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https://kunstenloket-my.sharepoint.com/personal/marie-louise_cultuurloket_be/Documents/KennisCL/juistisjuist/"/>
    </mc:Choice>
  </mc:AlternateContent>
  <xr:revisionPtr revIDLastSave="0" documentId="8_{260711B7-FA2A-CC40-85AB-A618E4476B54}" xr6:coauthVersionLast="47" xr6:coauthVersionMax="47" xr10:uidLastSave="{00000000-0000-0000-0000-000000000000}"/>
  <bookViews>
    <workbookView xWindow="-38400" yWindow="-980" windowWidth="38400" windowHeight="21100" xr2:uid="{EB182B67-B853-9941-93F1-AE858DEB3BE2}"/>
  </bookViews>
  <sheets>
    <sheet name="beeldendkunstenaar" sheetId="11" r:id="rId1"/>
    <sheet name="curator" sheetId="2" r:id="rId2"/>
    <sheet name="Cultuurspreiding B1c 329.01" sheetId="7" r:id="rId3"/>
    <sheet name="achtergrondinformatie" sheetId="12" r:id="rId4"/>
    <sheet name="bediende- barema B1c 329.01" sheetId="6" state="hidden" r:id="rId5"/>
  </sheets>
  <externalReferences>
    <externalReference r:id="rId6"/>
  </externalReferences>
  <definedNames>
    <definedName name="arbeiders">[1]lijsten!$C$2:$C$25</definedName>
    <definedName name="artiesten">[1]lijsten!$B$2:$B$26</definedName>
    <definedName name="bedienden">[1]lijsten!$A$2:$A$25</definedName>
    <definedName name="CAO" localSheetId="3">#REF!</definedName>
    <definedName name="CAO">#REF!</definedName>
    <definedName name="categorie" localSheetId="3">#REF!</definedName>
    <definedName name="categorie">#REF!</definedName>
    <definedName name="kunstenaars" localSheetId="3">#REF!</definedName>
    <definedName name="kunstenaars">#REF!</definedName>
    <definedName name="productie">[1]lijsten!$D$2:$D$25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6" i="7" l="1"/>
  <c r="G16" i="7"/>
  <c r="K38" i="2"/>
  <c r="K75" i="11"/>
  <c r="K71" i="11"/>
  <c r="K41" i="2"/>
  <c r="K42" i="2"/>
  <c r="K43" i="2"/>
  <c r="K47" i="11"/>
  <c r="K46" i="11"/>
  <c r="K56" i="11"/>
  <c r="K57" i="11"/>
  <c r="K58" i="11"/>
  <c r="K70" i="11"/>
  <c r="K72" i="11"/>
  <c r="K73" i="11"/>
  <c r="K74" i="11"/>
  <c r="K69" i="11"/>
  <c r="K68" i="11"/>
  <c r="E84" i="11" s="1"/>
  <c r="K67" i="11"/>
  <c r="K66" i="11"/>
  <c r="K65" i="11"/>
  <c r="K64" i="11"/>
  <c r="K63" i="11"/>
  <c r="G63" i="11"/>
  <c r="K55" i="11"/>
  <c r="K54" i="11"/>
  <c r="K53" i="11"/>
  <c r="K52" i="11"/>
  <c r="K51" i="11"/>
  <c r="K50" i="11"/>
  <c r="K49" i="11"/>
  <c r="K45" i="11"/>
  <c r="K44" i="11"/>
  <c r="K59" i="11" s="1"/>
  <c r="C5" i="11" a="1"/>
  <c r="C5" i="11" s="1"/>
  <c r="D21" i="11" s="1"/>
  <c r="D36" i="11" l="1"/>
  <c r="D19" i="11"/>
  <c r="D38" i="11"/>
  <c r="D37" i="11"/>
  <c r="D18" i="11"/>
  <c r="D20" i="11"/>
  <c r="D17" i="11"/>
  <c r="D13" i="11"/>
  <c r="D16" i="11"/>
  <c r="D30" i="11"/>
  <c r="G88" i="11"/>
  <c r="D28" i="11"/>
  <c r="D27" i="11"/>
  <c r="D26" i="11"/>
  <c r="D25" i="11"/>
  <c r="D15" i="11"/>
  <c r="D14" i="11"/>
  <c r="D24" i="11"/>
  <c r="D23" i="11"/>
  <c r="D22" i="11"/>
  <c r="D39" i="11"/>
  <c r="E82" i="11"/>
  <c r="K82" i="11" s="1"/>
  <c r="E86" i="11"/>
  <c r="K86" i="11" s="1"/>
  <c r="D33" i="11"/>
  <c r="D31" i="11"/>
  <c r="D34" i="11"/>
  <c r="D35" i="11"/>
  <c r="D32" i="11"/>
  <c r="E88" i="11"/>
  <c r="K88" i="11" s="1"/>
  <c r="K84" i="11"/>
  <c r="F16" i="7"/>
  <c r="F17" i="7"/>
  <c r="F18" i="7"/>
  <c r="F19" i="7"/>
  <c r="D40" i="11" l="1"/>
  <c r="G86" i="11"/>
  <c r="G84" i="11"/>
  <c r="G82" i="11"/>
  <c r="F20" i="7"/>
  <c r="F21" i="7"/>
  <c r="F22" i="7"/>
  <c r="F23" i="7"/>
  <c r="F24" i="7"/>
  <c r="F25" i="7"/>
  <c r="F26" i="7"/>
  <c r="F27" i="7"/>
  <c r="F28" i="7"/>
  <c r="F29" i="7"/>
  <c r="F30" i="7"/>
  <c r="F31" i="7"/>
  <c r="F32" i="7"/>
  <c r="F33" i="7"/>
  <c r="F34" i="7"/>
  <c r="F35" i="7"/>
  <c r="F36" i="7"/>
  <c r="F37" i="7"/>
  <c r="F38" i="7"/>
  <c r="F39" i="7"/>
  <c r="F40" i="7"/>
  <c r="F41" i="7"/>
  <c r="F42" i="7"/>
  <c r="F43" i="7"/>
  <c r="K39" i="2" l="1"/>
  <c r="K40" i="2" l="1"/>
  <c r="K44" i="2"/>
  <c r="K45" i="2"/>
  <c r="K46" i="2"/>
  <c r="K47" i="2"/>
  <c r="K48" i="2"/>
  <c r="K49" i="2"/>
  <c r="K50" i="2"/>
  <c r="K52" i="2" l="1"/>
  <c r="D17" i="7" l="1"/>
  <c r="H17" i="7" s="1"/>
  <c r="L17" i="7" s="1"/>
  <c r="D18" i="7"/>
  <c r="H18" i="7" s="1"/>
  <c r="L18" i="7" s="1"/>
  <c r="D19" i="7"/>
  <c r="H19" i="7" s="1"/>
  <c r="L19" i="7" s="1"/>
  <c r="D20" i="7"/>
  <c r="H20" i="7" s="1"/>
  <c r="L20" i="7" s="1"/>
  <c r="D21" i="7"/>
  <c r="H21" i="7" s="1"/>
  <c r="L21" i="7" s="1"/>
  <c r="D22" i="7"/>
  <c r="H22" i="7" s="1"/>
  <c r="L22" i="7" s="1"/>
  <c r="D23" i="7"/>
  <c r="H23" i="7" s="1"/>
  <c r="L23" i="7" s="1"/>
  <c r="D24" i="7"/>
  <c r="H24" i="7" s="1"/>
  <c r="L24" i="7" s="1"/>
  <c r="D25" i="7"/>
  <c r="H25" i="7" s="1"/>
  <c r="L25" i="7" s="1"/>
  <c r="D26" i="7"/>
  <c r="H26" i="7" s="1"/>
  <c r="L26" i="7" s="1"/>
  <c r="D27" i="7"/>
  <c r="H27" i="7" s="1"/>
  <c r="L27" i="7" s="1"/>
  <c r="D28" i="7"/>
  <c r="H28" i="7" s="1"/>
  <c r="L28" i="7" s="1"/>
  <c r="D29" i="7"/>
  <c r="H29" i="7" s="1"/>
  <c r="L29" i="7" s="1"/>
  <c r="D30" i="7"/>
  <c r="H30" i="7" s="1"/>
  <c r="L30" i="7" s="1"/>
  <c r="D31" i="7"/>
  <c r="H31" i="7" s="1"/>
  <c r="L31" i="7" s="1"/>
  <c r="D32" i="7"/>
  <c r="H32" i="7" s="1"/>
  <c r="L32" i="7" s="1"/>
  <c r="D33" i="7"/>
  <c r="H33" i="7" s="1"/>
  <c r="L33" i="7" s="1"/>
  <c r="D34" i="7"/>
  <c r="H34" i="7" s="1"/>
  <c r="L34" i="7" s="1"/>
  <c r="D35" i="7"/>
  <c r="H35" i="7" s="1"/>
  <c r="L35" i="7" s="1"/>
  <c r="D36" i="7"/>
  <c r="H36" i="7" s="1"/>
  <c r="L36" i="7" s="1"/>
  <c r="D37" i="7"/>
  <c r="H37" i="7" s="1"/>
  <c r="L37" i="7" s="1"/>
  <c r="D38" i="7"/>
  <c r="H38" i="7" s="1"/>
  <c r="L38" i="7" s="1"/>
  <c r="D39" i="7"/>
  <c r="H39" i="7" s="1"/>
  <c r="L39" i="7" s="1"/>
  <c r="D40" i="7"/>
  <c r="H40" i="7" s="1"/>
  <c r="L40" i="7" s="1"/>
  <c r="D41" i="7"/>
  <c r="H41" i="7" s="1"/>
  <c r="L41" i="7" s="1"/>
  <c r="D42" i="7"/>
  <c r="H42" i="7" s="1"/>
  <c r="L42" i="7" s="1"/>
  <c r="D43" i="7"/>
  <c r="H43" i="7" s="1"/>
  <c r="L43" i="7" s="1"/>
  <c r="D16" i="7"/>
  <c r="H16" i="7" s="1"/>
  <c r="J16" i="6"/>
  <c r="I16"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D20" i="6"/>
  <c r="D21" i="6"/>
  <c r="D22" i="6"/>
  <c r="D23" i="6"/>
  <c r="D24" i="6"/>
  <c r="D25" i="6"/>
  <c r="D26" i="6"/>
  <c r="D27" i="6"/>
  <c r="D28" i="6"/>
  <c r="D29" i="6"/>
  <c r="D30" i="6"/>
  <c r="D31" i="6"/>
  <c r="D32" i="6"/>
  <c r="D33" i="6"/>
  <c r="D34" i="6"/>
  <c r="D35" i="6"/>
  <c r="D36" i="6"/>
  <c r="D37" i="6"/>
  <c r="D38" i="6"/>
  <c r="D39" i="6"/>
  <c r="D40" i="6"/>
  <c r="D41" i="6"/>
  <c r="D42" i="6"/>
  <c r="D43" i="6"/>
  <c r="D19" i="6"/>
  <c r="D18" i="6"/>
  <c r="D17" i="6"/>
  <c r="E32" i="7"/>
  <c r="E33" i="7"/>
  <c r="E34" i="7"/>
  <c r="E35" i="7"/>
  <c r="E36" i="7"/>
  <c r="E37" i="7"/>
  <c r="E38" i="7"/>
  <c r="E39" i="7"/>
  <c r="E40" i="7"/>
  <c r="E41" i="7"/>
  <c r="E42" i="7"/>
  <c r="E43" i="7"/>
  <c r="E17" i="7"/>
  <c r="E18" i="7"/>
  <c r="E19" i="7"/>
  <c r="E20" i="7"/>
  <c r="E21" i="7"/>
  <c r="E22" i="7"/>
  <c r="E23" i="7"/>
  <c r="E24" i="7"/>
  <c r="E25" i="7"/>
  <c r="E26" i="7"/>
  <c r="E27" i="7"/>
  <c r="E28" i="7"/>
  <c r="E29" i="7"/>
  <c r="E30" i="7"/>
  <c r="E31" i="7"/>
  <c r="E16" i="7"/>
  <c r="I16" i="7" l="1"/>
  <c r="N16" i="7" s="1"/>
  <c r="L16" i="7"/>
  <c r="E35" i="6"/>
  <c r="E36" i="6"/>
  <c r="E37" i="6"/>
  <c r="E38" i="6"/>
  <c r="E39" i="6"/>
  <c r="E40" i="6"/>
  <c r="E41" i="6"/>
  <c r="E42" i="6"/>
  <c r="E43" i="6"/>
  <c r="E17" i="6"/>
  <c r="E18" i="6"/>
  <c r="E19" i="6"/>
  <c r="E20" i="6"/>
  <c r="E21" i="6"/>
  <c r="E22" i="6"/>
  <c r="E23" i="6"/>
  <c r="E24" i="6"/>
  <c r="E25" i="6"/>
  <c r="E26" i="6"/>
  <c r="E27" i="6"/>
  <c r="E28" i="6"/>
  <c r="E29" i="6"/>
  <c r="E30" i="6"/>
  <c r="E31" i="6"/>
  <c r="E32" i="6"/>
  <c r="E33" i="6"/>
  <c r="E34" i="6"/>
  <c r="E16" i="6"/>
  <c r="C16" i="6"/>
  <c r="D16" i="6"/>
  <c r="I41" i="6"/>
  <c r="C17" i="7"/>
  <c r="G17" i="7" s="1"/>
  <c r="C18" i="7"/>
  <c r="G18" i="7" s="1"/>
  <c r="C19" i="7"/>
  <c r="G19" i="7" s="1"/>
  <c r="C20" i="7"/>
  <c r="G20" i="7" s="1"/>
  <c r="C21" i="7"/>
  <c r="G21" i="7" s="1"/>
  <c r="C22" i="7"/>
  <c r="G22" i="7" s="1"/>
  <c r="C23" i="7"/>
  <c r="G23" i="7" s="1"/>
  <c r="C24" i="7"/>
  <c r="G24" i="7" s="1"/>
  <c r="C25" i="7"/>
  <c r="G25" i="7" s="1"/>
  <c r="C26" i="7"/>
  <c r="G26" i="7" s="1"/>
  <c r="C27" i="7"/>
  <c r="G27" i="7" s="1"/>
  <c r="C28" i="7"/>
  <c r="G28" i="7" s="1"/>
  <c r="C29" i="7"/>
  <c r="G29" i="7" s="1"/>
  <c r="C30" i="7"/>
  <c r="G30" i="7" s="1"/>
  <c r="C31" i="7"/>
  <c r="G31" i="7" s="1"/>
  <c r="C32" i="7"/>
  <c r="G32" i="7" s="1"/>
  <c r="C33" i="7"/>
  <c r="G33" i="7" s="1"/>
  <c r="C34" i="7"/>
  <c r="G34" i="7" s="1"/>
  <c r="C35" i="7"/>
  <c r="G35" i="7" s="1"/>
  <c r="C36" i="7"/>
  <c r="G36" i="7" s="1"/>
  <c r="C37" i="7"/>
  <c r="G37" i="7" s="1"/>
  <c r="C38" i="7"/>
  <c r="G38" i="7" s="1"/>
  <c r="C39" i="7"/>
  <c r="G39" i="7" s="1"/>
  <c r="C40" i="7"/>
  <c r="G40" i="7" s="1"/>
  <c r="C41" i="7"/>
  <c r="G41" i="7" s="1"/>
  <c r="C42" i="7"/>
  <c r="G42" i="7" s="1"/>
  <c r="C43" i="7"/>
  <c r="G43" i="7" s="1"/>
  <c r="C16" i="7"/>
  <c r="C17" i="6"/>
  <c r="C18" i="6"/>
  <c r="C19" i="6"/>
  <c r="C20" i="6"/>
  <c r="C21" i="6"/>
  <c r="C22" i="6"/>
  <c r="C23" i="6"/>
  <c r="C24" i="6"/>
  <c r="C25" i="6"/>
  <c r="C26" i="6"/>
  <c r="C27" i="6"/>
  <c r="C28" i="6"/>
  <c r="C29" i="6"/>
  <c r="C30" i="6"/>
  <c r="C31" i="6"/>
  <c r="C32" i="6"/>
  <c r="C33" i="6"/>
  <c r="C34" i="6"/>
  <c r="C35" i="6"/>
  <c r="C36" i="6"/>
  <c r="C37" i="6"/>
  <c r="C38" i="6"/>
  <c r="C39" i="6"/>
  <c r="C40" i="6"/>
  <c r="C41" i="6"/>
  <c r="C42" i="6"/>
  <c r="C43" i="6"/>
  <c r="I22" i="7" l="1"/>
  <c r="N22" i="7" s="1"/>
  <c r="I32" i="7"/>
  <c r="N32" i="7" s="1"/>
  <c r="I42" i="7"/>
  <c r="N42" i="7" s="1"/>
  <c r="I39" i="7"/>
  <c r="N39" i="7" s="1"/>
  <c r="I33" i="7"/>
  <c r="N33" i="7" s="1"/>
  <c r="I30" i="7"/>
  <c r="N30" i="7" s="1"/>
  <c r="I25" i="7"/>
  <c r="N25" i="7" s="1"/>
  <c r="I31" i="7"/>
  <c r="N31" i="7" s="1"/>
  <c r="I34" i="7"/>
  <c r="N34" i="7" s="1"/>
  <c r="I40" i="7"/>
  <c r="N40" i="7" s="1"/>
  <c r="I27" i="7"/>
  <c r="N27" i="7" s="1"/>
  <c r="I26" i="7"/>
  <c r="N26" i="7" s="1"/>
  <c r="I21" i="7"/>
  <c r="N21" i="7" s="1"/>
  <c r="I24" i="7"/>
  <c r="N24" i="7" s="1"/>
  <c r="I35" i="7"/>
  <c r="N35" i="7" s="1"/>
  <c r="I20" i="7"/>
  <c r="N20" i="7" s="1"/>
  <c r="I29" i="7"/>
  <c r="N29" i="7" s="1"/>
  <c r="I17" i="7"/>
  <c r="N17" i="7" s="1"/>
  <c r="I43" i="7"/>
  <c r="N43" i="7" s="1"/>
  <c r="I28" i="7"/>
  <c r="N28" i="7" s="1"/>
  <c r="I37" i="7"/>
  <c r="N37" i="7" s="1"/>
  <c r="I41" i="7"/>
  <c r="N41" i="7" s="1"/>
  <c r="I36" i="7"/>
  <c r="N36" i="7" s="1"/>
  <c r="I38" i="7"/>
  <c r="N38" i="7" s="1"/>
  <c r="I18" i="7"/>
  <c r="N18" i="7" s="1"/>
  <c r="I26" i="6"/>
  <c r="I18" i="6"/>
  <c r="J18" i="6" s="1"/>
  <c r="I25" i="6"/>
  <c r="I32" i="6"/>
  <c r="I24" i="6"/>
  <c r="I31" i="6"/>
  <c r="I42" i="6"/>
  <c r="I39" i="6"/>
  <c r="I40" i="6"/>
  <c r="I33" i="6"/>
  <c r="J33" i="6" s="1"/>
  <c r="I34" i="6"/>
  <c r="I23" i="6"/>
  <c r="I17" i="6"/>
  <c r="I38" i="6"/>
  <c r="J38" i="6" s="1"/>
  <c r="I35" i="6"/>
  <c r="J35" i="6" s="1"/>
  <c r="I27" i="6"/>
  <c r="J27" i="6" s="1"/>
  <c r="I19" i="6"/>
  <c r="I43" i="6"/>
  <c r="I30" i="6"/>
  <c r="I21" i="6"/>
  <c r="J21" i="6" s="1"/>
  <c r="I36" i="6"/>
  <c r="I28" i="6"/>
  <c r="I20" i="6"/>
  <c r="I22" i="6"/>
  <c r="I29" i="6"/>
  <c r="I37" i="6"/>
  <c r="J26" i="6"/>
  <c r="J41" i="6"/>
  <c r="J29" i="6"/>
  <c r="J22" i="7" l="1"/>
  <c r="K22" i="7"/>
  <c r="I23" i="7"/>
  <c r="N23" i="7" s="1"/>
  <c r="K19" i="7"/>
  <c r="I19" i="7"/>
  <c r="N19" i="7" s="1"/>
  <c r="J42" i="6"/>
  <c r="J31" i="6"/>
  <c r="J34" i="6"/>
  <c r="J25" i="6"/>
  <c r="J22" i="6"/>
  <c r="J43" i="6"/>
  <c r="J37" i="6"/>
  <c r="J19" i="6"/>
  <c r="J36" i="6"/>
  <c r="J30" i="6"/>
  <c r="J20" i="6"/>
  <c r="J28" i="6"/>
  <c r="J40" i="6"/>
  <c r="J39" i="6"/>
  <c r="J24" i="6"/>
  <c r="J32" i="6"/>
  <c r="J23" i="6"/>
  <c r="J42" i="7" l="1"/>
  <c r="K42" i="7"/>
  <c r="J43" i="7"/>
  <c r="C5" i="2" s="1" a="1"/>
  <c r="C5" i="2" s="1"/>
  <c r="K43" i="7"/>
  <c r="M43" i="7" s="1"/>
  <c r="J41" i="7"/>
  <c r="K41" i="7"/>
  <c r="M41" i="7" s="1"/>
  <c r="J40" i="7"/>
  <c r="K40" i="7"/>
  <c r="M40" i="7" s="1"/>
  <c r="J39" i="7"/>
  <c r="K39" i="7"/>
  <c r="M39" i="7" s="1"/>
  <c r="J38" i="7"/>
  <c r="K38" i="7"/>
  <c r="M38" i="7" s="1"/>
  <c r="J37" i="7"/>
  <c r="K37" i="7"/>
  <c r="M37" i="7" s="1"/>
  <c r="J36" i="7"/>
  <c r="K36" i="7"/>
  <c r="M36" i="7" s="1"/>
  <c r="J35" i="7"/>
  <c r="K35" i="7"/>
  <c r="M35" i="7" s="1"/>
  <c r="J34" i="7"/>
  <c r="K34" i="7"/>
  <c r="M34" i="7" s="1"/>
  <c r="J33" i="7"/>
  <c r="K33" i="7"/>
  <c r="M33" i="7" s="1"/>
  <c r="J32" i="7"/>
  <c r="K32" i="7"/>
  <c r="M32" i="7" s="1"/>
  <c r="J31" i="7"/>
  <c r="K31" i="7"/>
  <c r="M31" i="7" s="1"/>
  <c r="J30" i="7"/>
  <c r="K30" i="7"/>
  <c r="M30" i="7" s="1"/>
  <c r="J29" i="7"/>
  <c r="K29" i="7"/>
  <c r="M29" i="7" s="1"/>
  <c r="J28" i="7"/>
  <c r="K28" i="7"/>
  <c r="M28" i="7" s="1"/>
  <c r="J27" i="7"/>
  <c r="K27" i="7"/>
  <c r="M27" i="7" s="1"/>
  <c r="J26" i="7"/>
  <c r="K26" i="7"/>
  <c r="M26" i="7" s="1"/>
  <c r="J25" i="7"/>
  <c r="K25" i="7"/>
  <c r="M25" i="7" s="1"/>
  <c r="J24" i="7"/>
  <c r="K24" i="7"/>
  <c r="M24" i="7" s="1"/>
  <c r="J23" i="7"/>
  <c r="K23" i="7"/>
  <c r="M23" i="7" s="1"/>
  <c r="J21" i="7"/>
  <c r="K21" i="7"/>
  <c r="M21" i="7" s="1"/>
  <c r="J20" i="7"/>
  <c r="K20" i="7"/>
  <c r="M20" i="7" s="1"/>
  <c r="J18" i="7"/>
  <c r="K18" i="7"/>
  <c r="M18" i="7" s="1"/>
  <c r="J17" i="7"/>
  <c r="K17" i="7"/>
  <c r="M17" i="7" s="1"/>
  <c r="J16" i="7"/>
  <c r="M16" i="7"/>
  <c r="J19" i="7"/>
  <c r="M42" i="7"/>
  <c r="M19" i="7"/>
  <c r="M22" i="7"/>
  <c r="I5" i="11" l="1" a="1"/>
  <c r="I5" i="11" s="1"/>
  <c r="G5" i="11" a="1"/>
  <c r="G5" i="11" s="1"/>
  <c r="K5" i="11" a="1"/>
  <c r="K5" i="11" s="1"/>
  <c r="D27" i="2"/>
  <c r="D29" i="2"/>
  <c r="D21" i="2"/>
  <c r="D22" i="2"/>
  <c r="D28" i="2"/>
  <c r="D31" i="2"/>
  <c r="D32" i="2"/>
  <c r="D33" i="2"/>
  <c r="D34" i="2"/>
  <c r="D30" i="2"/>
  <c r="D25" i="2"/>
  <c r="D26" i="2"/>
  <c r="D24" i="2"/>
  <c r="D19" i="2"/>
  <c r="D20" i="2"/>
  <c r="D14" i="2"/>
  <c r="D13" i="2"/>
  <c r="D15" i="2"/>
  <c r="D16" i="2"/>
  <c r="D17" i="2"/>
  <c r="D18" i="2"/>
  <c r="G5" i="2" a="1"/>
  <c r="G5" i="2" s="1"/>
  <c r="K5" i="2" a="1"/>
  <c r="K5" i="2" s="1"/>
  <c r="I5" i="2" a="1"/>
  <c r="I5" i="2" s="1"/>
  <c r="J17" i="6"/>
  <c r="J33" i="11" l="1"/>
  <c r="J34" i="11"/>
  <c r="J27" i="11"/>
  <c r="J35" i="11"/>
  <c r="J13" i="11"/>
  <c r="J26" i="11"/>
  <c r="J39" i="11"/>
  <c r="J22" i="11"/>
  <c r="J19" i="11"/>
  <c r="J24" i="11"/>
  <c r="J17" i="11"/>
  <c r="J37" i="11"/>
  <c r="J30" i="11"/>
  <c r="J32" i="11"/>
  <c r="J28" i="11"/>
  <c r="J15" i="11"/>
  <c r="J23" i="11"/>
  <c r="J16" i="11"/>
  <c r="J36" i="11"/>
  <c r="J14" i="11"/>
  <c r="J21" i="11"/>
  <c r="J38" i="11"/>
  <c r="J25" i="11"/>
  <c r="J20" i="11"/>
  <c r="J18" i="11"/>
  <c r="J31" i="11"/>
  <c r="F36" i="11"/>
  <c r="F17" i="11"/>
  <c r="F27" i="11"/>
  <c r="K27" i="11" s="1"/>
  <c r="F30" i="11"/>
  <c r="F39" i="11"/>
  <c r="F19" i="11"/>
  <c r="F20" i="11"/>
  <c r="F22" i="11"/>
  <c r="F25" i="11"/>
  <c r="F32" i="11"/>
  <c r="F26" i="11"/>
  <c r="F13" i="11"/>
  <c r="F37" i="11"/>
  <c r="F18" i="11"/>
  <c r="F28" i="11"/>
  <c r="F33" i="11"/>
  <c r="F35" i="11"/>
  <c r="F16" i="11"/>
  <c r="F31" i="11"/>
  <c r="K31" i="11" s="1"/>
  <c r="F24" i="11"/>
  <c r="F14" i="11"/>
  <c r="F38" i="11"/>
  <c r="F21" i="11"/>
  <c r="F15" i="11"/>
  <c r="F23" i="11"/>
  <c r="F34" i="11"/>
  <c r="H28" i="11"/>
  <c r="H16" i="11"/>
  <c r="H30" i="11"/>
  <c r="H25" i="11"/>
  <c r="H15" i="11"/>
  <c r="H31" i="11"/>
  <c r="H26" i="11"/>
  <c r="H36" i="11"/>
  <c r="H19" i="11"/>
  <c r="H23" i="11"/>
  <c r="H22" i="11"/>
  <c r="H24" i="11"/>
  <c r="H21" i="11"/>
  <c r="H13" i="11"/>
  <c r="H34" i="11"/>
  <c r="H38" i="11"/>
  <c r="H32" i="11"/>
  <c r="H39" i="11"/>
  <c r="H35" i="11"/>
  <c r="H20" i="11"/>
  <c r="H33" i="11"/>
  <c r="H27" i="11"/>
  <c r="H17" i="11"/>
  <c r="H14" i="11"/>
  <c r="H37" i="11"/>
  <c r="H18" i="11"/>
  <c r="H25" i="2"/>
  <c r="H33" i="2"/>
  <c r="H27" i="2"/>
  <c r="H21" i="2"/>
  <c r="H28" i="2"/>
  <c r="H22" i="2"/>
  <c r="H30" i="2"/>
  <c r="H31" i="2"/>
  <c r="H26" i="2"/>
  <c r="H34" i="2"/>
  <c r="H29" i="2"/>
  <c r="H32" i="2"/>
  <c r="J27" i="2"/>
  <c r="J30" i="2"/>
  <c r="J26" i="2"/>
  <c r="J28" i="2"/>
  <c r="J32" i="2"/>
  <c r="J33" i="2"/>
  <c r="J29" i="2"/>
  <c r="J31" i="2"/>
  <c r="J34" i="2"/>
  <c r="J21" i="2"/>
  <c r="K21" i="2" s="1"/>
  <c r="J25" i="2"/>
  <c r="F30" i="2"/>
  <c r="F17" i="2"/>
  <c r="F33" i="2"/>
  <c r="F26" i="2"/>
  <c r="F21" i="2"/>
  <c r="F29" i="2"/>
  <c r="F31" i="2"/>
  <c r="F25" i="2"/>
  <c r="F27" i="2"/>
  <c r="F22" i="2"/>
  <c r="F32" i="2"/>
  <c r="F34" i="2"/>
  <c r="F28" i="2"/>
  <c r="D35" i="2"/>
  <c r="J24" i="2"/>
  <c r="F24" i="2"/>
  <c r="H14" i="2"/>
  <c r="H13" i="2"/>
  <c r="H15" i="2"/>
  <c r="H16" i="2"/>
  <c r="H17" i="2"/>
  <c r="H18" i="2"/>
  <c r="H19" i="2"/>
  <c r="H20" i="2"/>
  <c r="F20" i="2"/>
  <c r="F19" i="2"/>
  <c r="F14" i="2"/>
  <c r="F13" i="2"/>
  <c r="F15" i="2"/>
  <c r="F16" i="2"/>
  <c r="F18" i="2"/>
  <c r="J14" i="2"/>
  <c r="J22" i="2"/>
  <c r="J15" i="2"/>
  <c r="J16" i="2"/>
  <c r="J17" i="2"/>
  <c r="J18" i="2"/>
  <c r="J19" i="2"/>
  <c r="J20" i="2"/>
  <c r="H24" i="2"/>
  <c r="E66" i="2"/>
  <c r="K66" i="2" s="1"/>
  <c r="E62" i="2"/>
  <c r="K62" i="2" s="1"/>
  <c r="E60" i="2"/>
  <c r="K60" i="2" s="1"/>
  <c r="E64" i="2"/>
  <c r="K64" i="2" s="1"/>
  <c r="K36" i="11" l="1"/>
  <c r="K34" i="11"/>
  <c r="K17" i="11"/>
  <c r="K19" i="11"/>
  <c r="K14" i="11"/>
  <c r="K37" i="11"/>
  <c r="K18" i="11"/>
  <c r="F40" i="11"/>
  <c r="K13" i="11"/>
  <c r="K25" i="2"/>
  <c r="K26" i="11"/>
  <c r="K23" i="11"/>
  <c r="K35" i="11"/>
  <c r="K25" i="11"/>
  <c r="K39" i="11"/>
  <c r="K30" i="11"/>
  <c r="J40" i="11"/>
  <c r="K38" i="11"/>
  <c r="K32" i="2"/>
  <c r="H40" i="11"/>
  <c r="K15" i="11"/>
  <c r="K33" i="11"/>
  <c r="K22" i="11"/>
  <c r="K24" i="11"/>
  <c r="K16" i="11"/>
  <c r="K32" i="11"/>
  <c r="K21" i="11"/>
  <c r="K28" i="11"/>
  <c r="K20" i="11"/>
  <c r="K22" i="2"/>
  <c r="F35" i="2"/>
  <c r="J35" i="2"/>
  <c r="K34" i="2"/>
  <c r="K31" i="2"/>
  <c r="K14" i="2"/>
  <c r="K33" i="2"/>
  <c r="H35" i="2"/>
  <c r="K15" i="2"/>
  <c r="K16" i="2"/>
  <c r="K19" i="2"/>
  <c r="K18" i="2"/>
  <c r="K20" i="2"/>
  <c r="K29" i="2"/>
  <c r="K17" i="2"/>
  <c r="K28" i="2"/>
  <c r="K30" i="2"/>
  <c r="K27" i="2"/>
  <c r="K24" i="2"/>
  <c r="K26" i="2"/>
  <c r="K13" i="2"/>
  <c r="G66" i="2"/>
  <c r="G64" i="2"/>
  <c r="G62" i="2"/>
  <c r="G60" i="2"/>
  <c r="K40" i="11" l="1"/>
  <c r="K77" i="11" s="1"/>
  <c r="K35" i="2"/>
  <c r="K55" i="2" s="1"/>
  <c r="D66" i="2" l="1"/>
  <c r="F66" i="2" s="1"/>
  <c r="H66" i="2" s="1"/>
  <c r="D62" i="2"/>
  <c r="I62" i="2" s="1"/>
  <c r="L62" i="2" s="1"/>
  <c r="D60" i="2"/>
  <c r="D64" i="2"/>
  <c r="F64" i="2" s="1"/>
  <c r="H64" i="2" s="1"/>
  <c r="I66" i="2" l="1"/>
  <c r="L66" i="2" s="1"/>
  <c r="M66" i="2" s="1"/>
  <c r="F62" i="2"/>
  <c r="H62" i="2" s="1"/>
  <c r="M62" i="2" s="1"/>
  <c r="I64" i="2"/>
  <c r="L64" i="2" s="1"/>
  <c r="M64" i="2" s="1"/>
  <c r="I60" i="2"/>
  <c r="L60" i="2" s="1"/>
  <c r="F60" i="2"/>
  <c r="H60" i="2" s="1"/>
  <c r="M60" i="2" l="1"/>
  <c r="D82" i="11" l="1"/>
  <c r="F82" i="11" s="1"/>
  <c r="H82" i="11" s="1"/>
  <c r="D86" i="11"/>
  <c r="D84" i="11"/>
  <c r="F84" i="11" s="1"/>
  <c r="H84" i="11" s="1"/>
  <c r="D88" i="11"/>
  <c r="I82" i="11" l="1"/>
  <c r="L82" i="11" s="1"/>
  <c r="M82" i="11" s="1"/>
  <c r="I88" i="11"/>
  <c r="L88" i="11" s="1"/>
  <c r="F88" i="11"/>
  <c r="H88" i="11" s="1"/>
  <c r="F86" i="11"/>
  <c r="H86" i="11" s="1"/>
  <c r="I86" i="11"/>
  <c r="L86" i="11" s="1"/>
  <c r="I84" i="11"/>
  <c r="L84" i="11" s="1"/>
  <c r="M84" i="11" s="1"/>
  <c r="M88" i="11" l="1"/>
  <c r="M8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0" authorId="0" shapeId="0" xr:uid="{D247A4BB-F121-5346-A20F-3AF869AE9B2B}">
      <text>
        <r>
          <rPr>
            <sz val="12"/>
            <color rgb="FF000000"/>
            <rFont val="Arial"/>
            <family val="2"/>
          </rPr>
          <t xml:space="preserve">======
</t>
        </r>
        <r>
          <rPr>
            <sz val="12"/>
            <color rgb="FF000000"/>
            <rFont val="Arial"/>
            <family val="2"/>
          </rPr>
          <t xml:space="preserve">ID#AAAAPx09cPY
</t>
        </r>
        <r>
          <rPr>
            <sz val="12"/>
            <color rgb="FF000000"/>
            <rFont val="Arial"/>
            <family val="2"/>
          </rPr>
          <t xml:space="preserve">    (2021-10-07 09:39:08)
</t>
        </r>
        <r>
          <rPr>
            <sz val="12"/>
            <color rgb="FF000000"/>
            <rFont val="Arial"/>
            <family val="2"/>
          </rPr>
          <t xml:space="preserve">referteperiode is 4de kwartaal van (kalenderjaar -2) en 1ste tem 3de kwartaal van (kalenderjaar -1) 
</t>
        </r>
        <r>
          <rPr>
            <sz val="12"/>
            <color rgb="FF000000"/>
            <rFont val="Arial"/>
            <family val="2"/>
          </rPr>
          <t>Gemiddeld aantal = het totaal aantal werknemers op het einde van elk kwartaal van de referteperiode gedeeld door het aantal kwartalen van de referteperiode waarvoor RSZ aangiftes werden ingediend.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<sst xmlns="http://schemas.openxmlformats.org/spreadsheetml/2006/main" count="262" uniqueCount="172">
  <si>
    <t>Barema B1c</t>
  </si>
  <si>
    <t>trap</t>
  </si>
  <si>
    <t>dienst presentatie 3,5 uur</t>
  </si>
  <si>
    <t>voor zelfstandigen: bruto bedrag *1,30</t>
  </si>
  <si>
    <t>totaal</t>
  </si>
  <si>
    <t>grande totale</t>
  </si>
  <si>
    <t xml:space="preserve"> &lt;&lt; VOEG HIER BRUTO LOON IN (ZIE TABEL2: barema B1c 329)</t>
  </si>
  <si>
    <t xml:space="preserve">MATRIX OMVANG INSTELLING </t>
  </si>
  <si>
    <t>kleine locaties, gesubsidieerd Offspaces, stadsgalerijen, niet commerciële galerijen kleine bedrijven, openbare onderwijsinstellingen</t>
  </si>
  <si>
    <t>middelgrote kunstzalen en musea met bezoekersaantallen tot 10.000 per jaar, middelgrote bedrijven, overheidsadministraties</t>
  </si>
  <si>
    <t xml:space="preserve">grote kunstgalerijen en musea met bezoekersaantallen tot 50.000 per jaar, grote bedrijven
</t>
  </si>
  <si>
    <t>middelgrote en grote musea met bezoekersaantallen van meer dan 50.000 per jaar</t>
  </si>
  <si>
    <t>basis fee</t>
  </si>
  <si>
    <t xml:space="preserve">kosten </t>
  </si>
  <si>
    <t>weken</t>
  </si>
  <si>
    <t>uur</t>
  </si>
  <si>
    <t>aanwijsbare kost</t>
  </si>
  <si>
    <t>dagen</t>
  </si>
  <si>
    <t xml:space="preserve">aantal dagen </t>
  </si>
  <si>
    <t>aantal nachten</t>
  </si>
  <si>
    <t>hang-en stageld</t>
  </si>
  <si>
    <t>bijgepast verschil verloning</t>
  </si>
  <si>
    <t>bijgepast hang en sta geld</t>
  </si>
  <si>
    <t>totale bijpassing</t>
  </si>
  <si>
    <t>BTW</t>
  </si>
  <si>
    <t>kostprijs sociaal secretariaat</t>
  </si>
  <si>
    <t>burgerlijke aansprakelijkheidsver.</t>
  </si>
  <si>
    <t>arbeidsongevallen verzekering</t>
  </si>
  <si>
    <t>provisie vakantiegeld</t>
  </si>
  <si>
    <t>RSZ bijzondere bijdrage</t>
  </si>
  <si>
    <t>RSZ artiesten</t>
  </si>
  <si>
    <t>uren</t>
  </si>
  <si>
    <t>afhankelijk van polis</t>
  </si>
  <si>
    <t>loonkost per dag dag (excl BTW)</t>
  </si>
  <si>
    <t>RSZ non-profit</t>
  </si>
  <si>
    <t>extra RSZ indien minstens 20 wn</t>
  </si>
  <si>
    <t>extra RSZ indien minstens 10 wn</t>
  </si>
  <si>
    <t>bruto maandloon (index oktober 2021)</t>
  </si>
  <si>
    <t>bruto weekloon</t>
  </si>
  <si>
    <t>bruto dagloon</t>
  </si>
  <si>
    <t xml:space="preserve">bruto weekloon </t>
  </si>
  <si>
    <t>bruto uurloon</t>
  </si>
  <si>
    <t xml:space="preserve"> bruto uur</t>
  </si>
  <si>
    <t>patronale kost dagloon</t>
  </si>
  <si>
    <t>1,69% zet op 0 indien nvt</t>
  </si>
  <si>
    <t xml:space="preserve">extra RSZ-korting lage lonen </t>
  </si>
  <si>
    <t>extra RSZ-korting lage lonen</t>
  </si>
  <si>
    <t>factuurbedrag per dag (incl 21% BTW)</t>
  </si>
  <si>
    <t>0,16% zet op 0 indien nvt</t>
  </si>
  <si>
    <t>week</t>
  </si>
  <si>
    <t xml:space="preserve">verblijfskosten </t>
  </si>
  <si>
    <t xml:space="preserve">(bijdrage aan) huur ruimte </t>
  </si>
  <si>
    <t>totaal kosten</t>
  </si>
  <si>
    <t>bedrag</t>
  </si>
  <si>
    <t>eenheid</t>
  </si>
  <si>
    <t>overnachtingen /  per nacht</t>
  </si>
  <si>
    <t>maanden</t>
  </si>
  <si>
    <t>transport (woon-werk)</t>
  </si>
  <si>
    <t>berekend in F</t>
  </si>
  <si>
    <t>extra RSZ korting per kwartaal</t>
  </si>
  <si>
    <t>patronale kost weekloon</t>
  </si>
  <si>
    <t>patronale kost maandloon</t>
  </si>
  <si>
    <t>loonkost</t>
  </si>
  <si>
    <t>patronale kosten</t>
  </si>
  <si>
    <t>bruto</t>
  </si>
  <si>
    <t>loonkost per maand</t>
  </si>
  <si>
    <t>loonkost per week</t>
  </si>
  <si>
    <t>loonkost per dag</t>
  </si>
  <si>
    <t>loonkost per uur</t>
  </si>
  <si>
    <t>patronale kost per uur</t>
  </si>
  <si>
    <t>maand</t>
  </si>
  <si>
    <t>jaarlijkse provisie vakantiegeld</t>
  </si>
  <si>
    <t xml:space="preserve"> </t>
  </si>
  <si>
    <t>RSZ-KORTINGEN</t>
  </si>
  <si>
    <t>extra RSZ-korting voor lage lonen = tot maximaal 7741,8€ bruto kwartaalloon in 2021 = 2580,56/maand</t>
  </si>
  <si>
    <t xml:space="preserve">bron https://www.vlaio.be/nl/subsidies-financiering/subsidiedatabank/structurele-vermindering </t>
  </si>
  <si>
    <t>uitwerken concept tentoonstelling</t>
  </si>
  <si>
    <t>bemiddeling van een kunstopdracht</t>
  </si>
  <si>
    <t>Kosten</t>
  </si>
  <si>
    <t>productiekosten</t>
  </si>
  <si>
    <t>transport</t>
  </si>
  <si>
    <t>verzekering</t>
  </si>
  <si>
    <t>verblijfskosten</t>
  </si>
  <si>
    <t>dag</t>
  </si>
  <si>
    <t>Totaal</t>
  </si>
  <si>
    <r>
      <t>&gt;&gt; VUL HIERONDER ENKEL LICHT BLAUWE</t>
    </r>
    <r>
      <rPr>
        <b/>
        <u/>
        <sz val="14"/>
        <color theme="1" tint="0.34998626667073579"/>
        <rFont val="Arial"/>
        <family val="2"/>
      </rPr>
      <t xml:space="preserve"> </t>
    </r>
    <r>
      <rPr>
        <b/>
        <sz val="14"/>
        <color theme="1" tint="0.34998626667073579"/>
        <rFont val="Arial"/>
        <family val="2"/>
      </rPr>
      <t xml:space="preserve">VELDEN IN </t>
    </r>
  </si>
  <si>
    <t>verloning gebaseerd op CAO PC 329.01 artistiek medewerker</t>
  </si>
  <si>
    <t>reflectie/schrijven van teksten</t>
  </si>
  <si>
    <t>voorbereiding van het project</t>
  </si>
  <si>
    <t>opvolgen van de productie van nieuw werk</t>
  </si>
  <si>
    <t>medewerking aan de realisatie van het werk</t>
  </si>
  <si>
    <t>ontwikkeling communicatiemateriaal</t>
  </si>
  <si>
    <t xml:space="preserve">zoeken en verzamelen van materiaal voor de uitvoering </t>
  </si>
  <si>
    <t>ondersteuning documentering</t>
  </si>
  <si>
    <t>bron: https://www.socialsecurity.be/employer/instructions/dmfa/nl/latest/instructions/deductions/structuralreduction_targetgroupreductions/structuralreduction.html</t>
  </si>
  <si>
    <t>SM</t>
  </si>
  <si>
    <t>De opzet van deze tool is om een globale schatting te krijgen van de patronale kosten voor het inschakelen van een artistiek medewerker. Het gaat over een vereenvoudigde tool, hieronder geven we weer welke kosten zijn opgenomen en welke kortingen zijn toegepast.</t>
  </si>
  <si>
    <t>per kwartaal</t>
  </si>
  <si>
    <t>79 + 0,2557 x (7.896,64 – S) + 0,06 x (W – 13.785,10)</t>
  </si>
  <si>
    <t>Via deze federale doelgroepvermindering kunnen nieuwe werkgevers voor de eerste werknemer een bijna volledige vrijstelling van de basis RSZ-werkgeversbijdragen genieten, zonder beperking in tijd. Voor de volgende vijf werknemers kent deze doelgroepvermindering een bepaalde vermindering toe van € 1550 tot € 450 beperkt tot maximum 13 kwartalen. Deze maatregel voorziet ook een tussenkomst in de kosten van het sociaal secretariaat. Gezien de scope van de tool  hebben we deze er niet in verwerkt.</t>
  </si>
  <si>
    <t>Loonkost (automatisch aangepast)</t>
  </si>
  <si>
    <t>Toelichting cat. 2 werkgevers</t>
  </si>
  <si>
    <t>formule R = F + α x (S0 – S) +δ x (W – S1).</t>
  </si>
  <si>
    <t>In het kader van deze tool zijn we uitgegaan van een voltijdse werknemer, met volledige prestatie. Voor een voltijdse werknemer met volledige prestaties is S = WUw sociaal secretariaat kan de verdere berekening bekijken wanneer het gaat om deeltijdse of niet volledige prestatie.</t>
  </si>
  <si>
    <t>uitwerken van concept van project/tentoonstelling</t>
  </si>
  <si>
    <t>presentatievergoeding</t>
  </si>
  <si>
    <t>verpakking</t>
  </si>
  <si>
    <t>beveiliging</t>
  </si>
  <si>
    <t>presentatie /vertoning van werk</t>
  </si>
  <si>
    <t>uitwerking publieksprogramma</t>
  </si>
  <si>
    <t>transport werken</t>
  </si>
  <si>
    <t>kosten vooronderzoek/voorstudie</t>
  </si>
  <si>
    <t>publiciteit</t>
  </si>
  <si>
    <t>vernissage</t>
  </si>
  <si>
    <t xml:space="preserve">andere kosten </t>
  </si>
  <si>
    <t>VERGOEDINGSCALCULATOR CURATOR</t>
  </si>
  <si>
    <t>VERGOEDINGSCALCULATOR KUNSTENAARS</t>
  </si>
  <si>
    <t>VERLONING WERKZAAMHEDEN KUNSTENAARS*</t>
  </si>
  <si>
    <t>voorbereiding van het project (praktische aangelegenheden)</t>
  </si>
  <si>
    <t xml:space="preserve">productie/creatie nieuw kunstwerk/performance </t>
  </si>
  <si>
    <t>opvoering performance</t>
  </si>
  <si>
    <t xml:space="preserve">aanpassing (bestaand) kunstwerk/performance </t>
  </si>
  <si>
    <t>vertoning/presentatie van werk</t>
  </si>
  <si>
    <t>educatieve activiteiten/lezingen/workshops</t>
  </si>
  <si>
    <t>projectgebonden activiteiten</t>
  </si>
  <si>
    <t>subtotaal  kosten</t>
  </si>
  <si>
    <t>kosten</t>
  </si>
  <si>
    <t>andere kosten</t>
  </si>
  <si>
    <t>Solo/duo</t>
  </si>
  <si>
    <t>groepstentoonstelling 3</t>
  </si>
  <si>
    <t>groepstentoonstelling 4</t>
  </si>
  <si>
    <t>groepstentoonstelling 5 of meer</t>
  </si>
  <si>
    <t>onderzoek, ontwikkeling</t>
  </si>
  <si>
    <t>productie tentoonstelling</t>
  </si>
  <si>
    <t>medewerking aan de realisatie van het project</t>
  </si>
  <si>
    <t>Uitleg arbeiders gelijkgestelde</t>
  </si>
  <si>
    <t>a/ basis-RSZ</t>
  </si>
  <si>
    <t>b/ RSZ- bijdragen</t>
  </si>
  <si>
    <t>We hebben geopteerd voor kunstenaars die vallen onder de regeling voor jaarlijkse vakantie, dan wordt hun loon voor de wettelijke vakantieperiode uitbetaald door tussenkomst van de RJV of de vakantiefondsen. Aangezien het gaat om een loon uitbetaald door derden, moet de werkgever op het bedrag van het gewoon vakantiegeld ook bijdragen betalen. Daarom is het vastgesteld op 8% van alle sommen.</t>
  </si>
  <si>
    <t xml:space="preserve">
(Maandloon X 3) : 13 weken = weekloon
((Maandloon X3) : 13 weken) : 5 dagen = dagloon
((Maandloon x3) : 13 weken) : wekelijkse arbeidsduur van de voltijdse werknemer (38 uur) = uurloon
</t>
  </si>
  <si>
    <t>e/ Berekening brutoloon, de berekeningen daarvoor gaan als volgt:</t>
  </si>
  <si>
    <t>Kunstenpunt</t>
  </si>
  <si>
    <t>Cultuurloket</t>
  </si>
  <si>
    <t>www.cultuurloket.be</t>
  </si>
  <si>
    <t>zie toelichting</t>
  </si>
  <si>
    <t>*zie richtlijn voor verdere toelichting van activiteiten</t>
  </si>
  <si>
    <t>VERLONING WERKZAAMHEDEN  CURATOR*</t>
  </si>
  <si>
    <t>Kunstenaars zijn steeds onderworpen aan de bepalingen over jaarlijkse vakantie die gelden voor de arbeiders, zelfs indien ze een bediendestatuut hebben. De gelijkstelling van bepaalde schorsingsgronden van de arbeids- of leerovereenkomst voor de berekening van het aantal vakantiedagen waarop de kunstenaars recht hebben. Daarom hebben we geopteerd om de RSZ-arbeidersbijdrage van 5,57% toe te passen in onze berekening.</t>
  </si>
  <si>
    <t>Bron:https://www.sociare.be/kennisbank/overzicht-rsz-werkgeversbijdragen</t>
  </si>
  <si>
    <t>c/ Extra RSZ indien minstens 10 werknemers (aantal gemiddeld in referteperiode): manueel in te vullen</t>
  </si>
  <si>
    <t>d/ Jaarlijkse vakantie</t>
  </si>
  <si>
    <t>a/ Extra RS-korting lage lonen</t>
  </si>
  <si>
    <t>b/ Doelgroepvermindering kunstenaars</t>
  </si>
  <si>
    <t>Voor onze berekening (voltijdse equivalent) hebben we deze toegepast, deze mag max. 517 euro per kwartaal bedragen.</t>
  </si>
  <si>
    <t>Bron: https://www.socialsecurity.be/employer/instructions/dmfa/nl/latest/instructions/deductions/structuralreduction_targetgroupreductions/artists.html</t>
  </si>
  <si>
    <t>c/ Sociale Maribel</t>
  </si>
  <si>
    <t>Kan enkel worden toegepast bij werknemers die minstens halftijds zijn tewerkgesteld en onder alle regelingen van de sociale zekerheid vallen. Per werknemer die het recht opent op de sociale Maribel, moet het totaalbedrag van werkgeversbijdragen dat voor de andere verminderingen beschikbaar is, vooraf verminderd worden met het integrale forfaitaire bedrag van de sociale Maribel. Het bedrag bedraagt 504,1 euro. Gezien de scope van de tool  hebben we deze er niet in verwerkt.</t>
  </si>
  <si>
    <t>d/ Eerste aanwervingen</t>
  </si>
  <si>
    <t>Disclaimer: deze tool geeft slechts een indicatie  van de te verwachten loonkosten. De werkgroep heeft haar best gedaan om de tool zo zorgvuldig mogelijk op te maken, maar zij kan niet instaan voor de volledigheid of juistheid van gegevens. De werkelijke loonkosten kunnen afwijken, bijvoorbeeld door een indexering, wetswijziging, etc. Om de tool zo gebruiksvriendelijk mogelijk te maken is ervoor geopteerd voor een aantal kosten op te nemen.</t>
  </si>
  <si>
    <t xml:space="preserve">e/ Btw  </t>
  </si>
  <si>
    <t>Btw kan binnen een begroting verschil maken. Vooraf maken de partners duidelijke afspraken of de cijfers inclusief of exclusief btw zijn. Afhankelijk van de activiteit en het statuut, is er de mogelijkheid om 6 of 21% btw aan te rekenen. Of je aan deze voorwaarden voldoet moet afgetoetst worden met een boekhouder. Wij geven kort aan wanneer 6% of 21% btw wordt toegepast.</t>
  </si>
  <si>
    <t>f/ Organisaties te contacteren</t>
  </si>
  <si>
    <t>https://www.kunsten.be/</t>
  </si>
  <si>
    <t xml:space="preserve">onderzoek/ontwikkeling </t>
  </si>
  <si>
    <t>artistieke prestaties</t>
  </si>
  <si>
    <t>subtotaal prestaties</t>
  </si>
  <si>
    <t>subtotaal presentatievergoeding+kosten</t>
  </si>
  <si>
    <t>projectgebonden prestaties</t>
  </si>
  <si>
    <t>aantal dagen</t>
  </si>
  <si>
    <t>bron: https://www.sociare.be/files/220601-N-Loonbaremas-cultuurspreiding.pdf</t>
  </si>
  <si>
    <t>Zowel de kunstenaars die verbonden zijn door een arbeidsovereenkomst als de kunstenaars die, zonder door een arbeidsovereenkomst te zijn verbonden, tegen betaling van een loon artistieke prestaties leveren en/of in opdracht artistieke werken produceren, komen voor de vermindering in aanmerking. Het refertekwartaalloon van de kunstenaar bedraagt minstens 3 maal het GGMMI geldig voor de 1ste maand van het kwartaal. Vanaf 1 april 2022 bedraagt deze ondergrens 5.418,48</t>
  </si>
  <si>
    <t>g/ Laatste bewerking:  juli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</si>
</sst>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 #,##0.00_);\(&quot;€&quot;\ #,##0.00\)"/>
    <numFmt numFmtId="44" formatCode="_(&quot;€&quot;\ * #,##0.00_);_(&quot;€&quot;\ * \(#,##0.00\);_(&quot;€&quot;\ * &quot;-&quot;??_);_(@_)"/>
    <numFmt numFmtId="164" formatCode="_-* #,##0.00\ &quot;€&quot;_-;\-* #,##0.00\ &quot;€&quot;_-;_-* &quot;-&quot;??\ &quot;€&quot;_-;_-@_-"/>
    <numFmt numFmtId="165" formatCode="_-* #,##0.00_-;\-* #,##0.00_-;_-* &quot;-&quot;??_-;_-@_-"/>
    <numFmt numFmtId="166" formatCode="_-* #,##0.00\ _€_-;\-* #,##0.00\ _€_-;_-* &quot;-&quot;??\ _€_-;_-@_-"/>
    <numFmt numFmtId="167" formatCode="_-* #,##0_-;\-* #,##0_-;_-* &quot;-&quot;??_-;_-@_-"/>
    <numFmt numFmtId="168" formatCode="&quot;€&quot;\ #,##0.00"/>
    <numFmt numFmtId="169" formatCode="#,##0.00\ &quot;€&quot;"/>
    <numFmt numFmtId="170" formatCode="_-* #,##0.000000\ _€_-;\-* #,##0.000000\ _€_-;_-* &quot;-&quot;??\ _€_-;_-@_-"/>
    <numFmt numFmtId="171" formatCode="0.000%"/>
    <numFmt numFmtId="172" formatCode="_-* #,##0.00\ [$€-80C]_-;\-* #,##0.00\ [$€-80C]_-;_-* &quot;-&quot;??\ [$€-80C]_-;_-@"/>
  </numFmts>
  <fonts count="48" x14ac:knownFonts="1">
    <font>
      <sz val="12"/>
      <color theme="1"/>
      <name val="Calibri"/>
      <family val="2"/>
      <scheme val="minor"/>
    </font>
    <font>
      <sz val="12"/>
      <color theme="1"/>
      <name val="Calibri"/>
      <family val="2"/>
      <scheme val="minor"/>
    </font>
    <font>
      <sz val="10"/>
      <color theme="1"/>
      <name val="Arial"/>
      <family val="2"/>
    </font>
    <font>
      <sz val="10"/>
      <color rgb="FF000000"/>
      <name val="Arial"/>
      <family val="2"/>
    </font>
    <font>
      <b/>
      <sz val="12"/>
      <color theme="1"/>
      <name val="Arial"/>
      <family val="2"/>
    </font>
    <font>
      <sz val="12"/>
      <color theme="1"/>
      <name val="Arial"/>
      <family val="2"/>
    </font>
    <font>
      <sz val="12"/>
      <color rgb="FFFF0000"/>
      <name val="Arial"/>
      <family val="2"/>
    </font>
    <font>
      <b/>
      <sz val="12"/>
      <color rgb="FFFF0000"/>
      <name val="Arial"/>
      <family val="2"/>
    </font>
    <font>
      <b/>
      <sz val="12"/>
      <color theme="4"/>
      <name val="Arial"/>
      <family val="2"/>
    </font>
    <font>
      <b/>
      <sz val="14"/>
      <color theme="1"/>
      <name val="Arial"/>
      <family val="2"/>
    </font>
    <font>
      <sz val="14"/>
      <color theme="1"/>
      <name val="Arial"/>
      <family val="2"/>
    </font>
    <font>
      <b/>
      <sz val="12"/>
      <color theme="0"/>
      <name val="Arial"/>
      <family val="2"/>
    </font>
    <font>
      <b/>
      <sz val="10"/>
      <color theme="1"/>
      <name val="Arial"/>
      <family val="2"/>
    </font>
    <font>
      <b/>
      <sz val="12"/>
      <color rgb="FF000000"/>
      <name val="Arial"/>
      <family val="2"/>
    </font>
    <font>
      <sz val="14"/>
      <color theme="1" tint="0.499984740745262"/>
      <name val="Arial"/>
      <family val="2"/>
    </font>
    <font>
      <b/>
      <sz val="12"/>
      <color theme="1" tint="0.499984740745262"/>
      <name val="Arial"/>
      <family val="2"/>
    </font>
    <font>
      <b/>
      <sz val="14"/>
      <color theme="1" tint="0.34998626667073579"/>
      <name val="Arial"/>
      <family val="2"/>
    </font>
    <font>
      <b/>
      <u/>
      <sz val="14"/>
      <color theme="1" tint="0.34998626667073579"/>
      <name val="Arial"/>
      <family val="2"/>
    </font>
    <font>
      <b/>
      <sz val="16"/>
      <color theme="1"/>
      <name val="Arial"/>
      <family val="2"/>
    </font>
    <font>
      <sz val="12"/>
      <color rgb="FF9C5700"/>
      <name val="Calibri"/>
      <family val="2"/>
      <scheme val="minor"/>
    </font>
    <font>
      <b/>
      <sz val="12"/>
      <color rgb="FF3F3F3F"/>
      <name val="Calibri"/>
      <family val="2"/>
      <scheme val="minor"/>
    </font>
    <font>
      <sz val="10"/>
      <color rgb="FF000000"/>
      <name val="Verdana"/>
      <family val="2"/>
    </font>
    <font>
      <sz val="12"/>
      <color rgb="FFFF0000"/>
      <name val="Calibri"/>
      <family val="2"/>
      <scheme val="minor"/>
    </font>
    <font>
      <b/>
      <sz val="12"/>
      <color theme="1"/>
      <name val="Calibri"/>
      <family val="2"/>
      <scheme val="minor"/>
    </font>
    <font>
      <b/>
      <sz val="12"/>
      <color rgb="FFFF0000"/>
      <name val="Calibri"/>
      <family val="2"/>
      <scheme val="minor"/>
    </font>
    <font>
      <b/>
      <sz val="12"/>
      <color theme="1"/>
      <name val="Calibri Light"/>
      <family val="2"/>
      <scheme val="major"/>
    </font>
    <font>
      <b/>
      <sz val="12"/>
      <color rgb="FFFF0000"/>
      <name val="Calibri Light"/>
      <family val="2"/>
      <scheme val="major"/>
    </font>
    <font>
      <sz val="12"/>
      <color theme="1"/>
      <name val="Calibri Light"/>
      <family val="2"/>
      <scheme val="major"/>
    </font>
    <font>
      <sz val="12"/>
      <color rgb="FF000000"/>
      <name val="Calibri Light"/>
      <family val="2"/>
      <scheme val="major"/>
    </font>
    <font>
      <sz val="10"/>
      <color theme="1"/>
      <name val="Calibri Light"/>
      <family val="2"/>
      <scheme val="major"/>
    </font>
    <font>
      <b/>
      <sz val="10"/>
      <color theme="1"/>
      <name val="Calibri Light"/>
      <family val="2"/>
      <scheme val="major"/>
    </font>
    <font>
      <b/>
      <sz val="14"/>
      <color theme="1"/>
      <name val="Calibri"/>
      <family val="2"/>
      <scheme val="minor"/>
    </font>
    <font>
      <sz val="9.5"/>
      <color theme="1"/>
      <name val="Calibri"/>
      <family val="2"/>
      <scheme val="minor"/>
    </font>
    <font>
      <sz val="11"/>
      <color theme="1"/>
      <name val="Calibri Light (Koppen)"/>
    </font>
    <font>
      <b/>
      <sz val="11"/>
      <color theme="1"/>
      <name val="Calibri Light (Koppen)"/>
    </font>
    <font>
      <sz val="12"/>
      <color theme="1"/>
      <name val="Arial"/>
      <family val="2"/>
    </font>
    <font>
      <b/>
      <sz val="11"/>
      <color theme="1"/>
      <name val="Calibri"/>
      <family val="2"/>
    </font>
    <font>
      <sz val="12"/>
      <name val="Arial"/>
      <family val="2"/>
    </font>
    <font>
      <sz val="11"/>
      <color rgb="FF000000"/>
      <name val="Calibri"/>
      <family val="2"/>
    </font>
    <font>
      <sz val="11"/>
      <color theme="1"/>
      <name val="Calibri"/>
      <family val="2"/>
    </font>
    <font>
      <b/>
      <u/>
      <sz val="11"/>
      <color rgb="FFFF9900"/>
      <name val="Calibri"/>
      <family val="2"/>
    </font>
    <font>
      <b/>
      <u/>
      <sz val="11"/>
      <color theme="1"/>
      <name val="Calibri"/>
      <family val="2"/>
    </font>
    <font>
      <b/>
      <sz val="11"/>
      <color rgb="FF000000"/>
      <name val="Calibri"/>
      <family val="2"/>
    </font>
    <font>
      <u/>
      <sz val="11"/>
      <color theme="1"/>
      <name val="Calibri"/>
      <family val="2"/>
    </font>
    <font>
      <b/>
      <u/>
      <sz val="11"/>
      <color rgb="FF000000"/>
      <name val="Calibri"/>
      <family val="2"/>
    </font>
    <font>
      <u/>
      <sz val="11"/>
      <color rgb="FF000000"/>
      <name val="Calibri"/>
      <family val="2"/>
    </font>
    <font>
      <u/>
      <sz val="11"/>
      <color theme="10"/>
      <name val="Calibri"/>
      <family val="2"/>
    </font>
    <font>
      <sz val="12"/>
      <color rgb="FF000000"/>
      <name val="Arial"/>
      <family val="2"/>
    </font>
  </fonts>
  <fills count="18">
    <fill>
      <patternFill patternType="none"/>
    </fill>
    <fill>
      <patternFill patternType="gray125"/>
    </fill>
    <fill>
      <patternFill patternType="solid">
        <fgColor theme="9" tint="0.79998168889431442"/>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rgb="FFFFEB9C"/>
      </patternFill>
    </fill>
    <fill>
      <patternFill patternType="solid">
        <fgColor rgb="FFF2F2F2"/>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theme="2" tint="-9.9978637043366805E-2"/>
        <bgColor indexed="64"/>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theme="1"/>
      </left>
      <right style="medium">
        <color theme="1"/>
      </right>
      <top/>
      <bottom style="medium">
        <color theme="1"/>
      </bottom>
      <diagonal/>
    </border>
    <border>
      <left style="thin">
        <color indexed="64"/>
      </left>
      <right/>
      <top style="thin">
        <color indexed="64"/>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7">
    <xf numFmtId="0" fontId="0" fillId="0" borderId="0"/>
    <xf numFmtId="165" fontId="1" fillId="0" borderId="0" applyFont="0" applyFill="0" applyBorder="0" applyAlignment="0" applyProtection="0"/>
    <xf numFmtId="0" fontId="3" fillId="0" borderId="0"/>
    <xf numFmtId="0" fontId="19" fillId="8" borderId="0" applyNumberFormat="0" applyBorder="0" applyAlignment="0" applyProtection="0"/>
    <xf numFmtId="0" fontId="20" fillId="9" borderId="17" applyNumberFormat="0" applyAlignment="0" applyProtection="0"/>
    <xf numFmtId="0" fontId="21" fillId="0" borderId="0"/>
    <xf numFmtId="0" fontId="35" fillId="0" borderId="0"/>
  </cellStyleXfs>
  <cellXfs count="332">
    <xf numFmtId="0" fontId="0" fillId="0" borderId="0" xfId="0"/>
    <xf numFmtId="0" fontId="3" fillId="0" borderId="0" xfId="2"/>
    <xf numFmtId="4" fontId="2" fillId="0" borderId="0" xfId="2" applyNumberFormat="1" applyFont="1"/>
    <xf numFmtId="0" fontId="2" fillId="0" borderId="0" xfId="2" applyFont="1" applyAlignment="1">
      <alignment horizontal="center"/>
    </xf>
    <xf numFmtId="0" fontId="2" fillId="0" borderId="0" xfId="2" applyFont="1"/>
    <xf numFmtId="0" fontId="2" fillId="0" borderId="0" xfId="2" applyFont="1" applyAlignment="1">
      <alignment vertical="top" wrapText="1"/>
    </xf>
    <xf numFmtId="0" fontId="2" fillId="0" borderId="0" xfId="2" applyFont="1" applyAlignment="1">
      <alignment horizontal="center" vertical="top" wrapText="1"/>
    </xf>
    <xf numFmtId="0" fontId="3" fillId="0" borderId="0" xfId="2" applyAlignment="1">
      <alignment wrapText="1"/>
    </xf>
    <xf numFmtId="0" fontId="5" fillId="0" borderId="0" xfId="0" applyFont="1" applyAlignment="1">
      <alignment vertical="center"/>
    </xf>
    <xf numFmtId="0" fontId="5" fillId="0" borderId="0" xfId="0" applyFont="1" applyAlignment="1">
      <alignment horizontal="center" vertical="center"/>
    </xf>
    <xf numFmtId="166" fontId="5" fillId="0" borderId="0" xfId="0" applyNumberFormat="1" applyFont="1" applyAlignment="1">
      <alignment vertical="center"/>
    </xf>
    <xf numFmtId="0" fontId="5" fillId="0" borderId="0" xfId="0" applyFont="1" applyAlignment="1">
      <alignment vertical="center" wrapText="1"/>
    </xf>
    <xf numFmtId="0" fontId="4" fillId="0" borderId="0" xfId="0" applyFont="1" applyAlignment="1">
      <alignment vertical="center"/>
    </xf>
    <xf numFmtId="0" fontId="5" fillId="0" borderId="2" xfId="0" applyFont="1" applyBorder="1" applyAlignment="1">
      <alignment vertical="center" wrapText="1"/>
    </xf>
    <xf numFmtId="166" fontId="5" fillId="0" borderId="2" xfId="0" applyNumberFormat="1" applyFont="1" applyBorder="1" applyAlignment="1">
      <alignment vertical="center"/>
    </xf>
    <xf numFmtId="0" fontId="5" fillId="0" borderId="2" xfId="0" applyFont="1" applyBorder="1" applyAlignment="1">
      <alignment horizontal="center" vertical="center"/>
    </xf>
    <xf numFmtId="0" fontId="4" fillId="0" borderId="2" xfId="0" applyFont="1" applyBorder="1" applyAlignment="1">
      <alignment vertical="center" wrapText="1"/>
    </xf>
    <xf numFmtId="0" fontId="5" fillId="0" borderId="0" xfId="0" applyFont="1" applyBorder="1" applyAlignment="1">
      <alignment vertical="center"/>
    </xf>
    <xf numFmtId="0" fontId="7" fillId="0" borderId="0" xfId="0" applyFont="1" applyAlignment="1">
      <alignment vertical="center"/>
    </xf>
    <xf numFmtId="0" fontId="9" fillId="0" borderId="0" xfId="0" applyFont="1" applyAlignment="1">
      <alignment vertical="center"/>
    </xf>
    <xf numFmtId="0" fontId="9" fillId="0" borderId="0" xfId="0" applyFont="1" applyAlignment="1">
      <alignment vertical="center" wrapText="1"/>
    </xf>
    <xf numFmtId="0" fontId="10" fillId="0" borderId="0" xfId="0" applyFont="1" applyAlignment="1">
      <alignment vertical="center"/>
    </xf>
    <xf numFmtId="0" fontId="7" fillId="0" borderId="0" xfId="0" applyFont="1" applyAlignment="1">
      <alignment vertical="center" wrapText="1"/>
    </xf>
    <xf numFmtId="166" fontId="7" fillId="0" borderId="0" xfId="0" applyNumberFormat="1" applyFont="1" applyAlignment="1">
      <alignment vertical="center"/>
    </xf>
    <xf numFmtId="0" fontId="9" fillId="0" borderId="0" xfId="0" applyFont="1" applyAlignment="1">
      <alignment horizontal="center" vertical="center"/>
    </xf>
    <xf numFmtId="165" fontId="8" fillId="0" borderId="0" xfId="1" applyFont="1" applyAlignment="1">
      <alignment horizontal="center" vertical="center"/>
    </xf>
    <xf numFmtId="165" fontId="7" fillId="0" borderId="0" xfId="1" applyFont="1" applyBorder="1" applyAlignment="1">
      <alignment horizontal="center" vertical="center"/>
    </xf>
    <xf numFmtId="0" fontId="7" fillId="0" borderId="0" xfId="0" applyFont="1" applyAlignment="1">
      <alignment horizontal="center" vertical="center"/>
    </xf>
    <xf numFmtId="166" fontId="7" fillId="0" borderId="0" xfId="0" applyNumberFormat="1" applyFont="1" applyAlignment="1">
      <alignment horizontal="center" vertical="center"/>
    </xf>
    <xf numFmtId="0" fontId="4" fillId="0" borderId="2" xfId="0" applyFont="1" applyBorder="1" applyAlignment="1">
      <alignment horizontal="center" vertical="center"/>
    </xf>
    <xf numFmtId="9" fontId="5" fillId="0" borderId="2" xfId="0" applyNumberFormat="1" applyFont="1" applyBorder="1" applyAlignment="1">
      <alignment horizontal="center" vertical="center"/>
    </xf>
    <xf numFmtId="0" fontId="5" fillId="0" borderId="3" xfId="0" applyFont="1" applyBorder="1" applyAlignment="1">
      <alignment vertical="center" wrapText="1"/>
    </xf>
    <xf numFmtId="9" fontId="5" fillId="0" borderId="3" xfId="0" applyNumberFormat="1" applyFont="1" applyBorder="1" applyAlignment="1">
      <alignment horizontal="center" vertical="center"/>
    </xf>
    <xf numFmtId="0" fontId="5" fillId="0" borderId="4" xfId="0" applyFont="1" applyBorder="1" applyAlignment="1">
      <alignment vertical="center" wrapText="1"/>
    </xf>
    <xf numFmtId="9" fontId="5" fillId="0" borderId="4" xfId="0" applyNumberFormat="1" applyFont="1" applyBorder="1" applyAlignment="1">
      <alignment horizontal="center" vertical="center"/>
    </xf>
    <xf numFmtId="165" fontId="11" fillId="4" borderId="2" xfId="0" applyNumberFormat="1" applyFont="1" applyFill="1" applyBorder="1" applyAlignment="1">
      <alignment vertical="center"/>
    </xf>
    <xf numFmtId="165" fontId="4" fillId="2" borderId="3" xfId="1" applyFont="1" applyFill="1" applyBorder="1" applyAlignment="1">
      <alignment vertical="center"/>
    </xf>
    <xf numFmtId="165" fontId="4" fillId="3" borderId="3" xfId="1" applyFont="1" applyFill="1" applyBorder="1" applyAlignment="1">
      <alignment vertical="center"/>
    </xf>
    <xf numFmtId="165" fontId="11" fillId="4" borderId="3" xfId="0" applyNumberFormat="1" applyFont="1" applyFill="1" applyBorder="1" applyAlignment="1">
      <alignment vertical="center"/>
    </xf>
    <xf numFmtId="165" fontId="11" fillId="4" borderId="4" xfId="0" applyNumberFormat="1" applyFont="1" applyFill="1" applyBorder="1" applyAlignment="1">
      <alignment vertical="center"/>
    </xf>
    <xf numFmtId="0" fontId="5" fillId="0" borderId="13" xfId="0" applyFont="1" applyFill="1" applyBorder="1" applyAlignment="1">
      <alignment vertical="center" wrapText="1"/>
    </xf>
    <xf numFmtId="0" fontId="5" fillId="0" borderId="14" xfId="0" applyFont="1" applyFill="1" applyBorder="1" applyAlignment="1">
      <alignment horizontal="center" vertical="center"/>
    </xf>
    <xf numFmtId="165" fontId="4" fillId="0" borderId="14" xfId="1" applyFont="1" applyFill="1" applyBorder="1" applyAlignment="1">
      <alignment vertical="center"/>
    </xf>
    <xf numFmtId="0" fontId="4" fillId="0" borderId="12" xfId="0" applyFont="1" applyFill="1" applyBorder="1" applyAlignment="1">
      <alignment vertical="center"/>
    </xf>
    <xf numFmtId="0" fontId="4" fillId="0" borderId="2" xfId="0" applyFont="1" applyBorder="1" applyAlignment="1">
      <alignment horizontal="center" vertical="center" wrapText="1"/>
    </xf>
    <xf numFmtId="166" fontId="5" fillId="5" borderId="2" xfId="0" applyNumberFormat="1" applyFont="1" applyFill="1" applyBorder="1" applyAlignment="1">
      <alignment vertical="center"/>
    </xf>
    <xf numFmtId="164" fontId="9" fillId="0" borderId="0" xfId="0" applyNumberFormat="1" applyFont="1" applyAlignment="1">
      <alignment vertical="center"/>
    </xf>
    <xf numFmtId="164" fontId="10" fillId="0" borderId="0" xfId="0" applyNumberFormat="1" applyFont="1" applyAlignment="1">
      <alignment vertical="center"/>
    </xf>
    <xf numFmtId="164" fontId="5" fillId="0" borderId="0" xfId="0" applyNumberFormat="1" applyFont="1" applyAlignment="1">
      <alignment vertical="center"/>
    </xf>
    <xf numFmtId="164" fontId="7" fillId="0" borderId="0" xfId="0" applyNumberFormat="1" applyFont="1" applyAlignment="1">
      <alignment vertical="center"/>
    </xf>
    <xf numFmtId="164" fontId="4" fillId="0" borderId="6" xfId="0" applyNumberFormat="1"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xf>
    <xf numFmtId="165" fontId="4" fillId="0" borderId="0" xfId="0" applyNumberFormat="1" applyFont="1" applyFill="1" applyBorder="1" applyAlignment="1">
      <alignment vertical="center"/>
    </xf>
    <xf numFmtId="166" fontId="4" fillId="0" borderId="0" xfId="0" applyNumberFormat="1" applyFont="1" applyFill="1" applyBorder="1" applyAlignment="1">
      <alignment horizontal="center" vertical="center"/>
    </xf>
    <xf numFmtId="164" fontId="4" fillId="0" borderId="0" xfId="0" applyNumberFormat="1" applyFont="1" applyFill="1" applyBorder="1" applyAlignment="1">
      <alignment vertical="center"/>
    </xf>
    <xf numFmtId="165" fontId="4" fillId="0" borderId="0" xfId="1" applyFont="1" applyFill="1" applyBorder="1" applyAlignment="1">
      <alignment vertical="center"/>
    </xf>
    <xf numFmtId="0" fontId="4" fillId="0" borderId="0" xfId="0" applyFont="1" applyBorder="1" applyAlignment="1">
      <alignment horizontal="center" vertical="center" wrapText="1"/>
    </xf>
    <xf numFmtId="0" fontId="11" fillId="0" borderId="0" xfId="0" applyFont="1" applyAlignment="1">
      <alignment vertical="center"/>
    </xf>
    <xf numFmtId="168" fontId="3" fillId="0" borderId="0" xfId="2" applyNumberFormat="1"/>
    <xf numFmtId="169" fontId="3" fillId="0" borderId="0" xfId="2" applyNumberFormat="1"/>
    <xf numFmtId="9" fontId="3" fillId="0" borderId="0" xfId="2" applyNumberFormat="1"/>
    <xf numFmtId="10" fontId="3" fillId="0" borderId="0" xfId="2" applyNumberFormat="1"/>
    <xf numFmtId="0" fontId="4" fillId="0" borderId="0" xfId="2" applyFont="1" applyAlignment="1">
      <alignment horizontal="center"/>
    </xf>
    <xf numFmtId="4" fontId="4" fillId="0" borderId="0" xfId="2" applyNumberFormat="1" applyFont="1"/>
    <xf numFmtId="0" fontId="13" fillId="0" borderId="0" xfId="2" applyFont="1"/>
    <xf numFmtId="0" fontId="3" fillId="0" borderId="0" xfId="2" applyNumberFormat="1"/>
    <xf numFmtId="0" fontId="13" fillId="0" borderId="0" xfId="2" applyNumberFormat="1" applyFont="1"/>
    <xf numFmtId="0" fontId="2" fillId="0" borderId="0" xfId="2" applyNumberFormat="1" applyFont="1" applyAlignment="1">
      <alignment vertical="top" wrapText="1"/>
    </xf>
    <xf numFmtId="2" fontId="3" fillId="0" borderId="0" xfId="2" applyNumberFormat="1"/>
    <xf numFmtId="170" fontId="9" fillId="0" borderId="0" xfId="0" applyNumberFormat="1" applyFont="1" applyAlignment="1">
      <alignment vertical="center"/>
    </xf>
    <xf numFmtId="166" fontId="8" fillId="0" borderId="0" xfId="0" applyNumberFormat="1" applyFont="1" applyAlignment="1">
      <alignment horizontal="center" vertical="center"/>
    </xf>
    <xf numFmtId="0" fontId="8" fillId="0" borderId="0" xfId="0" applyFont="1" applyAlignment="1">
      <alignment vertical="center"/>
    </xf>
    <xf numFmtId="166" fontId="8" fillId="0" borderId="0" xfId="0" applyNumberFormat="1" applyFont="1" applyAlignment="1">
      <alignment vertical="center"/>
    </xf>
    <xf numFmtId="164" fontId="8" fillId="0" borderId="0" xfId="0" applyNumberFormat="1" applyFont="1" applyAlignment="1">
      <alignment vertical="center"/>
    </xf>
    <xf numFmtId="0" fontId="14" fillId="6" borderId="0" xfId="0" applyFont="1" applyFill="1" applyAlignment="1">
      <alignment vertical="center"/>
    </xf>
    <xf numFmtId="0" fontId="14" fillId="6" borderId="0" xfId="0" applyFont="1" applyFill="1" applyAlignment="1">
      <alignment horizontal="center" vertical="center"/>
    </xf>
    <xf numFmtId="0" fontId="15" fillId="6" borderId="0" xfId="0" applyFont="1" applyFill="1" applyAlignment="1">
      <alignment horizontal="center" vertical="center"/>
    </xf>
    <xf numFmtId="0" fontId="15" fillId="6" borderId="0" xfId="0" applyFont="1" applyFill="1" applyAlignment="1">
      <alignment vertical="center"/>
    </xf>
    <xf numFmtId="166" fontId="15" fillId="6" borderId="0" xfId="0" applyNumberFormat="1" applyFont="1" applyFill="1" applyAlignment="1">
      <alignment horizontal="center" vertical="center"/>
    </xf>
    <xf numFmtId="0" fontId="16" fillId="6" borderId="0" xfId="0" applyFont="1" applyFill="1" applyAlignment="1">
      <alignment vertical="center"/>
    </xf>
    <xf numFmtId="0" fontId="18" fillId="0" borderId="0" xfId="0" applyFont="1" applyAlignment="1">
      <alignment vertical="center"/>
    </xf>
    <xf numFmtId="4" fontId="2" fillId="0" borderId="15" xfId="2" applyNumberFormat="1" applyFont="1" applyFill="1" applyBorder="1"/>
    <xf numFmtId="4" fontId="2" fillId="7" borderId="2" xfId="2" applyNumberFormat="1" applyFont="1" applyFill="1" applyBorder="1"/>
    <xf numFmtId="4" fontId="2" fillId="0" borderId="0" xfId="2" applyNumberFormat="1" applyFont="1" applyFill="1" applyBorder="1"/>
    <xf numFmtId="4" fontId="2" fillId="7" borderId="2" xfId="0" applyNumberFormat="1" applyFont="1" applyFill="1" applyBorder="1"/>
    <xf numFmtId="4" fontId="2" fillId="0" borderId="2" xfId="2" applyNumberFormat="1" applyFont="1" applyBorder="1" applyAlignment="1">
      <alignment vertical="top" wrapText="1"/>
    </xf>
    <xf numFmtId="4" fontId="2" fillId="0" borderId="2" xfId="2" applyNumberFormat="1" applyFont="1" applyBorder="1"/>
    <xf numFmtId="0" fontId="2" fillId="0" borderId="2" xfId="2" applyFont="1" applyBorder="1" applyAlignment="1">
      <alignment vertical="top" wrapText="1"/>
    </xf>
    <xf numFmtId="168" fontId="3" fillId="0" borderId="2" xfId="2" applyNumberFormat="1" applyBorder="1"/>
    <xf numFmtId="168" fontId="2" fillId="0" borderId="2" xfId="2" applyNumberFormat="1" applyFont="1" applyBorder="1"/>
    <xf numFmtId="0" fontId="2" fillId="0" borderId="2" xfId="2" applyFont="1" applyBorder="1" applyAlignment="1">
      <alignment horizontal="center" vertical="top" wrapText="1"/>
    </xf>
    <xf numFmtId="4" fontId="2" fillId="7" borderId="2" xfId="2" applyNumberFormat="1" applyFont="1" applyFill="1" applyBorder="1" applyAlignment="1">
      <alignment vertical="top" wrapText="1"/>
    </xf>
    <xf numFmtId="0" fontId="12" fillId="0" borderId="2" xfId="2" applyFont="1" applyBorder="1" applyAlignment="1">
      <alignment vertical="top" wrapText="1"/>
    </xf>
    <xf numFmtId="0" fontId="2" fillId="0" borderId="2" xfId="2" applyFont="1" applyBorder="1" applyAlignment="1">
      <alignment horizontal="center"/>
    </xf>
    <xf numFmtId="0" fontId="3" fillId="0" borderId="2" xfId="2" applyBorder="1"/>
    <xf numFmtId="0" fontId="2" fillId="0" borderId="0" xfId="2" applyFont="1" applyFill="1" applyAlignment="1">
      <alignment horizontal="center"/>
    </xf>
    <xf numFmtId="4" fontId="2" fillId="10" borderId="4" xfId="2" applyNumberFormat="1" applyFont="1" applyFill="1" applyBorder="1" applyAlignment="1">
      <alignment vertical="top" wrapText="1"/>
    </xf>
    <xf numFmtId="0" fontId="2" fillId="10" borderId="4" xfId="2" applyFont="1" applyFill="1" applyBorder="1" applyAlignment="1">
      <alignment vertical="top" wrapText="1"/>
    </xf>
    <xf numFmtId="4" fontId="2" fillId="10" borderId="21" xfId="2" applyNumberFormat="1" applyFont="1" applyFill="1" applyBorder="1" applyAlignment="1">
      <alignment vertical="top" wrapText="1"/>
    </xf>
    <xf numFmtId="168" fontId="2" fillId="10" borderId="13" xfId="2" applyNumberFormat="1" applyFont="1" applyFill="1" applyBorder="1"/>
    <xf numFmtId="168" fontId="2" fillId="10" borderId="2" xfId="2" applyNumberFormat="1" applyFont="1" applyFill="1" applyBorder="1"/>
    <xf numFmtId="168" fontId="3" fillId="10" borderId="2" xfId="2" applyNumberFormat="1" applyFill="1" applyBorder="1"/>
    <xf numFmtId="168" fontId="3" fillId="10" borderId="13" xfId="2" applyNumberFormat="1" applyFill="1" applyBorder="1"/>
    <xf numFmtId="168" fontId="2" fillId="10" borderId="13" xfId="0" applyNumberFormat="1" applyFont="1" applyFill="1" applyBorder="1"/>
    <xf numFmtId="168" fontId="2" fillId="10" borderId="16" xfId="0" applyNumberFormat="1" applyFont="1" applyFill="1" applyBorder="1"/>
    <xf numFmtId="4" fontId="2" fillId="11" borderId="5" xfId="2" applyNumberFormat="1" applyFont="1" applyFill="1" applyBorder="1" applyAlignment="1">
      <alignment vertical="top" wrapText="1"/>
    </xf>
    <xf numFmtId="4" fontId="2" fillId="11" borderId="22" xfId="2" applyNumberFormat="1" applyFont="1" applyFill="1" applyBorder="1" applyAlignment="1">
      <alignment vertical="top" wrapText="1"/>
    </xf>
    <xf numFmtId="0" fontId="2" fillId="11" borderId="22" xfId="2" applyFont="1" applyFill="1" applyBorder="1" applyAlignment="1">
      <alignment vertical="top" wrapText="1"/>
    </xf>
    <xf numFmtId="168" fontId="3" fillId="11" borderId="7" xfId="2" applyNumberFormat="1" applyFill="1" applyBorder="1"/>
    <xf numFmtId="168" fontId="3" fillId="11" borderId="2" xfId="2" applyNumberFormat="1" applyFill="1" applyBorder="1"/>
    <xf numFmtId="169" fontId="3" fillId="12" borderId="2" xfId="2" applyNumberFormat="1" applyFill="1" applyBorder="1"/>
    <xf numFmtId="0" fontId="2" fillId="11" borderId="23" xfId="2" applyFont="1" applyFill="1" applyBorder="1" applyAlignment="1">
      <alignment vertical="top" wrapText="1"/>
    </xf>
    <xf numFmtId="168" fontId="3" fillId="11" borderId="13" xfId="2" applyNumberFormat="1" applyFill="1" applyBorder="1"/>
    <xf numFmtId="168" fontId="3" fillId="11" borderId="24" xfId="2" applyNumberFormat="1" applyFill="1" applyBorder="1"/>
    <xf numFmtId="0" fontId="13" fillId="0" borderId="26" xfId="2" applyFont="1" applyBorder="1"/>
    <xf numFmtId="0" fontId="13" fillId="0" borderId="27" xfId="2" applyNumberFormat="1" applyFont="1" applyBorder="1"/>
    <xf numFmtId="0" fontId="2" fillId="12" borderId="2" xfId="2" applyFont="1" applyFill="1" applyBorder="1" applyAlignment="1">
      <alignment vertical="top" wrapText="1"/>
    </xf>
    <xf numFmtId="0" fontId="2" fillId="12" borderId="2" xfId="2" applyNumberFormat="1" applyFont="1" applyFill="1" applyBorder="1" applyAlignment="1">
      <alignment vertical="top" wrapText="1"/>
    </xf>
    <xf numFmtId="168" fontId="3" fillId="12" borderId="2" xfId="2" applyNumberFormat="1" applyFill="1" applyBorder="1"/>
    <xf numFmtId="2" fontId="3" fillId="12" borderId="2" xfId="2" applyNumberFormat="1" applyFill="1" applyBorder="1"/>
    <xf numFmtId="171" fontId="3" fillId="0" borderId="0" xfId="2" applyNumberFormat="1"/>
    <xf numFmtId="0" fontId="3" fillId="12" borderId="2" xfId="2" applyFill="1" applyBorder="1" applyAlignment="1">
      <alignment vertical="top" wrapText="1"/>
    </xf>
    <xf numFmtId="0" fontId="7" fillId="0" borderId="0" xfId="0" applyFont="1" applyFill="1" applyAlignment="1">
      <alignment vertical="center"/>
    </xf>
    <xf numFmtId="0" fontId="4" fillId="0" borderId="0" xfId="0" applyFont="1" applyFill="1" applyAlignment="1">
      <alignment vertical="center"/>
    </xf>
    <xf numFmtId="0" fontId="0" fillId="0" borderId="0" xfId="0" applyFont="1" applyAlignment="1">
      <alignment vertical="center" wrapText="1"/>
    </xf>
    <xf numFmtId="0" fontId="24" fillId="0" borderId="0" xfId="0" applyFont="1" applyAlignment="1">
      <alignment vertical="center" wrapText="1"/>
    </xf>
    <xf numFmtId="165" fontId="24" fillId="12" borderId="1" xfId="1" applyFont="1" applyFill="1" applyBorder="1" applyAlignment="1">
      <alignment horizontal="center" vertical="center"/>
    </xf>
    <xf numFmtId="0" fontId="4" fillId="0" borderId="2" xfId="0" applyNumberFormat="1" applyFont="1" applyBorder="1" applyAlignment="1">
      <alignment horizontal="center" vertical="center"/>
    </xf>
    <xf numFmtId="0" fontId="4" fillId="0" borderId="2" xfId="0" applyFont="1" applyBorder="1" applyAlignment="1">
      <alignment vertical="center"/>
    </xf>
    <xf numFmtId="0" fontId="4" fillId="0" borderId="22" xfId="0" applyFont="1" applyBorder="1" applyAlignment="1">
      <alignment horizontal="center" vertical="center"/>
    </xf>
    <xf numFmtId="16" fontId="4" fillId="0" borderId="22" xfId="0" applyNumberFormat="1" applyFont="1" applyBorder="1" applyAlignment="1">
      <alignment horizontal="center" vertical="center"/>
    </xf>
    <xf numFmtId="0" fontId="4" fillId="0" borderId="22" xfId="0" applyFont="1" applyBorder="1" applyAlignment="1">
      <alignment horizontal="center" vertical="center" wrapText="1"/>
    </xf>
    <xf numFmtId="164" fontId="4" fillId="0" borderId="29" xfId="0" applyNumberFormat="1" applyFont="1" applyBorder="1" applyAlignment="1">
      <alignment horizontal="center" vertical="center"/>
    </xf>
    <xf numFmtId="164" fontId="20" fillId="0" borderId="29" xfId="4" applyNumberFormat="1" applyFill="1" applyBorder="1" applyAlignment="1">
      <alignment horizontal="center" vertical="center"/>
    </xf>
    <xf numFmtId="0" fontId="1" fillId="10" borderId="2" xfId="0" applyNumberFormat="1" applyFont="1" applyFill="1" applyBorder="1" applyAlignment="1">
      <alignment horizontal="center" vertical="center"/>
    </xf>
    <xf numFmtId="7" fontId="20" fillId="10" borderId="2" xfId="4" applyNumberFormat="1" applyFont="1" applyFill="1" applyBorder="1" applyAlignment="1">
      <alignment vertical="center"/>
    </xf>
    <xf numFmtId="0" fontId="20" fillId="10" borderId="2" xfId="4" applyNumberFormat="1" applyFill="1" applyBorder="1" applyAlignment="1">
      <alignment horizontal="center" vertical="center"/>
    </xf>
    <xf numFmtId="0" fontId="20" fillId="10" borderId="2" xfId="4" applyFill="1" applyBorder="1" applyAlignment="1">
      <alignment horizontal="center" vertical="center"/>
    </xf>
    <xf numFmtId="0" fontId="20" fillId="10" borderId="2" xfId="4" applyFill="1" applyBorder="1" applyAlignment="1">
      <alignment vertical="center"/>
    </xf>
    <xf numFmtId="0" fontId="25" fillId="0" borderId="5" xfId="0" applyFont="1" applyBorder="1" applyAlignment="1">
      <alignment vertical="center" wrapText="1"/>
    </xf>
    <xf numFmtId="0" fontId="25" fillId="0" borderId="7" xfId="0" applyFont="1" applyBorder="1" applyAlignment="1">
      <alignment vertical="center" wrapText="1"/>
    </xf>
    <xf numFmtId="0" fontId="27" fillId="0" borderId="7" xfId="0" applyFont="1" applyBorder="1" applyAlignment="1">
      <alignment vertical="center" wrapText="1"/>
    </xf>
    <xf numFmtId="0" fontId="27" fillId="0" borderId="7" xfId="0" applyFont="1" applyBorder="1" applyAlignment="1">
      <alignment vertical="center"/>
    </xf>
    <xf numFmtId="0" fontId="28" fillId="0" borderId="7" xfId="0" applyFont="1" applyBorder="1" applyAlignment="1">
      <alignment vertical="center"/>
    </xf>
    <xf numFmtId="0" fontId="29" fillId="0" borderId="7" xfId="0" applyFont="1" applyFill="1" applyBorder="1" applyAlignment="1">
      <alignment vertical="center" wrapText="1"/>
    </xf>
    <xf numFmtId="0" fontId="27" fillId="5" borderId="2" xfId="0" applyFont="1" applyFill="1" applyBorder="1" applyAlignment="1">
      <alignment horizontal="center" vertical="center"/>
    </xf>
    <xf numFmtId="0" fontId="27" fillId="5" borderId="2" xfId="0" applyNumberFormat="1" applyFont="1" applyFill="1" applyBorder="1" applyAlignment="1">
      <alignment horizontal="center" vertical="center"/>
    </xf>
    <xf numFmtId="7" fontId="27" fillId="0" borderId="2" xfId="1" applyNumberFormat="1" applyFont="1" applyBorder="1" applyAlignment="1">
      <alignment vertical="center"/>
    </xf>
    <xf numFmtId="168" fontId="27" fillId="0" borderId="2" xfId="1" applyNumberFormat="1" applyFont="1" applyBorder="1" applyAlignment="1">
      <alignment vertical="center"/>
    </xf>
    <xf numFmtId="0" fontId="27" fillId="10" borderId="2" xfId="0" applyNumberFormat="1" applyFont="1" applyFill="1" applyBorder="1" applyAlignment="1">
      <alignment horizontal="center" vertical="center"/>
    </xf>
    <xf numFmtId="7" fontId="27" fillId="10" borderId="2" xfId="1" applyNumberFormat="1" applyFont="1" applyFill="1" applyBorder="1" applyAlignment="1">
      <alignment vertical="center"/>
    </xf>
    <xf numFmtId="165" fontId="27" fillId="10" borderId="2" xfId="1" applyFont="1" applyFill="1" applyBorder="1" applyAlignment="1">
      <alignment vertical="center"/>
    </xf>
    <xf numFmtId="0" fontId="27" fillId="10" borderId="2" xfId="0" applyFont="1" applyFill="1" applyBorder="1" applyAlignment="1">
      <alignment horizontal="center" vertical="center"/>
    </xf>
    <xf numFmtId="165" fontId="27" fillId="0" borderId="2" xfId="1" applyFont="1" applyBorder="1" applyAlignment="1">
      <alignment vertical="center"/>
    </xf>
    <xf numFmtId="0" fontId="27" fillId="0" borderId="2" xfId="0" applyFont="1" applyFill="1" applyBorder="1" applyAlignment="1">
      <alignment horizontal="center" vertical="center"/>
    </xf>
    <xf numFmtId="0" fontId="4" fillId="0" borderId="23" xfId="0" applyFont="1" applyBorder="1" applyAlignment="1">
      <alignment horizontal="center" vertical="center"/>
    </xf>
    <xf numFmtId="0" fontId="4" fillId="0" borderId="13" xfId="0" applyFont="1" applyBorder="1" applyAlignment="1">
      <alignment vertical="center"/>
    </xf>
    <xf numFmtId="0" fontId="20" fillId="14" borderId="13" xfId="4" applyFill="1" applyBorder="1" applyAlignment="1">
      <alignment vertical="center"/>
    </xf>
    <xf numFmtId="44" fontId="27" fillId="0" borderId="13" xfId="1" applyNumberFormat="1" applyFont="1" applyBorder="1" applyAlignment="1">
      <alignment vertical="center"/>
    </xf>
    <xf numFmtId="0" fontId="5" fillId="10" borderId="0" xfId="0" applyFont="1" applyFill="1" applyBorder="1" applyAlignment="1">
      <alignment vertical="center"/>
    </xf>
    <xf numFmtId="165" fontId="7" fillId="0" borderId="0" xfId="0" applyNumberFormat="1" applyFont="1" applyFill="1" applyBorder="1" applyAlignment="1">
      <alignment vertical="center"/>
    </xf>
    <xf numFmtId="168" fontId="7" fillId="0" borderId="0" xfId="0" applyNumberFormat="1" applyFont="1" applyFill="1" applyBorder="1" applyAlignment="1">
      <alignment vertical="center"/>
    </xf>
    <xf numFmtId="7" fontId="6" fillId="0" borderId="0" xfId="0" applyNumberFormat="1" applyFont="1" applyFill="1" applyBorder="1" applyAlignment="1">
      <alignment vertical="center"/>
    </xf>
    <xf numFmtId="7" fontId="7" fillId="0" borderId="0" xfId="0" applyNumberFormat="1" applyFont="1" applyFill="1" applyBorder="1" applyAlignment="1">
      <alignment vertical="center"/>
    </xf>
    <xf numFmtId="0" fontId="5" fillId="0" borderId="0" xfId="0" applyFont="1" applyFill="1" applyBorder="1" applyAlignment="1">
      <alignment horizontal="center" vertical="center"/>
    </xf>
    <xf numFmtId="165" fontId="5" fillId="0" borderId="0" xfId="0" applyNumberFormat="1" applyFont="1" applyFill="1" applyBorder="1" applyAlignment="1">
      <alignment vertical="center"/>
    </xf>
    <xf numFmtId="0" fontId="5" fillId="0" borderId="0" xfId="0" applyFont="1" applyFill="1" applyBorder="1" applyAlignment="1">
      <alignment vertical="center" wrapText="1"/>
    </xf>
    <xf numFmtId="164" fontId="5" fillId="0" borderId="0" xfId="0" applyNumberFormat="1" applyFont="1" applyFill="1" applyBorder="1" applyAlignment="1">
      <alignment vertical="center"/>
    </xf>
    <xf numFmtId="0" fontId="26" fillId="0" borderId="0" xfId="0" applyFont="1" applyAlignment="1">
      <alignment vertical="center"/>
    </xf>
    <xf numFmtId="164" fontId="26" fillId="0" borderId="0" xfId="0" applyNumberFormat="1" applyFont="1" applyAlignment="1">
      <alignment vertical="center"/>
    </xf>
    <xf numFmtId="0" fontId="25" fillId="10" borderId="5" xfId="0" applyFont="1" applyFill="1" applyBorder="1" applyAlignment="1">
      <alignment vertical="center" wrapText="1"/>
    </xf>
    <xf numFmtId="0" fontId="27" fillId="10" borderId="22" xfId="0" applyFont="1" applyFill="1" applyBorder="1" applyAlignment="1">
      <alignment horizontal="center" vertical="center"/>
    </xf>
    <xf numFmtId="0" fontId="25" fillId="10" borderId="22" xfId="0" applyFont="1" applyFill="1" applyBorder="1" applyAlignment="1">
      <alignment horizontal="center" vertical="center" wrapText="1"/>
    </xf>
    <xf numFmtId="0" fontId="25" fillId="10" borderId="22" xfId="0" applyFont="1" applyFill="1" applyBorder="1" applyAlignment="1">
      <alignment horizontal="center" vertical="center"/>
    </xf>
    <xf numFmtId="164" fontId="25" fillId="0" borderId="6" xfId="0" applyNumberFormat="1" applyFont="1" applyFill="1" applyBorder="1" applyAlignment="1">
      <alignment horizontal="center" vertical="center" wrapText="1"/>
    </xf>
    <xf numFmtId="168" fontId="27" fillId="5" borderId="2" xfId="0" applyNumberFormat="1" applyFont="1" applyFill="1" applyBorder="1" applyAlignment="1">
      <alignment horizontal="center" vertical="center"/>
    </xf>
    <xf numFmtId="0" fontId="27" fillId="0" borderId="2" xfId="0" applyFont="1" applyBorder="1" applyAlignment="1">
      <alignment vertical="center"/>
    </xf>
    <xf numFmtId="166" fontId="27" fillId="0" borderId="2" xfId="0" applyNumberFormat="1" applyFont="1" applyBorder="1" applyAlignment="1">
      <alignment horizontal="center" vertical="center"/>
    </xf>
    <xf numFmtId="0" fontId="27" fillId="0" borderId="2" xfId="0" applyFont="1" applyBorder="1" applyAlignment="1">
      <alignment horizontal="center" vertical="center"/>
    </xf>
    <xf numFmtId="0" fontId="27" fillId="0" borderId="7" xfId="0" applyFont="1" applyFill="1" applyBorder="1" applyAlignment="1">
      <alignment vertical="center" wrapText="1"/>
    </xf>
    <xf numFmtId="165" fontId="25" fillId="0" borderId="2" xfId="0" applyNumberFormat="1" applyFont="1" applyFill="1" applyBorder="1" applyAlignment="1">
      <alignment vertical="center"/>
    </xf>
    <xf numFmtId="166" fontId="25" fillId="0" borderId="2" xfId="0" applyNumberFormat="1" applyFont="1" applyFill="1" applyBorder="1" applyAlignment="1">
      <alignment horizontal="center" vertical="center"/>
    </xf>
    <xf numFmtId="0" fontId="27" fillId="5" borderId="4" xfId="0" applyFont="1" applyFill="1" applyBorder="1" applyAlignment="1">
      <alignment horizontal="center" vertical="center"/>
    </xf>
    <xf numFmtId="0" fontId="28" fillId="0" borderId="7" xfId="0" applyFont="1" applyBorder="1" applyAlignment="1">
      <alignment horizontal="left" vertical="center"/>
    </xf>
    <xf numFmtId="167" fontId="27" fillId="0" borderId="2" xfId="1" applyNumberFormat="1" applyFont="1" applyFill="1" applyBorder="1" applyAlignment="1"/>
    <xf numFmtId="165" fontId="27" fillId="0" borderId="2" xfId="1" applyFont="1" applyFill="1" applyBorder="1" applyAlignment="1">
      <alignment horizontal="center" vertical="center"/>
    </xf>
    <xf numFmtId="0" fontId="27" fillId="0" borderId="7" xfId="0" applyFont="1" applyBorder="1" applyAlignment="1">
      <alignment horizontal="left" vertical="center" wrapText="1"/>
    </xf>
    <xf numFmtId="168" fontId="23" fillId="0" borderId="29" xfId="0" applyNumberFormat="1" applyFont="1" applyBorder="1" applyAlignment="1">
      <alignment vertical="center"/>
    </xf>
    <xf numFmtId="168" fontId="23" fillId="0" borderId="29" xfId="1" applyNumberFormat="1" applyFont="1" applyBorder="1" applyAlignment="1">
      <alignment vertical="center"/>
    </xf>
    <xf numFmtId="168" fontId="23" fillId="0" borderId="29" xfId="1" applyNumberFormat="1" applyFont="1" applyFill="1" applyBorder="1" applyAlignment="1">
      <alignment vertical="center"/>
    </xf>
    <xf numFmtId="0" fontId="24" fillId="0" borderId="0" xfId="3" applyFont="1" applyFill="1" applyBorder="1" applyAlignment="1">
      <alignment vertical="center"/>
    </xf>
    <xf numFmtId="165" fontId="22" fillId="12" borderId="34" xfId="3" applyNumberFormat="1" applyFont="1" applyFill="1" applyBorder="1" applyAlignment="1">
      <alignment horizontal="center" vertical="center"/>
    </xf>
    <xf numFmtId="0" fontId="24" fillId="12" borderId="35" xfId="3" applyFont="1" applyFill="1" applyBorder="1" applyAlignment="1">
      <alignment vertical="center"/>
    </xf>
    <xf numFmtId="166" fontId="24" fillId="12" borderId="35" xfId="3" applyNumberFormat="1" applyFont="1" applyFill="1" applyBorder="1" applyAlignment="1">
      <alignment horizontal="center" vertical="center"/>
    </xf>
    <xf numFmtId="166" fontId="24" fillId="12" borderId="35" xfId="3" applyNumberFormat="1" applyFont="1" applyFill="1" applyBorder="1" applyAlignment="1">
      <alignment vertical="center"/>
    </xf>
    <xf numFmtId="166" fontId="24" fillId="12" borderId="36" xfId="3" applyNumberFormat="1" applyFont="1" applyFill="1" applyBorder="1" applyAlignment="1">
      <alignment vertical="center"/>
    </xf>
    <xf numFmtId="164" fontId="24" fillId="12" borderId="36" xfId="3" applyNumberFormat="1" applyFont="1" applyFill="1" applyBorder="1" applyAlignment="1">
      <alignment vertical="center"/>
    </xf>
    <xf numFmtId="2" fontId="24" fillId="12" borderId="33" xfId="3" applyNumberFormat="1" applyFont="1" applyFill="1" applyBorder="1" applyAlignment="1">
      <alignment vertical="center"/>
    </xf>
    <xf numFmtId="0" fontId="30" fillId="10" borderId="7" xfId="0" applyFont="1" applyFill="1" applyBorder="1" applyAlignment="1">
      <alignment vertical="center" wrapText="1"/>
    </xf>
    <xf numFmtId="0" fontId="4" fillId="13" borderId="37" xfId="0" applyFont="1" applyFill="1" applyBorder="1" applyAlignment="1">
      <alignment vertical="center" wrapText="1"/>
    </xf>
    <xf numFmtId="0" fontId="4" fillId="13" borderId="38" xfId="0" applyFont="1" applyFill="1" applyBorder="1" applyAlignment="1">
      <alignment horizontal="center" vertical="center"/>
    </xf>
    <xf numFmtId="168" fontId="4" fillId="13" borderId="38" xfId="0" applyNumberFormat="1" applyFont="1" applyFill="1" applyBorder="1" applyAlignment="1">
      <alignment vertical="center"/>
    </xf>
    <xf numFmtId="168" fontId="4" fillId="13" borderId="38" xfId="0" applyNumberFormat="1" applyFont="1" applyFill="1" applyBorder="1" applyAlignment="1">
      <alignment horizontal="center" vertical="center"/>
    </xf>
    <xf numFmtId="168" fontId="4" fillId="13" borderId="39" xfId="0" applyNumberFormat="1" applyFont="1" applyFill="1" applyBorder="1" applyAlignment="1">
      <alignment vertical="center"/>
    </xf>
    <xf numFmtId="168" fontId="31" fillId="13" borderId="40" xfId="0" applyNumberFormat="1" applyFont="1" applyFill="1" applyBorder="1" applyAlignment="1">
      <alignment vertical="center"/>
    </xf>
    <xf numFmtId="0" fontId="23" fillId="10" borderId="7" xfId="4" applyFont="1" applyFill="1" applyBorder="1" applyAlignment="1">
      <alignment vertical="center" wrapText="1"/>
    </xf>
    <xf numFmtId="0" fontId="27" fillId="5" borderId="3" xfId="0" applyFont="1" applyFill="1" applyBorder="1" applyAlignment="1">
      <alignment horizontal="center" vertical="center"/>
    </xf>
    <xf numFmtId="7" fontId="25" fillId="0" borderId="29" xfId="0" applyNumberFormat="1" applyFont="1" applyBorder="1" applyAlignment="1">
      <alignment horizontal="right" vertical="center"/>
    </xf>
    <xf numFmtId="0" fontId="25" fillId="10" borderId="46" xfId="0" applyFont="1" applyFill="1" applyBorder="1" applyAlignment="1">
      <alignment vertical="center" wrapText="1"/>
    </xf>
    <xf numFmtId="0" fontId="27" fillId="10" borderId="47" xfId="0" applyFont="1" applyFill="1" applyBorder="1" applyAlignment="1">
      <alignment horizontal="center" vertical="center"/>
    </xf>
    <xf numFmtId="0" fontId="27" fillId="10" borderId="47" xfId="0" applyFont="1" applyFill="1" applyBorder="1" applyAlignment="1">
      <alignment vertical="center"/>
    </xf>
    <xf numFmtId="0" fontId="27" fillId="10" borderId="48" xfId="0" applyFont="1" applyFill="1" applyBorder="1" applyAlignment="1">
      <alignment vertical="center"/>
    </xf>
    <xf numFmtId="164" fontId="27" fillId="0" borderId="49" xfId="0" applyNumberFormat="1" applyFont="1" applyBorder="1" applyAlignment="1">
      <alignment horizontal="center" vertical="center"/>
    </xf>
    <xf numFmtId="0" fontId="25" fillId="13" borderId="37" xfId="0" applyFont="1" applyFill="1" applyBorder="1" applyAlignment="1">
      <alignment vertical="center" wrapText="1"/>
    </xf>
    <xf numFmtId="0" fontId="25" fillId="13" borderId="38" xfId="0" applyFont="1" applyFill="1" applyBorder="1" applyAlignment="1">
      <alignment horizontal="center" vertical="center"/>
    </xf>
    <xf numFmtId="165" fontId="25" fillId="13" borderId="38" xfId="0" applyNumberFormat="1" applyFont="1" applyFill="1" applyBorder="1" applyAlignment="1">
      <alignment vertical="center"/>
    </xf>
    <xf numFmtId="166" fontId="25" fillId="13" borderId="38" xfId="0" applyNumberFormat="1" applyFont="1" applyFill="1" applyBorder="1" applyAlignment="1">
      <alignment horizontal="center" vertical="center"/>
    </xf>
    <xf numFmtId="165" fontId="25" fillId="13" borderId="39" xfId="0" applyNumberFormat="1" applyFont="1" applyFill="1" applyBorder="1" applyAlignment="1">
      <alignment vertical="center"/>
    </xf>
    <xf numFmtId="166" fontId="27" fillId="0" borderId="2" xfId="0" applyNumberFormat="1" applyFont="1" applyFill="1" applyBorder="1" applyAlignment="1">
      <alignment horizontal="center" vertical="center"/>
    </xf>
    <xf numFmtId="168" fontId="25" fillId="0" borderId="29" xfId="1" applyNumberFormat="1" applyFont="1" applyBorder="1" applyAlignment="1">
      <alignment vertical="center"/>
    </xf>
    <xf numFmtId="0" fontId="27" fillId="0" borderId="8" xfId="0" applyFont="1" applyBorder="1" applyAlignment="1">
      <alignment vertical="center"/>
    </xf>
    <xf numFmtId="0" fontId="27" fillId="5" borderId="3" xfId="0" applyNumberFormat="1" applyFont="1" applyFill="1" applyBorder="1" applyAlignment="1">
      <alignment horizontal="center" vertical="center"/>
    </xf>
    <xf numFmtId="7" fontId="27" fillId="0" borderId="3" xfId="1" applyNumberFormat="1" applyFont="1" applyBorder="1" applyAlignment="1">
      <alignment vertical="center"/>
    </xf>
    <xf numFmtId="168" fontId="23" fillId="0" borderId="9" xfId="0" applyNumberFormat="1" applyFont="1" applyBorder="1" applyAlignment="1">
      <alignment vertical="center"/>
    </xf>
    <xf numFmtId="0" fontId="27" fillId="5" borderId="4" xfId="0" applyNumberFormat="1" applyFont="1" applyFill="1" applyBorder="1" applyAlignment="1">
      <alignment horizontal="center" vertical="center"/>
    </xf>
    <xf numFmtId="7" fontId="27" fillId="0" borderId="4" xfId="1" applyNumberFormat="1" applyFont="1" applyBorder="1" applyAlignment="1">
      <alignment vertical="center"/>
    </xf>
    <xf numFmtId="44" fontId="27" fillId="0" borderId="4" xfId="1" applyNumberFormat="1" applyFont="1" applyBorder="1" applyAlignment="1">
      <alignment vertical="center"/>
    </xf>
    <xf numFmtId="168" fontId="25" fillId="0" borderId="11" xfId="1" applyNumberFormat="1" applyFont="1" applyBorder="1" applyAlignment="1">
      <alignment vertical="center"/>
    </xf>
    <xf numFmtId="0" fontId="25" fillId="0" borderId="7" xfId="0" applyFont="1" applyFill="1" applyBorder="1" applyAlignment="1">
      <alignment vertical="center" wrapText="1"/>
    </xf>
    <xf numFmtId="0" fontId="27" fillId="0" borderId="2" xfId="0" applyFont="1" applyFill="1" applyBorder="1" applyAlignment="1">
      <alignment vertical="center"/>
    </xf>
    <xf numFmtId="168" fontId="23" fillId="13" borderId="40" xfId="0" applyNumberFormat="1" applyFont="1" applyFill="1" applyBorder="1" applyAlignment="1">
      <alignment horizontal="right" vertical="center"/>
    </xf>
    <xf numFmtId="0" fontId="27" fillId="16" borderId="2" xfId="0" applyFont="1" applyFill="1" applyBorder="1" applyAlignment="1">
      <alignment vertical="center"/>
    </xf>
    <xf numFmtId="0" fontId="27" fillId="16" borderId="2" xfId="0" applyFont="1" applyFill="1" applyBorder="1" applyAlignment="1">
      <alignment horizontal="center" vertical="center"/>
    </xf>
    <xf numFmtId="0" fontId="25" fillId="13" borderId="50" xfId="0" applyFont="1" applyFill="1" applyBorder="1" applyAlignment="1">
      <alignment vertical="center" wrapText="1"/>
    </xf>
    <xf numFmtId="0" fontId="25" fillId="13" borderId="51" xfId="0" applyFont="1" applyFill="1" applyBorder="1" applyAlignment="1">
      <alignment horizontal="center" vertical="center"/>
    </xf>
    <xf numFmtId="165" fontId="25" fillId="13" borderId="51" xfId="0" applyNumberFormat="1" applyFont="1" applyFill="1" applyBorder="1" applyAlignment="1">
      <alignment vertical="center"/>
    </xf>
    <xf numFmtId="166" fontId="25" fillId="13" borderId="51" xfId="0" applyNumberFormat="1" applyFont="1" applyFill="1" applyBorder="1" applyAlignment="1">
      <alignment horizontal="center" vertical="center"/>
    </xf>
    <xf numFmtId="168" fontId="23" fillId="13" borderId="52" xfId="0" applyNumberFormat="1" applyFont="1" applyFill="1" applyBorder="1" applyAlignment="1">
      <alignment horizontal="center" vertical="center"/>
    </xf>
    <xf numFmtId="7" fontId="25" fillId="16" borderId="29" xfId="0" applyNumberFormat="1" applyFont="1" applyFill="1" applyBorder="1" applyAlignment="1">
      <alignment horizontal="right" vertical="center"/>
    </xf>
    <xf numFmtId="7" fontId="25" fillId="0" borderId="29" xfId="0" applyNumberFormat="1" applyFont="1" applyFill="1" applyBorder="1" applyAlignment="1">
      <alignment horizontal="right" vertical="center"/>
    </xf>
    <xf numFmtId="168" fontId="23" fillId="0" borderId="33" xfId="1" applyNumberFormat="1" applyFont="1" applyFill="1" applyBorder="1" applyAlignment="1">
      <alignment vertical="center"/>
    </xf>
    <xf numFmtId="0" fontId="5" fillId="0" borderId="0" xfId="0" applyFont="1" applyFill="1" applyAlignment="1">
      <alignment vertical="center"/>
    </xf>
    <xf numFmtId="0" fontId="33" fillId="0" borderId="10" xfId="0" applyFont="1" applyFill="1" applyBorder="1" applyAlignment="1">
      <alignment vertical="center" wrapText="1"/>
    </xf>
    <xf numFmtId="0" fontId="27" fillId="17" borderId="31" xfId="0" applyNumberFormat="1" applyFont="1" applyFill="1" applyBorder="1" applyAlignment="1">
      <alignment horizontal="center" vertical="center"/>
    </xf>
    <xf numFmtId="7" fontId="27" fillId="17" borderId="31" xfId="1" applyNumberFormat="1" applyFont="1" applyFill="1" applyBorder="1" applyAlignment="1">
      <alignment vertical="center"/>
    </xf>
    <xf numFmtId="0" fontId="27" fillId="17" borderId="31" xfId="0" applyFont="1" applyFill="1" applyBorder="1" applyAlignment="1">
      <alignment horizontal="center" vertical="center"/>
    </xf>
    <xf numFmtId="44" fontId="27" fillId="17" borderId="32" xfId="1" applyNumberFormat="1" applyFont="1" applyFill="1" applyBorder="1" applyAlignment="1">
      <alignment vertical="center"/>
    </xf>
    <xf numFmtId="0" fontId="34" fillId="17" borderId="30" xfId="0" applyFont="1" applyFill="1" applyBorder="1" applyAlignment="1">
      <alignment vertical="center" wrapText="1"/>
    </xf>
    <xf numFmtId="0" fontId="11" fillId="13" borderId="37" xfId="0" applyFont="1" applyFill="1" applyBorder="1" applyAlignment="1">
      <alignment vertical="center" wrapText="1"/>
    </xf>
    <xf numFmtId="168" fontId="11" fillId="13" borderId="38" xfId="0" applyNumberFormat="1" applyFont="1" applyFill="1" applyBorder="1" applyAlignment="1">
      <alignment horizontal="center" vertical="center"/>
    </xf>
    <xf numFmtId="165" fontId="11" fillId="13" borderId="38" xfId="0" applyNumberFormat="1" applyFont="1" applyFill="1" applyBorder="1" applyAlignment="1">
      <alignment vertical="center"/>
    </xf>
    <xf numFmtId="0" fontId="11" fillId="13" borderId="38" xfId="0" applyFont="1" applyFill="1" applyBorder="1" applyAlignment="1">
      <alignment horizontal="center" vertical="center"/>
    </xf>
    <xf numFmtId="166" fontId="11" fillId="13" borderId="38" xfId="0" applyNumberFormat="1" applyFont="1" applyFill="1" applyBorder="1" applyAlignment="1">
      <alignment horizontal="center" vertical="center"/>
    </xf>
    <xf numFmtId="7" fontId="11" fillId="13" borderId="40" xfId="0" applyNumberFormat="1" applyFont="1" applyFill="1" applyBorder="1" applyAlignment="1">
      <alignment horizontal="right" vertical="center"/>
    </xf>
    <xf numFmtId="0" fontId="27" fillId="0" borderId="7" xfId="0" applyFont="1" applyBorder="1" applyAlignment="1">
      <alignment horizontal="left" vertical="center"/>
    </xf>
    <xf numFmtId="7" fontId="27" fillId="0" borderId="13" xfId="1" applyNumberFormat="1" applyFont="1" applyBorder="1" applyAlignment="1">
      <alignment vertical="center"/>
    </xf>
    <xf numFmtId="7" fontId="27" fillId="10" borderId="13" xfId="1" applyNumberFormat="1" applyFont="1" applyFill="1" applyBorder="1" applyAlignment="1">
      <alignment vertical="center"/>
    </xf>
    <xf numFmtId="7" fontId="26" fillId="0" borderId="0" xfId="0" applyNumberFormat="1" applyFont="1" applyAlignment="1">
      <alignment vertical="center"/>
    </xf>
    <xf numFmtId="0" fontId="27" fillId="10" borderId="22" xfId="0" applyFont="1" applyFill="1" applyBorder="1" applyAlignment="1">
      <alignment vertical="center"/>
    </xf>
    <xf numFmtId="164" fontId="27" fillId="0" borderId="6" xfId="0" applyNumberFormat="1" applyFont="1" applyBorder="1" applyAlignment="1">
      <alignment horizontal="center" vertical="center"/>
    </xf>
    <xf numFmtId="0" fontId="5" fillId="0" borderId="7" xfId="0" applyFont="1" applyBorder="1" applyAlignment="1">
      <alignment vertical="center" wrapText="1"/>
    </xf>
    <xf numFmtId="168" fontId="25" fillId="0" borderId="29" xfId="1" applyNumberFormat="1" applyFont="1" applyBorder="1" applyAlignment="1">
      <alignment horizontal="right" vertical="center"/>
    </xf>
    <xf numFmtId="168" fontId="25" fillId="0" borderId="29" xfId="0" applyNumberFormat="1" applyFont="1" applyBorder="1" applyAlignment="1">
      <alignment horizontal="right" vertical="center"/>
    </xf>
    <xf numFmtId="0" fontId="38" fillId="0" borderId="0" xfId="6" applyFont="1"/>
    <xf numFmtId="0" fontId="35" fillId="0" borderId="0" xfId="6"/>
    <xf numFmtId="0" fontId="36" fillId="0" borderId="0" xfId="6" applyFont="1" applyAlignment="1">
      <alignment horizontal="center"/>
    </xf>
    <xf numFmtId="0" fontId="39" fillId="0" borderId="0" xfId="6" applyFont="1"/>
    <xf numFmtId="0" fontId="39" fillId="0" borderId="0" xfId="6" applyFont="1" applyAlignment="1">
      <alignment horizontal="center"/>
    </xf>
    <xf numFmtId="0" fontId="40" fillId="0" borderId="0" xfId="6" applyFont="1" applyAlignment="1">
      <alignment horizontal="center"/>
    </xf>
    <xf numFmtId="0" fontId="41" fillId="0" borderId="0" xfId="6" applyFont="1"/>
    <xf numFmtId="10" fontId="36" fillId="0" borderId="57" xfId="6" applyNumberFormat="1" applyFont="1" applyBorder="1" applyAlignment="1">
      <alignment vertical="center"/>
    </xf>
    <xf numFmtId="0" fontId="42" fillId="0" borderId="0" xfId="6" applyFont="1"/>
    <xf numFmtId="10" fontId="36" fillId="0" borderId="0" xfId="6" applyNumberFormat="1" applyFont="1"/>
    <xf numFmtId="0" fontId="41" fillId="0" borderId="0" xfId="6" applyFont="1" applyAlignment="1">
      <alignment horizontal="left" wrapText="1"/>
    </xf>
    <xf numFmtId="10" fontId="39" fillId="0" borderId="0" xfId="6" applyNumberFormat="1" applyFont="1"/>
    <xf numFmtId="10" fontId="43" fillId="0" borderId="0" xfId="6" applyNumberFormat="1" applyFont="1"/>
    <xf numFmtId="10" fontId="36" fillId="0" borderId="28" xfId="6" applyNumberFormat="1" applyFont="1" applyBorder="1"/>
    <xf numFmtId="0" fontId="39" fillId="0" borderId="0" xfId="6" applyFont="1" applyAlignment="1">
      <alignment horizontal="center" vertical="top" wrapText="1"/>
    </xf>
    <xf numFmtId="0" fontId="36" fillId="0" borderId="0" xfId="6" applyFont="1" applyAlignment="1">
      <alignment horizontal="left"/>
    </xf>
    <xf numFmtId="0" fontId="39" fillId="0" borderId="0" xfId="6" applyFont="1" applyAlignment="1">
      <alignment horizontal="left"/>
    </xf>
    <xf numFmtId="0" fontId="43" fillId="0" borderId="0" xfId="6" applyFont="1"/>
    <xf numFmtId="0" fontId="39" fillId="0" borderId="0" xfId="6" applyFont="1" applyAlignment="1">
      <alignment horizontal="center" vertical="center" wrapText="1"/>
    </xf>
    <xf numFmtId="0" fontId="36" fillId="0" borderId="0" xfId="6" applyFont="1"/>
    <xf numFmtId="172" fontId="39" fillId="0" borderId="0" xfId="6" applyNumberFormat="1" applyFont="1"/>
    <xf numFmtId="0" fontId="44" fillId="0" borderId="0" xfId="6" applyFont="1"/>
    <xf numFmtId="0" fontId="45" fillId="0" borderId="0" xfId="6" applyFont="1"/>
    <xf numFmtId="0" fontId="38" fillId="0" borderId="0" xfId="6" applyFont="1" applyAlignment="1">
      <alignment horizontal="left" vertical="top"/>
    </xf>
    <xf numFmtId="0" fontId="46" fillId="0" borderId="0" xfId="6" applyFont="1" applyAlignment="1">
      <alignment horizontal="left" vertical="top"/>
    </xf>
    <xf numFmtId="0" fontId="27" fillId="16" borderId="7" xfId="0" applyFont="1" applyFill="1" applyBorder="1" applyAlignment="1">
      <alignment vertical="center" wrapText="1"/>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12" xfId="0" applyFont="1" applyBorder="1" applyAlignment="1">
      <alignment horizontal="center" vertical="center"/>
    </xf>
    <xf numFmtId="0" fontId="13" fillId="0" borderId="25" xfId="2" applyFont="1" applyBorder="1" applyAlignment="1">
      <alignment horizontal="center" vertical="center" wrapText="1"/>
    </xf>
    <xf numFmtId="0" fontId="0" fillId="0" borderId="26" xfId="0" applyBorder="1" applyAlignment="1">
      <alignment horizontal="center" vertical="center" wrapText="1"/>
    </xf>
    <xf numFmtId="4" fontId="4" fillId="0" borderId="18" xfId="2" applyNumberFormat="1" applyFont="1"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13" fillId="0" borderId="18" xfId="2" applyFont="1" applyBorder="1" applyAlignment="1">
      <alignment horizontal="center" vertical="center" wrapText="1"/>
    </xf>
    <xf numFmtId="0" fontId="32" fillId="15" borderId="16" xfId="0" applyFont="1" applyFill="1" applyBorder="1" applyAlignment="1" applyProtection="1">
      <alignment horizontal="left" vertical="top" wrapText="1"/>
      <protection hidden="1"/>
    </xf>
    <xf numFmtId="0" fontId="32" fillId="15" borderId="41" xfId="0" applyFont="1" applyFill="1" applyBorder="1" applyAlignment="1" applyProtection="1">
      <alignment horizontal="left" vertical="top" wrapText="1"/>
      <protection hidden="1"/>
    </xf>
    <xf numFmtId="0" fontId="32" fillId="15" borderId="42" xfId="0" applyFont="1" applyFill="1" applyBorder="1" applyAlignment="1" applyProtection="1">
      <alignment horizontal="left" vertical="top" wrapText="1"/>
      <protection hidden="1"/>
    </xf>
    <xf numFmtId="0" fontId="39" fillId="0" borderId="58" xfId="6" applyFont="1" applyBorder="1" applyAlignment="1">
      <alignment horizontal="center" vertical="center" wrapText="1"/>
    </xf>
    <xf numFmtId="0" fontId="37" fillId="0" borderId="56" xfId="6" applyFont="1" applyBorder="1"/>
    <xf numFmtId="0" fontId="37" fillId="0" borderId="59" xfId="6" applyFont="1" applyBorder="1"/>
    <xf numFmtId="0" fontId="37" fillId="0" borderId="60" xfId="6" applyFont="1" applyBorder="1"/>
    <xf numFmtId="0" fontId="35" fillId="0" borderId="0" xfId="6"/>
    <xf numFmtId="0" fontId="37" fillId="0" borderId="43" xfId="6" applyFont="1" applyBorder="1"/>
    <xf numFmtId="0" fontId="37" fillId="0" borderId="61" xfId="6" applyFont="1" applyBorder="1"/>
    <xf numFmtId="0" fontId="37" fillId="0" borderId="44" xfId="6" applyFont="1" applyBorder="1"/>
    <xf numFmtId="0" fontId="37" fillId="0" borderId="45" xfId="6" applyFont="1" applyBorder="1"/>
    <xf numFmtId="0" fontId="36" fillId="0" borderId="53" xfId="6" applyFont="1" applyBorder="1" applyAlignment="1">
      <alignment horizontal="center" vertical="center" wrapText="1"/>
    </xf>
    <xf numFmtId="0" fontId="37" fillId="0" borderId="54" xfId="6" applyFont="1" applyBorder="1"/>
    <xf numFmtId="0" fontId="37" fillId="0" borderId="55" xfId="6" applyFont="1" applyBorder="1"/>
    <xf numFmtId="0" fontId="39" fillId="0" borderId="56" xfId="6" applyFont="1" applyBorder="1" applyAlignment="1">
      <alignment horizontal="center" vertical="center" wrapText="1"/>
    </xf>
    <xf numFmtId="0" fontId="39" fillId="0" borderId="0" xfId="6" applyFont="1" applyAlignment="1">
      <alignment horizontal="left" vertical="top" wrapText="1"/>
    </xf>
    <xf numFmtId="0" fontId="41" fillId="0" borderId="0" xfId="6" applyFont="1"/>
    <xf numFmtId="0" fontId="39" fillId="0" borderId="56" xfId="6" applyFont="1" applyBorder="1" applyAlignment="1">
      <alignment horizontal="left" vertical="top" wrapText="1"/>
    </xf>
    <xf numFmtId="0" fontId="39" fillId="0" borderId="58" xfId="6" applyFont="1" applyBorder="1" applyAlignment="1">
      <alignment horizontal="left" vertical="top" wrapText="1"/>
    </xf>
    <xf numFmtId="0" fontId="41" fillId="0" borderId="62" xfId="6" applyFont="1" applyBorder="1" applyAlignment="1">
      <alignment horizontal="center" vertical="center" wrapText="1"/>
    </xf>
    <xf numFmtId="0" fontId="37" fillId="0" borderId="63" xfId="6" applyFont="1" applyBorder="1"/>
    <xf numFmtId="0" fontId="37" fillId="0" borderId="64" xfId="6" applyFont="1" applyBorder="1"/>
    <xf numFmtId="0" fontId="39" fillId="0" borderId="0" xfId="6" applyFont="1" applyAlignment="1">
      <alignment horizontal="center" wrapText="1"/>
    </xf>
    <xf numFmtId="0" fontId="38" fillId="0" borderId="58" xfId="6" applyFont="1" applyBorder="1" applyAlignment="1">
      <alignment horizontal="left" wrapText="1"/>
    </xf>
    <xf numFmtId="0" fontId="39" fillId="0" borderId="0" xfId="6" applyFont="1"/>
    <xf numFmtId="0" fontId="39" fillId="0" borderId="58" xfId="6" applyFont="1" applyBorder="1" applyAlignment="1">
      <alignment horizontal="left" vertical="center" wrapText="1"/>
    </xf>
    <xf numFmtId="0" fontId="39" fillId="0" borderId="0" xfId="6" applyFont="1" applyAlignment="1">
      <alignment horizontal="left" vertical="center" wrapText="1"/>
    </xf>
    <xf numFmtId="0" fontId="36" fillId="0" borderId="0" xfId="6" applyFont="1" applyAlignment="1">
      <alignment horizontal="center"/>
    </xf>
    <xf numFmtId="0" fontId="36" fillId="0" borderId="0" xfId="6" applyFont="1" applyAlignment="1">
      <alignment horizontal="left"/>
    </xf>
    <xf numFmtId="0" fontId="38" fillId="0" borderId="0" xfId="6" applyFont="1" applyAlignment="1">
      <alignment horizontal="left" vertical="top" wrapText="1"/>
    </xf>
    <xf numFmtId="0" fontId="46" fillId="0" borderId="0" xfId="6" applyFont="1" applyAlignment="1">
      <alignment horizontal="left" vertical="top"/>
    </xf>
  </cellXfs>
  <cellStyles count="7">
    <cellStyle name="Komma" xfId="1" builtinId="3"/>
    <cellStyle name="Neutraal" xfId="3" builtinId="28"/>
    <cellStyle name="Normal 2" xfId="2" xr:uid="{E167FB86-C9F6-E146-A5CA-96FE5ABC49D7}"/>
    <cellStyle name="Standaard" xfId="0" builtinId="0"/>
    <cellStyle name="Standaard 2" xfId="5" xr:uid="{73FA4405-6FE1-F241-BBD9-51029A017A42}"/>
    <cellStyle name="Standaard 3" xfId="6" xr:uid="{5C8B229E-7DC9-714E-87D5-33D036506E5A}"/>
    <cellStyle name="Uitvoer" xfId="4" builtinId="21"/>
  </cellStyles>
  <dxfs count="0"/>
  <tableStyles count="0" defaultTableStyle="TableStyleMedium2" defaultPivotStyle="PivotStyleLight16"/>
  <colors>
    <mruColors>
      <color rgb="FFFFF2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76200</xdr:colOff>
      <xdr:row>114</xdr:row>
      <xdr:rowOff>114300</xdr:rowOff>
    </xdr:from>
    <xdr:ext cx="3429000" cy="2438400"/>
    <xdr:pic>
      <xdr:nvPicPr>
        <xdr:cNvPr id="4" name="image2.png">
          <a:extLst>
            <a:ext uri="{FF2B5EF4-FFF2-40B4-BE49-F238E27FC236}">
              <a16:creationId xmlns:a16="http://schemas.microsoft.com/office/drawing/2014/main" id="{325797C0-82FE-554A-A73C-C47F7271A17B}"/>
            </a:ext>
          </a:extLst>
        </xdr:cNvPr>
        <xdr:cNvPicPr preferRelativeResize="0"/>
      </xdr:nvPicPr>
      <xdr:blipFill>
        <a:blip xmlns:r="http://schemas.openxmlformats.org/officeDocument/2006/relationships" r:embed="rId1" cstate="print"/>
        <a:stretch>
          <a:fillRect/>
        </a:stretch>
      </xdr:blipFill>
      <xdr:spPr>
        <a:xfrm>
          <a:off x="76200" y="19558000"/>
          <a:ext cx="3429000" cy="2438400"/>
        </a:xfrm>
        <a:prstGeom prst="rect">
          <a:avLst/>
        </a:prstGeom>
        <a:noFill/>
      </xdr:spPr>
    </xdr:pic>
    <xdr:clientData fLocksWithSheet="0"/>
  </xdr:oneCellAnchor>
  <xdr:twoCellAnchor editAs="oneCell">
    <xdr:from>
      <xdr:col>0</xdr:col>
      <xdr:colOff>0</xdr:colOff>
      <xdr:row>18</xdr:row>
      <xdr:rowOff>0</xdr:rowOff>
    </xdr:from>
    <xdr:to>
      <xdr:col>1</xdr:col>
      <xdr:colOff>131341</xdr:colOff>
      <xdr:row>35</xdr:row>
      <xdr:rowOff>88900</xdr:rowOff>
    </xdr:to>
    <xdr:pic>
      <xdr:nvPicPr>
        <xdr:cNvPr id="5" name="Afbeelding 4">
          <a:extLst>
            <a:ext uri="{FF2B5EF4-FFF2-40B4-BE49-F238E27FC236}">
              <a16:creationId xmlns:a16="http://schemas.microsoft.com/office/drawing/2014/main" id="{4BE15D87-7ACF-2D3B-A5EE-0637E6169A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921000"/>
          <a:ext cx="2747541" cy="2679700"/>
        </a:xfrm>
        <a:prstGeom prst="rect">
          <a:avLst/>
        </a:prstGeom>
      </xdr:spPr>
    </xdr:pic>
    <xdr:clientData/>
  </xdr:twoCellAnchor>
  <xdr:twoCellAnchor editAs="oneCell">
    <xdr:from>
      <xdr:col>1</xdr:col>
      <xdr:colOff>495300</xdr:colOff>
      <xdr:row>17</xdr:row>
      <xdr:rowOff>114300</xdr:rowOff>
    </xdr:from>
    <xdr:to>
      <xdr:col>5</xdr:col>
      <xdr:colOff>114300</xdr:colOff>
      <xdr:row>36</xdr:row>
      <xdr:rowOff>143149</xdr:rowOff>
    </xdr:to>
    <xdr:pic>
      <xdr:nvPicPr>
        <xdr:cNvPr id="6" name="Afbeelding 5">
          <a:extLst>
            <a:ext uri="{FF2B5EF4-FFF2-40B4-BE49-F238E27FC236}">
              <a16:creationId xmlns:a16="http://schemas.microsoft.com/office/drawing/2014/main" id="{DBA2B194-1BA3-A922-F7E1-21C46F5010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1500" y="2882900"/>
          <a:ext cx="2844800" cy="2924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elouise.reedijk/Downloads/Juist-is-Juist-Tool-Calculator-loonbegrot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 JE BEGINT"/>
      <sheetName val="RSZ-tarieven"/>
      <sheetName val="structurele RSZ korting"/>
      <sheetName val="doelgroepvermindering k'naars"/>
      <sheetName val="TEMPLATE 1 bediende maandloon"/>
      <sheetName val="TEMPLATE 2 bediende dagloon"/>
      <sheetName val="TEMPLATE 3 kunstenaar MAANDloon"/>
      <sheetName val="TEMPLATE 4 kunstenaar DAGloon"/>
      <sheetName val="TEMPLATE 5 kunstenaar UURloon"/>
      <sheetName val="TEMPLATE 6 dienstvergoeding"/>
      <sheetName val="TEMPLATE 7 arbeider MAANDloon"/>
      <sheetName val="TEMPLATE 8 arbeider UURloon"/>
      <sheetName val=" TOTAAL 202X"/>
      <sheetName val="totaal per functie"/>
      <sheetName val="totaal per productie"/>
      <sheetName val="bediende 1A"/>
      <sheetName val="bediende 1B"/>
      <sheetName val="bediende 1C"/>
      <sheetName val="bediende 1D"/>
      <sheetName val="bediende 1E"/>
      <sheetName val="bediende 2A"/>
      <sheetName val="bediende 2B"/>
      <sheetName val="bediende 2C"/>
      <sheetName val="bediende 2D"/>
      <sheetName val="bediende 2E"/>
      <sheetName val="kunstenaar 3A"/>
      <sheetName val="kunstenaar 3B"/>
      <sheetName val="kunstenaar 3C"/>
      <sheetName val="kunstenaar 3D"/>
      <sheetName val="kunstenaar 3E"/>
      <sheetName val="kunstenaar 4A"/>
      <sheetName val="kunstenaar 4B"/>
      <sheetName val="kunstenaar 4C"/>
      <sheetName val="kunstenaar 4D"/>
      <sheetName val="kunstenaar 4E"/>
      <sheetName val="kunstenaar 5A"/>
      <sheetName val="kunstenaar 5B"/>
      <sheetName val="kunstenaar 5C"/>
      <sheetName val="kunstenaar 5D"/>
      <sheetName val="kunstenaar 5E"/>
      <sheetName val="kunstenaar 6A"/>
      <sheetName val="kunstenaar 6B"/>
      <sheetName val="kunstenaar 6C"/>
      <sheetName val="Blad1"/>
      <sheetName val="kunstenaar 6D"/>
      <sheetName val="kunstenaar 6E"/>
      <sheetName val="arbeider 7A"/>
      <sheetName val="arbeider 7B"/>
      <sheetName val="arbeider 7C"/>
      <sheetName val="arbeider 7D"/>
      <sheetName val="arbeider 7E"/>
      <sheetName val="arbeider 8A"/>
      <sheetName val="arbeider 8B"/>
      <sheetName val="arbeider 8C"/>
      <sheetName val="arbeider 8D"/>
      <sheetName val="arbeider 8E"/>
      <sheetName val="lij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2">
          <cell r="A2" t="str">
            <v>educatief medewerker</v>
          </cell>
          <cell r="B2" t="str">
            <v>artistieke leiding</v>
          </cell>
          <cell r="C2" t="str">
            <v>chauffeur</v>
          </cell>
          <cell r="D2" t="str">
            <v xml:space="preserve"> </v>
          </cell>
        </row>
        <row r="3">
          <cell r="A3" t="str">
            <v>kassa- en baliebediende</v>
          </cell>
          <cell r="B3" t="str">
            <v>artiest</v>
          </cell>
          <cell r="C3" t="str">
            <v>gebouwbeheer</v>
          </cell>
        </row>
        <row r="4">
          <cell r="A4" t="str">
            <v>onthaal-publiek</v>
          </cell>
          <cell r="B4" t="str">
            <v>auteur/componist</v>
          </cell>
          <cell r="C4" t="str">
            <v>kantine</v>
          </cell>
        </row>
        <row r="5">
          <cell r="A5" t="str">
            <v>pers&amp;promotie/communicatie</v>
          </cell>
          <cell r="B5" t="str">
            <v>artistiek participatief medewerker</v>
          </cell>
          <cell r="C5" t="str">
            <v>portier/bewaker/conciërge</v>
          </cell>
        </row>
        <row r="6">
          <cell r="A6" t="str">
            <v>verantwoordelijke spreiding</v>
          </cell>
          <cell r="B6" t="str">
            <v>ontwerper</v>
          </cell>
          <cell r="C6" t="str">
            <v>schoonmaak</v>
          </cell>
        </row>
        <row r="7">
          <cell r="A7" t="str">
            <v>atelier</v>
          </cell>
          <cell r="B7" t="str">
            <v>regisseur/choreograaf/dirigent</v>
          </cell>
        </row>
        <row r="8">
          <cell r="A8" t="str">
            <v>grimeur/kapper</v>
          </cell>
        </row>
        <row r="9">
          <cell r="A9" t="str">
            <v>kleedster</v>
          </cell>
        </row>
        <row r="10">
          <cell r="A10" t="str">
            <v>podiumtechnici</v>
          </cell>
        </row>
        <row r="11">
          <cell r="A11" t="str">
            <v>productieleider</v>
          </cell>
        </row>
        <row r="12">
          <cell r="A12" t="str">
            <v>rekwisiteur</v>
          </cell>
        </row>
        <row r="13">
          <cell r="A13" t="str">
            <v>technische leiding</v>
          </cell>
        </row>
        <row r="14">
          <cell r="A14" t="str">
            <v>coördinator vrijwilligerswerk</v>
          </cell>
        </row>
        <row r="15">
          <cell r="A15" t="str">
            <v>ondersteunende diensten</v>
          </cell>
        </row>
        <row r="16">
          <cell r="A16" t="str">
            <v>preventieadviseur</v>
          </cell>
        </row>
        <row r="17">
          <cell r="A17" t="str">
            <v>zakelijke leiding</v>
          </cell>
        </row>
        <row r="18">
          <cell r="A18" t="str">
            <v>artistieke leiding</v>
          </cell>
        </row>
        <row r="19">
          <cell r="A19" t="str">
            <v>artistiek participatief medewerker</v>
          </cell>
        </row>
        <row r="20">
          <cell r="A20" t="str">
            <v>dramaturg</v>
          </cell>
        </row>
        <row r="21">
          <cell r="A21" t="str">
            <v>assistent van de regisseur/choreograaf/dirigent</v>
          </cell>
        </row>
        <row r="22">
          <cell r="A22" t="str">
            <v>programmator</v>
          </cell>
        </row>
      </sheetData>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cultuurloket.be/" TargetMode="External"/><Relationship Id="rId1" Type="http://schemas.openxmlformats.org/officeDocument/2006/relationships/hyperlink" Target="https://www.kunsten.b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FAE40-B82C-C245-83E7-CA188128FA62}">
  <dimension ref="B1:N89"/>
  <sheetViews>
    <sheetView tabSelected="1" zoomScale="125" zoomScaleNormal="138" workbookViewId="0">
      <selection activeCell="C7" sqref="C7"/>
    </sheetView>
  </sheetViews>
  <sheetFormatPr baseColWidth="10" defaultColWidth="10.83203125" defaultRowHeight="16" x14ac:dyDescent="0.2"/>
  <cols>
    <col min="1" max="1" width="4.6640625" style="8" customWidth="1"/>
    <col min="2" max="2" width="48.5" style="11" customWidth="1"/>
    <col min="3" max="3" width="17.83203125" style="9" customWidth="1"/>
    <col min="4" max="4" width="18.5" style="8" customWidth="1"/>
    <col min="5" max="5" width="13.5" style="9" customWidth="1"/>
    <col min="6" max="6" width="15.33203125" style="8" customWidth="1"/>
    <col min="7" max="7" width="15" style="9" customWidth="1"/>
    <col min="8" max="8" width="14" style="8" customWidth="1"/>
    <col min="9" max="10" width="17.83203125" style="8" customWidth="1"/>
    <col min="11" max="11" width="13" style="48" customWidth="1"/>
    <col min="12" max="12" width="17.33203125" style="8" customWidth="1"/>
    <col min="13" max="13" width="13" style="8" bestFit="1" customWidth="1"/>
    <col min="14" max="14" width="14.5" style="8" customWidth="1"/>
    <col min="15" max="16384" width="10.83203125" style="8"/>
  </cols>
  <sheetData>
    <row r="1" spans="2:13" s="82" customFormat="1" ht="20" x14ac:dyDescent="0.2">
      <c r="B1" s="291" t="s">
        <v>116</v>
      </c>
      <c r="C1" s="292"/>
      <c r="D1" s="292"/>
      <c r="E1" s="292"/>
      <c r="F1" s="292"/>
      <c r="G1" s="292"/>
      <c r="H1" s="292"/>
      <c r="I1" s="292"/>
      <c r="J1" s="292"/>
      <c r="K1" s="292"/>
      <c r="L1" s="293"/>
    </row>
    <row r="2" spans="2:13" s="19" customFormat="1" ht="19" thickBot="1" x14ac:dyDescent="0.25">
      <c r="B2" s="20"/>
      <c r="C2" s="24"/>
      <c r="E2" s="24"/>
      <c r="G2" s="24"/>
      <c r="I2" s="71"/>
      <c r="J2" s="71"/>
      <c r="K2" s="46"/>
    </row>
    <row r="3" spans="2:13" s="21" customFormat="1" ht="35" thickBot="1" x14ac:dyDescent="0.25">
      <c r="B3" s="126" t="s">
        <v>86</v>
      </c>
      <c r="C3" s="128">
        <v>2504.84</v>
      </c>
      <c r="D3" s="81" t="s">
        <v>6</v>
      </c>
      <c r="E3" s="77"/>
      <c r="F3" s="76"/>
      <c r="G3" s="77"/>
      <c r="H3" s="76"/>
      <c r="K3" s="47"/>
    </row>
    <row r="4" spans="2:13" ht="17" thickBot="1" x14ac:dyDescent="0.25">
      <c r="C4" s="25"/>
    </row>
    <row r="5" spans="2:13" s="18" customFormat="1" ht="18" thickBot="1" x14ac:dyDescent="0.25">
      <c r="B5" s="127" t="s">
        <v>100</v>
      </c>
      <c r="C5" s="193" cm="1">
        <f t="array" ref="C5">_xlfn.IFS(C3='Cultuurspreiding B1c 329.01'!B16,'Cultuurspreiding B1c 329.01'!J16,beeldendkunstenaar!C3='Cultuurspreiding B1c 329.01'!B17,'Cultuurspreiding B1c 329.01'!J17,beeldendkunstenaar!C3='Cultuurspreiding B1c 329.01'!B18,'Cultuurspreiding B1c 329.01'!J18,beeldendkunstenaar!C3='Cultuurspreiding B1c 329.01'!B19,'Cultuurspreiding B1c 329.01'!J19,beeldendkunstenaar!C3='Cultuurspreiding B1c 329.01'!B20,'Cultuurspreiding B1c 329.01'!J20,beeldendkunstenaar!C3='Cultuurspreiding B1c 329.01'!B21,'Cultuurspreiding B1c 329.01'!J21,beeldendkunstenaar!C3='Cultuurspreiding B1c 329.01'!B22,'Cultuurspreiding B1c 329.01'!J22,beeldendkunstenaar!C3='Cultuurspreiding B1c 329.01'!B23,'Cultuurspreiding B1c 329.01'!J23,beeldendkunstenaar!C3='Cultuurspreiding B1c 329.01'!B24,'Cultuurspreiding B1c 329.01'!J24,beeldendkunstenaar!C3='Cultuurspreiding B1c 329.01'!B25,'Cultuurspreiding B1c 329.01'!J25,beeldendkunstenaar!C3='Cultuurspreiding B1c 329.01'!B26,'Cultuurspreiding B1c 329.01'!J26,beeldendkunstenaar!C3='Cultuurspreiding B1c 329.01'!B27,'Cultuurspreiding B1c 329.01'!J27,beeldendkunstenaar!C3='Cultuurspreiding B1c 329.01'!B28,'Cultuurspreiding B1c 329.01'!J28,beeldendkunstenaar!C3='Cultuurspreiding B1c 329.01'!B29,'Cultuurspreiding B1c 329.01'!J29,beeldendkunstenaar!C3='Cultuurspreiding B1c 329.01'!B30,'Cultuurspreiding B1c 329.01'!J30,beeldendkunstenaar!C3='Cultuurspreiding B1c 329.01'!B31,'Cultuurspreiding B1c 329.01'!J32,beeldendkunstenaar!C3='Cultuurspreiding B1c 329.01'!B33,'Cultuurspreiding B1c 329.01'!J33,beeldendkunstenaar!C3='Cultuurspreiding B1c 329.01'!B34,'Cultuurspreiding B1c 329.01'!J34,beeldendkunstenaar!C3='Cultuurspreiding B1c 329.01'!B35,'Cultuurspreiding B1c 329.01'!J35,beeldendkunstenaar!C3='Cultuurspreiding B1c 329.01'!B36,'Cultuurspreiding B1c 329.01'!J36,beeldendkunstenaar!C3='Cultuurspreiding B1c 329.01'!B37,'Cultuurspreiding B1c 329.01'!J37,beeldendkunstenaar!C3='Cultuurspreiding B1c 329.01'!B38,'Cultuurspreiding B1c 329.01'!J38,beeldendkunstenaar!C3='Cultuurspreiding B1c 329.01'!B39,'Cultuurspreiding B1c 329.01'!J39,beeldendkunstenaar!C3='Cultuurspreiding B1c 329.01'!B40,'Cultuurspreiding B1c 329.01'!J40,beeldendkunstenaar!C3='Cultuurspreiding B1c 329.01'!B41,'Cultuurspreiding B1c 329.01'!J41,beeldendkunstenaar!C3='Cultuurspreiding B1c 329.01'!B42,'Cultuurspreiding B1c 329.01'!J42,beeldendkunstenaar!C3='Cultuurspreiding B1c 329.01'!B43,'Cultuurspreiding B1c 329.01'!J43)</f>
        <v>3418.5915814133336</v>
      </c>
      <c r="D5" s="194" t="s">
        <v>70</v>
      </c>
      <c r="E5" s="195"/>
      <c r="F5" s="194"/>
      <c r="G5" s="196" cm="1">
        <f t="array" ref="G5">_xlfn.IFS(C5='Cultuurspreiding B1c 329.01'!J16,'Cultuurspreiding B1c 329.01'!K16,beeldendkunstenaar!C5='Cultuurspreiding B1c 329.01'!J17,'Cultuurspreiding B1c 329.01'!K17,beeldendkunstenaar!C5='Cultuurspreiding B1c 329.01'!J18,'Cultuurspreiding B1c 329.01'!K18,beeldendkunstenaar!C5='Cultuurspreiding B1c 329.01'!J19,'Cultuurspreiding B1c 329.01'!K19,beeldendkunstenaar!C5='Cultuurspreiding B1c 329.01'!J20,'Cultuurspreiding B1c 329.01'!K20,beeldendkunstenaar!C5='Cultuurspreiding B1c 329.01'!J21,'Cultuurspreiding B1c 329.01'!K21,beeldendkunstenaar!C5='Cultuurspreiding B1c 329.01'!J22,'Cultuurspreiding B1c 329.01'!K22,beeldendkunstenaar!C5='Cultuurspreiding B1c 329.01'!J23,'Cultuurspreiding B1c 329.01'!K23,beeldendkunstenaar!C5='Cultuurspreiding B1c 329.01'!J24,'Cultuurspreiding B1c 329.01'!K24,beeldendkunstenaar!C5='Cultuurspreiding B1c 329.01'!J25,'Cultuurspreiding B1c 329.01'!K25,beeldendkunstenaar!C5='Cultuurspreiding B1c 329.01'!J26,'Cultuurspreiding B1c 329.01'!K26,beeldendkunstenaar!C5='Cultuurspreiding B1c 329.01'!J27,'Cultuurspreiding B1c 329.01'!K27,beeldendkunstenaar!C5='Cultuurspreiding B1c 329.01'!J28,'Cultuurspreiding B1c 329.01'!K28,beeldendkunstenaar!C5='Cultuurspreiding B1c 329.01'!J29,'Cultuurspreiding B1c 329.01'!K29,beeldendkunstenaar!C5='Cultuurspreiding B1c 329.01'!J30,'Cultuurspreiding B1c 329.01'!K30,beeldendkunstenaar!C5='Cultuurspreiding B1c 329.01'!J31,'Cultuurspreiding B1c 329.01'!K31,beeldendkunstenaar!C5='Cultuurspreiding B1c 329.01'!J32,'Cultuurspreiding B1c 329.01'!K32,beeldendkunstenaar!C5='Cultuurspreiding B1c 329.01'!J33,'Cultuurspreiding B1c 329.01'!K33,beeldendkunstenaar!C5='Cultuurspreiding B1c 329.01'!J34,'Cultuurspreiding B1c 329.01'!K34,beeldendkunstenaar!C5='Cultuurspreiding B1c 329.01'!J35,'Cultuurspreiding B1c 329.01'!K35,beeldendkunstenaar!C5='Cultuurspreiding B1c 329.01'!J36,'Cultuurspreiding B1c 329.01'!K36,beeldendkunstenaar!C5='Cultuurspreiding B1c 329.01'!J37,'Cultuurspreiding B1c 329.01'!K37,beeldendkunstenaar!C5='Cultuurspreiding B1c 329.01'!J38,'Cultuurspreiding B1c 329.01'!K38,beeldendkunstenaar!C5='Cultuurspreiding B1c 329.01'!J39,'Cultuurspreiding B1c 329.01'!K39,beeldendkunstenaar!C5='Cultuurspreiding B1c 329.01'!J40,'Cultuurspreiding B1c 329.01'!K40,beeldendkunstenaar!C5='Cultuurspreiding B1c 329.01'!J41,'Cultuurspreiding B1c 329.01'!K41,beeldendkunstenaar!C5='Cultuurspreiding B1c 329.01'!J42,'Cultuurspreiding B1c 329.01'!K42,beeldendkunstenaar!C5='Cultuurspreiding B1c 329.01'!J43,'Cultuurspreiding B1c 329.01'!K43)</f>
        <v>795.1856913271796</v>
      </c>
      <c r="H5" s="194" t="s">
        <v>49</v>
      </c>
      <c r="I5" s="196" cm="1">
        <f t="array" ref="I5">_xlfn.IFS(beeldendkunstenaar!C5='Cultuurspreiding B1c 329.01'!J16,'Cultuurspreiding B1c 329.01'!L16,beeldendkunstenaar!C5='Cultuurspreiding B1c 329.01'!J17,'Cultuurspreiding B1c 329.01'!L17,beeldendkunstenaar!C5='Cultuurspreiding B1c 329.01'!J18,'Cultuurspreiding B1c 329.01'!L18,beeldendkunstenaar!C5='Cultuurspreiding B1c 329.01'!J19,'Cultuurspreiding B1c 329.01'!L19,beeldendkunstenaar!C5='Cultuurspreiding B1c 329.01'!J20,'Cultuurspreiding B1c 329.01'!L20,beeldendkunstenaar!C5='Cultuurspreiding B1c 329.01'!J21,'Cultuurspreiding B1c 329.01'!L21,beeldendkunstenaar!C5='Cultuurspreiding B1c 329.01'!J22,'Cultuurspreiding B1c 329.01'!L22,beeldendkunstenaar!C5='Cultuurspreiding B1c 329.01'!J23,'Cultuurspreiding B1c 329.01'!L23,beeldendkunstenaar!C5='Cultuurspreiding B1c 329.01'!J24,'Cultuurspreiding B1c 329.01'!L24,beeldendkunstenaar!C5='Cultuurspreiding B1c 329.01'!J25,'Cultuurspreiding B1c 329.01'!L25,beeldendkunstenaar!C5='Cultuurspreiding B1c 329.01'!J25,'Cultuurspreiding B1c 329.01'!L25,beeldendkunstenaar!C5='Cultuurspreiding B1c 329.01'!J26,'Cultuurspreiding B1c 329.01'!L26,beeldendkunstenaar!C5='Cultuurspreiding B1c 329.01'!J27,'Cultuurspreiding B1c 329.01'!L27,beeldendkunstenaar!C5='Cultuurspreiding B1c 329.01'!J28,'Cultuurspreiding B1c 329.01'!L28,beeldendkunstenaar!C5='Cultuurspreiding B1c 329.01'!J29,'Cultuurspreiding B1c 329.01'!L29,beeldendkunstenaar!C5='Cultuurspreiding B1c 329.01'!J30,'Cultuurspreiding B1c 329.01'!L30,beeldendkunstenaar!C5='Cultuurspreiding B1c 329.01'!J31,'Cultuurspreiding B1c 329.01'!L31,beeldendkunstenaar!C5='Cultuurspreiding B1c 329.01'!J32,'Cultuurspreiding B1c 329.01'!L32,beeldendkunstenaar!C5='Cultuurspreiding B1c 329.01'!J33,'Cultuurspreiding B1c 329.01'!L33,beeldendkunstenaar!C5='Cultuurspreiding B1c 329.01'!J34,'Cultuurspreiding B1c 329.01'!L34,beeldendkunstenaar!C5='Cultuurspreiding B1c 329.01'!J35,'Cultuurspreiding B1c 329.01'!L35,beeldendkunstenaar!C5='Cultuurspreiding B1c 329.01'!J36,'Cultuurspreiding B1c 329.01'!L36,beeldendkunstenaar!C5='Cultuurspreiding B1c 329.01'!J37,'Cultuurspreiding B1c 329.01'!L37,beeldendkunstenaar!C5='Cultuurspreiding B1c 329.01'!J38,'Cultuurspreiding B1c 329.01'!L38,beeldendkunstenaar!C5='Cultuurspreiding B1c 329.01'!J39,'Cultuurspreiding B1c 329.01'!L39,beeldendkunstenaar!C5='Cultuurspreiding B1c 329.01'!J40,'Cultuurspreiding B1c 329.01'!L40,beeldendkunstenaar!C5='Cultuurspreiding B1c 329.01'!J41,'Cultuurspreiding B1c 329.01'!L41,beeldendkunstenaar!C5='Cultuurspreiding B1c 329.01'!J42,'Cultuurspreiding B1c 329.01'!L42,beeldendkunstenaar!C5='Cultuurspreiding B1c 329.01'!J43,'Cultuurspreiding B1c 329.01'!L43)</f>
        <v>158.3124913723077</v>
      </c>
      <c r="J5" s="197" t="s">
        <v>83</v>
      </c>
      <c r="K5" s="198" cm="1">
        <f t="array" ref="K5">_xlfn.IFS(beeldendkunstenaar!C5='Cultuurspreiding B1c 329.01'!J16,'Cultuurspreiding B1c 329.01'!N16,beeldendkunstenaar!C5='Cultuurspreiding B1c 329.01'!J17,'Cultuurspreiding B1c 329.01'!N17,beeldendkunstenaar!C5='Cultuurspreiding B1c 329.01'!J18,'Cultuurspreiding B1c 329.01'!N18,beeldendkunstenaar!C5='Cultuurspreiding B1c 329.01'!J19,'Cultuurspreiding B1c 329.01'!N19,beeldendkunstenaar!C5='Cultuurspreiding B1c 329.01'!J20,'Cultuurspreiding B1c 329.01'!N20,beeldendkunstenaar!C5='Cultuurspreiding B1c 329.01'!J21,'Cultuurspreiding B1c 329.01'!N21,beeldendkunstenaar!C5='Cultuurspreiding B1c 329.01'!J22,'Cultuurspreiding B1c 329.01'!N22,beeldendkunstenaar!C5='Cultuurspreiding B1c 329.01'!J23,'Cultuurspreiding B1c 329.01'!N23,beeldendkunstenaar!C5='Cultuurspreiding B1c 329.01'!J24,'Cultuurspreiding B1c 329.01'!N24,beeldendkunstenaar!C5='Cultuurspreiding B1c 329.01'!J25,'Cultuurspreiding B1c 329.01'!N25,beeldendkunstenaar!C5='Cultuurspreiding B1c 329.01'!J26,'Cultuurspreiding B1c 329.01'!N26,beeldendkunstenaar!C5='Cultuurspreiding B1c 329.01'!J27,'Cultuurspreiding B1c 329.01'!N27,beeldendkunstenaar!C5='Cultuurspreiding B1c 329.01'!J28,'Cultuurspreiding B1c 329.01'!N28,beeldendkunstenaar!C5='Cultuurspreiding B1c 329.01'!J29,'Cultuurspreiding B1c 329.01'!N29,beeldendkunstenaar!C5='Cultuurspreiding B1c 329.01'!J30,'Cultuurspreiding B1c 329.01'!N30,beeldendkunstenaar!C5='Cultuurspreiding B1c 329.01'!J31,'Cultuurspreiding B1c 329.01'!N31,beeldendkunstenaar!C5='Cultuurspreiding B1c 329.01'!J32,'Cultuurspreiding B1c 329.01'!N32,beeldendkunstenaar!C5='Cultuurspreiding B1c 329.01'!J33,'Cultuurspreiding B1c 329.01'!N33,beeldendkunstenaar!C5='Cultuurspreiding B1c 329.01'!J34,'Cultuurspreiding B1c 329.01'!N34,beeldendkunstenaar!C5='Cultuurspreiding B1c 329.01'!J35,'Cultuurspreiding B1c 329.01'!N35,beeldendkunstenaar!C5='Cultuurspreiding B1c 329.01'!J36,'Cultuurspreiding B1c 329.01'!N36,beeldendkunstenaar!C5='Cultuurspreiding B1c 329.01'!J37,'Cultuurspreiding B1c 329.01'!N37,beeldendkunstenaar!C5='Cultuurspreiding B1c 329.01'!J38,'Cultuurspreiding B1c 329.01'!N38,beeldendkunstenaar!C5='Cultuurspreiding B1c 329.01'!J39,'Cultuurspreiding B1c 329.01'!N39,beeldendkunstenaar!C5='Cultuurspreiding B1c 329.01'!J40,'Cultuurspreiding B1c 329.01'!N40,beeldendkunstenaar!C5='Cultuurspreiding B1c 329.01'!J41,'Cultuurspreiding B1c 329.01'!N41,beeldendkunstenaar!C5='Cultuurspreiding B1c 329.01'!J42,'Cultuurspreiding B1c 329.01'!N42,beeldendkunstenaar!C5='Cultuurspreiding B1c 329.01'!J43,'Cultuurspreiding B1c 329.01'!N43)</f>
        <v>20.83059097004049</v>
      </c>
      <c r="L5" s="199" t="s">
        <v>15</v>
      </c>
      <c r="M5" s="192"/>
    </row>
    <row r="6" spans="2:13" s="18" customFormat="1" x14ac:dyDescent="0.2">
      <c r="B6" s="22"/>
      <c r="C6" s="26"/>
      <c r="E6" s="27"/>
      <c r="G6" s="72"/>
      <c r="H6" s="73"/>
      <c r="I6" s="74"/>
      <c r="J6" s="74"/>
      <c r="K6" s="75"/>
    </row>
    <row r="7" spans="2:13" s="18" customFormat="1" x14ac:dyDescent="0.2">
      <c r="B7" s="22"/>
      <c r="C7" s="26"/>
      <c r="E7" s="27"/>
      <c r="G7" s="28"/>
      <c r="I7" s="23"/>
      <c r="J7" s="23"/>
      <c r="K7" s="49"/>
    </row>
    <row r="8" spans="2:13" s="18" customFormat="1" ht="18" x14ac:dyDescent="0.2">
      <c r="B8" s="22"/>
      <c r="C8" s="26"/>
      <c r="D8" s="81" t="s">
        <v>85</v>
      </c>
      <c r="E8" s="78"/>
      <c r="F8" s="79"/>
      <c r="G8" s="80"/>
      <c r="H8" s="79"/>
      <c r="I8" s="23"/>
      <c r="J8" s="23"/>
      <c r="K8" s="49"/>
    </row>
    <row r="9" spans="2:13" ht="17" thickBot="1" x14ac:dyDescent="0.25">
      <c r="D9" s="9"/>
      <c r="F9" s="9"/>
      <c r="H9" s="9"/>
      <c r="I9" s="9"/>
      <c r="J9" s="9"/>
      <c r="L9" s="18"/>
    </row>
    <row r="10" spans="2:13" s="12" customFormat="1" ht="17" x14ac:dyDescent="0.2">
      <c r="B10" s="141" t="s">
        <v>117</v>
      </c>
      <c r="C10" s="131" t="s">
        <v>56</v>
      </c>
      <c r="D10" s="131"/>
      <c r="E10" s="132" t="s">
        <v>14</v>
      </c>
      <c r="F10" s="131"/>
      <c r="G10" s="133" t="s">
        <v>17</v>
      </c>
      <c r="H10" s="131"/>
      <c r="I10" s="131" t="s">
        <v>31</v>
      </c>
      <c r="J10" s="157"/>
      <c r="K10" s="50" t="s">
        <v>4</v>
      </c>
      <c r="L10" s="18"/>
    </row>
    <row r="11" spans="2:13" s="12" customFormat="1" x14ac:dyDescent="0.2">
      <c r="B11" s="230"/>
      <c r="C11" s="29"/>
      <c r="D11" s="29"/>
      <c r="E11" s="129"/>
      <c r="F11" s="29"/>
      <c r="G11" s="29"/>
      <c r="H11" s="29"/>
      <c r="I11" s="130"/>
      <c r="J11" s="158"/>
      <c r="K11" s="134"/>
      <c r="L11" s="18"/>
    </row>
    <row r="12" spans="2:13" s="125" customFormat="1" ht="17" x14ac:dyDescent="0.2">
      <c r="B12" s="207" t="s">
        <v>164</v>
      </c>
      <c r="C12" s="136"/>
      <c r="D12" s="137"/>
      <c r="E12" s="138"/>
      <c r="F12" s="139"/>
      <c r="G12" s="139"/>
      <c r="H12" s="139"/>
      <c r="I12" s="140"/>
      <c r="J12" s="159"/>
      <c r="K12" s="135"/>
      <c r="L12" s="124"/>
    </row>
    <row r="13" spans="2:13" ht="17" x14ac:dyDescent="0.2">
      <c r="B13" s="143" t="s">
        <v>163</v>
      </c>
      <c r="C13" s="148">
        <v>0</v>
      </c>
      <c r="D13" s="149">
        <f>C13*$C$5</f>
        <v>0</v>
      </c>
      <c r="E13" s="148">
        <v>0</v>
      </c>
      <c r="F13" s="149">
        <f>E13*$G$5</f>
        <v>0</v>
      </c>
      <c r="G13" s="147">
        <v>0</v>
      </c>
      <c r="H13" s="150">
        <f>G13*$I$5</f>
        <v>0</v>
      </c>
      <c r="I13" s="147">
        <v>0</v>
      </c>
      <c r="J13" s="160">
        <f>$K$5*I13</f>
        <v>0</v>
      </c>
      <c r="K13" s="189">
        <f>SUM(D13+F13+H13+J13)</f>
        <v>0</v>
      </c>
      <c r="L13" s="18"/>
    </row>
    <row r="14" spans="2:13" ht="17" x14ac:dyDescent="0.2">
      <c r="B14" s="143" t="s">
        <v>104</v>
      </c>
      <c r="C14" s="148">
        <v>0</v>
      </c>
      <c r="D14" s="149">
        <f t="shared" ref="D14:D28" si="0">C14*$C$5</f>
        <v>0</v>
      </c>
      <c r="E14" s="148">
        <v>0</v>
      </c>
      <c r="F14" s="149">
        <f>E14*$G$5</f>
        <v>0</v>
      </c>
      <c r="G14" s="147">
        <v>0</v>
      </c>
      <c r="H14" s="150">
        <f t="shared" ref="H14:H28" si="1">G14*$I$5</f>
        <v>0</v>
      </c>
      <c r="I14" s="147">
        <v>0</v>
      </c>
      <c r="J14" s="160">
        <f t="shared" ref="J14:J28" si="2">$K$5*I14</f>
        <v>0</v>
      </c>
      <c r="K14" s="189">
        <f>SUM(D14+F14+H14+J14)</f>
        <v>0</v>
      </c>
      <c r="L14" s="18"/>
    </row>
    <row r="15" spans="2:13" ht="17" x14ac:dyDescent="0.2">
      <c r="B15" s="143" t="s">
        <v>119</v>
      </c>
      <c r="C15" s="148">
        <v>0</v>
      </c>
      <c r="D15" s="149">
        <f t="shared" si="0"/>
        <v>0</v>
      </c>
      <c r="E15" s="148">
        <v>0</v>
      </c>
      <c r="F15" s="149">
        <f t="shared" ref="F15:F28" si="3">E15*$G$5</f>
        <v>0</v>
      </c>
      <c r="G15" s="147">
        <v>0</v>
      </c>
      <c r="H15" s="150">
        <f t="shared" si="1"/>
        <v>0</v>
      </c>
      <c r="I15" s="147">
        <v>0</v>
      </c>
      <c r="J15" s="160">
        <f t="shared" si="2"/>
        <v>0</v>
      </c>
      <c r="K15" s="189">
        <f t="shared" ref="K15:K28" si="4">SUM(D15+F15+H15+J15)</f>
        <v>0</v>
      </c>
      <c r="L15" s="18"/>
    </row>
    <row r="16" spans="2:13" ht="17" x14ac:dyDescent="0.2">
      <c r="B16" s="143" t="s">
        <v>121</v>
      </c>
      <c r="C16" s="148">
        <v>0</v>
      </c>
      <c r="D16" s="149">
        <f t="shared" si="0"/>
        <v>0</v>
      </c>
      <c r="E16" s="148">
        <v>0</v>
      </c>
      <c r="F16" s="149">
        <f t="shared" si="3"/>
        <v>0</v>
      </c>
      <c r="G16" s="147">
        <v>0</v>
      </c>
      <c r="H16" s="150">
        <f t="shared" si="1"/>
        <v>0</v>
      </c>
      <c r="I16" s="147">
        <v>0</v>
      </c>
      <c r="J16" s="160">
        <f t="shared" si="2"/>
        <v>0</v>
      </c>
      <c r="K16" s="189">
        <f t="shared" si="4"/>
        <v>0</v>
      </c>
      <c r="L16" s="18"/>
    </row>
    <row r="17" spans="2:12" x14ac:dyDescent="0.2">
      <c r="B17" s="143"/>
      <c r="C17" s="148">
        <v>0</v>
      </c>
      <c r="D17" s="149">
        <f t="shared" si="0"/>
        <v>0</v>
      </c>
      <c r="E17" s="148">
        <v>0</v>
      </c>
      <c r="F17" s="149">
        <f t="shared" si="3"/>
        <v>0</v>
      </c>
      <c r="G17" s="147">
        <v>0</v>
      </c>
      <c r="H17" s="150">
        <f t="shared" si="1"/>
        <v>0</v>
      </c>
      <c r="I17" s="147">
        <v>0</v>
      </c>
      <c r="J17" s="160">
        <f t="shared" si="2"/>
        <v>0</v>
      </c>
      <c r="K17" s="189">
        <f t="shared" si="4"/>
        <v>0</v>
      </c>
      <c r="L17" s="18"/>
    </row>
    <row r="18" spans="2:12" x14ac:dyDescent="0.2">
      <c r="B18" s="143"/>
      <c r="C18" s="148">
        <v>0</v>
      </c>
      <c r="D18" s="149">
        <f t="shared" si="0"/>
        <v>0</v>
      </c>
      <c r="E18" s="148">
        <v>0</v>
      </c>
      <c r="F18" s="149">
        <f t="shared" si="3"/>
        <v>0</v>
      </c>
      <c r="G18" s="147">
        <v>0</v>
      </c>
      <c r="H18" s="150">
        <f t="shared" si="1"/>
        <v>0</v>
      </c>
      <c r="I18" s="147">
        <v>0</v>
      </c>
      <c r="J18" s="160">
        <f t="shared" si="2"/>
        <v>0</v>
      </c>
      <c r="K18" s="189">
        <f t="shared" si="4"/>
        <v>0</v>
      </c>
      <c r="L18" s="18"/>
    </row>
    <row r="19" spans="2:12" x14ac:dyDescent="0.2">
      <c r="B19" s="143"/>
      <c r="C19" s="148">
        <v>0</v>
      </c>
      <c r="D19" s="149">
        <f t="shared" si="0"/>
        <v>0</v>
      </c>
      <c r="E19" s="148">
        <v>0</v>
      </c>
      <c r="F19" s="149">
        <f t="shared" si="3"/>
        <v>0</v>
      </c>
      <c r="G19" s="147">
        <v>0</v>
      </c>
      <c r="H19" s="150">
        <f t="shared" si="1"/>
        <v>0</v>
      </c>
      <c r="I19" s="147">
        <v>0</v>
      </c>
      <c r="J19" s="160">
        <f t="shared" si="2"/>
        <v>0</v>
      </c>
      <c r="K19" s="189">
        <f t="shared" si="4"/>
        <v>0</v>
      </c>
      <c r="L19" s="18"/>
    </row>
    <row r="20" spans="2:12" x14ac:dyDescent="0.2">
      <c r="B20" s="143"/>
      <c r="C20" s="148">
        <v>0</v>
      </c>
      <c r="D20" s="149">
        <f t="shared" si="0"/>
        <v>0</v>
      </c>
      <c r="E20" s="148">
        <v>0</v>
      </c>
      <c r="F20" s="149">
        <f t="shared" si="3"/>
        <v>0</v>
      </c>
      <c r="G20" s="147">
        <v>0</v>
      </c>
      <c r="H20" s="150">
        <f t="shared" si="1"/>
        <v>0</v>
      </c>
      <c r="I20" s="147">
        <v>0</v>
      </c>
      <c r="J20" s="160">
        <f t="shared" si="2"/>
        <v>0</v>
      </c>
      <c r="K20" s="189">
        <f t="shared" si="4"/>
        <v>0</v>
      </c>
      <c r="L20" s="18"/>
    </row>
    <row r="21" spans="2:12" ht="17" x14ac:dyDescent="0.2">
      <c r="B21" s="143" t="s">
        <v>122</v>
      </c>
      <c r="C21" s="148">
        <v>0</v>
      </c>
      <c r="D21" s="149">
        <f t="shared" si="0"/>
        <v>0</v>
      </c>
      <c r="E21" s="148">
        <v>0</v>
      </c>
      <c r="F21" s="149">
        <f t="shared" si="3"/>
        <v>0</v>
      </c>
      <c r="G21" s="147">
        <v>0</v>
      </c>
      <c r="H21" s="150">
        <f t="shared" si="1"/>
        <v>0</v>
      </c>
      <c r="I21" s="147">
        <v>0</v>
      </c>
      <c r="J21" s="160">
        <f t="shared" si="2"/>
        <v>0</v>
      </c>
      <c r="K21" s="189">
        <f t="shared" si="4"/>
        <v>0</v>
      </c>
      <c r="L21" s="18"/>
    </row>
    <row r="22" spans="2:12" x14ac:dyDescent="0.2">
      <c r="B22" s="144" t="s">
        <v>120</v>
      </c>
      <c r="C22" s="148">
        <v>0</v>
      </c>
      <c r="D22" s="149">
        <f t="shared" si="0"/>
        <v>0</v>
      </c>
      <c r="E22" s="148">
        <v>0</v>
      </c>
      <c r="F22" s="149">
        <f t="shared" si="3"/>
        <v>0</v>
      </c>
      <c r="G22" s="147">
        <v>0</v>
      </c>
      <c r="H22" s="150">
        <f t="shared" si="1"/>
        <v>0</v>
      </c>
      <c r="I22" s="147">
        <v>0</v>
      </c>
      <c r="J22" s="160">
        <f t="shared" si="2"/>
        <v>0</v>
      </c>
      <c r="K22" s="189">
        <f t="shared" si="4"/>
        <v>0</v>
      </c>
      <c r="L22" s="18"/>
    </row>
    <row r="23" spans="2:12" x14ac:dyDescent="0.2">
      <c r="B23" s="144" t="s">
        <v>87</v>
      </c>
      <c r="C23" s="148">
        <v>0</v>
      </c>
      <c r="D23" s="149">
        <f t="shared" si="0"/>
        <v>0</v>
      </c>
      <c r="E23" s="148">
        <v>0</v>
      </c>
      <c r="F23" s="149">
        <f t="shared" si="3"/>
        <v>0</v>
      </c>
      <c r="G23" s="147">
        <v>0</v>
      </c>
      <c r="H23" s="150">
        <f t="shared" si="1"/>
        <v>0</v>
      </c>
      <c r="I23" s="147">
        <v>0</v>
      </c>
      <c r="J23" s="160">
        <f t="shared" si="2"/>
        <v>0</v>
      </c>
      <c r="K23" s="189">
        <f t="shared" si="4"/>
        <v>0</v>
      </c>
      <c r="L23" s="18"/>
    </row>
    <row r="24" spans="2:12" x14ac:dyDescent="0.2">
      <c r="B24" s="144" t="s">
        <v>123</v>
      </c>
      <c r="C24" s="148">
        <v>0</v>
      </c>
      <c r="D24" s="149">
        <f t="shared" si="0"/>
        <v>0</v>
      </c>
      <c r="E24" s="148">
        <v>0</v>
      </c>
      <c r="F24" s="149">
        <f t="shared" si="3"/>
        <v>0</v>
      </c>
      <c r="G24" s="147">
        <v>0</v>
      </c>
      <c r="H24" s="150">
        <f t="shared" si="1"/>
        <v>0</v>
      </c>
      <c r="I24" s="147">
        <v>0</v>
      </c>
      <c r="J24" s="160">
        <f t="shared" si="2"/>
        <v>0</v>
      </c>
      <c r="K24" s="189">
        <f t="shared" si="4"/>
        <v>0</v>
      </c>
      <c r="L24" s="18"/>
    </row>
    <row r="25" spans="2:12" x14ac:dyDescent="0.2">
      <c r="B25" s="144"/>
      <c r="C25" s="148">
        <v>0</v>
      </c>
      <c r="D25" s="149">
        <f t="shared" si="0"/>
        <v>0</v>
      </c>
      <c r="E25" s="148">
        <v>0</v>
      </c>
      <c r="F25" s="149">
        <f t="shared" si="3"/>
        <v>0</v>
      </c>
      <c r="G25" s="147">
        <v>0</v>
      </c>
      <c r="H25" s="150">
        <f t="shared" si="1"/>
        <v>0</v>
      </c>
      <c r="I25" s="147">
        <v>0</v>
      </c>
      <c r="J25" s="160">
        <f t="shared" si="2"/>
        <v>0</v>
      </c>
      <c r="K25" s="189">
        <f t="shared" si="4"/>
        <v>0</v>
      </c>
      <c r="L25" s="18"/>
    </row>
    <row r="26" spans="2:12" x14ac:dyDescent="0.2">
      <c r="B26" s="144"/>
      <c r="C26" s="148">
        <v>0</v>
      </c>
      <c r="D26" s="149">
        <f t="shared" si="0"/>
        <v>0</v>
      </c>
      <c r="E26" s="148">
        <v>0</v>
      </c>
      <c r="F26" s="149">
        <f t="shared" si="3"/>
        <v>0</v>
      </c>
      <c r="G26" s="147">
        <v>0</v>
      </c>
      <c r="H26" s="150">
        <f t="shared" si="1"/>
        <v>0</v>
      </c>
      <c r="I26" s="147">
        <v>0</v>
      </c>
      <c r="J26" s="160">
        <f t="shared" si="2"/>
        <v>0</v>
      </c>
      <c r="K26" s="189">
        <f t="shared" si="4"/>
        <v>0</v>
      </c>
      <c r="L26" s="18"/>
    </row>
    <row r="27" spans="2:12" x14ac:dyDescent="0.2">
      <c r="B27" s="144"/>
      <c r="C27" s="148">
        <v>0</v>
      </c>
      <c r="D27" s="149">
        <f t="shared" si="0"/>
        <v>0</v>
      </c>
      <c r="E27" s="148">
        <v>0</v>
      </c>
      <c r="F27" s="149">
        <f t="shared" si="3"/>
        <v>0</v>
      </c>
      <c r="G27" s="147">
        <v>0</v>
      </c>
      <c r="H27" s="150">
        <f t="shared" si="1"/>
        <v>0</v>
      </c>
      <c r="I27" s="147">
        <v>0</v>
      </c>
      <c r="J27" s="160">
        <f t="shared" si="2"/>
        <v>0</v>
      </c>
      <c r="K27" s="189">
        <f t="shared" si="4"/>
        <v>0</v>
      </c>
      <c r="L27" s="18"/>
    </row>
    <row r="28" spans="2:12" ht="17" thickBot="1" x14ac:dyDescent="0.25">
      <c r="B28" s="222"/>
      <c r="C28" s="223">
        <v>0</v>
      </c>
      <c r="D28" s="224">
        <f t="shared" si="0"/>
        <v>0</v>
      </c>
      <c r="E28" s="223">
        <v>0</v>
      </c>
      <c r="F28" s="224">
        <f t="shared" si="3"/>
        <v>0</v>
      </c>
      <c r="G28" s="208">
        <v>0</v>
      </c>
      <c r="H28" s="150">
        <f t="shared" si="1"/>
        <v>0</v>
      </c>
      <c r="I28" s="147">
        <v>0</v>
      </c>
      <c r="J28" s="160">
        <f t="shared" si="2"/>
        <v>0</v>
      </c>
      <c r="K28" s="225">
        <f t="shared" si="4"/>
        <v>0</v>
      </c>
      <c r="L28" s="18"/>
    </row>
    <row r="29" spans="2:12" s="243" customFormat="1" ht="17" thickBot="1" x14ac:dyDescent="0.25">
      <c r="B29" s="249" t="s">
        <v>124</v>
      </c>
      <c r="C29" s="245"/>
      <c r="D29" s="246"/>
      <c r="E29" s="245"/>
      <c r="F29" s="246"/>
      <c r="G29" s="247"/>
      <c r="H29" s="246"/>
      <c r="I29" s="247"/>
      <c r="J29" s="248"/>
      <c r="K29" s="242"/>
      <c r="L29" s="124"/>
    </row>
    <row r="30" spans="2:12" x14ac:dyDescent="0.2">
      <c r="B30" s="244" t="s">
        <v>118</v>
      </c>
      <c r="C30" s="226">
        <v>0</v>
      </c>
      <c r="D30" s="227">
        <f>C30*$C$5</f>
        <v>0</v>
      </c>
      <c r="E30" s="226">
        <v>0</v>
      </c>
      <c r="F30" s="227">
        <f t="shared" ref="F30:F39" si="5">$G$5*E30</f>
        <v>0</v>
      </c>
      <c r="G30" s="184">
        <v>0</v>
      </c>
      <c r="H30" s="227">
        <f t="shared" ref="H30:H39" si="6">G30*$I$5</f>
        <v>0</v>
      </c>
      <c r="I30" s="184">
        <v>0</v>
      </c>
      <c r="J30" s="228">
        <f>$K$5*I30</f>
        <v>0</v>
      </c>
      <c r="K30" s="229">
        <f t="shared" ref="K30:K31" si="7">SUM(D30+F30+H30+J30)</f>
        <v>0</v>
      </c>
      <c r="L30" s="18"/>
    </row>
    <row r="31" spans="2:12" ht="17" x14ac:dyDescent="0.2">
      <c r="B31" s="181" t="s">
        <v>89</v>
      </c>
      <c r="C31" s="148">
        <v>0</v>
      </c>
      <c r="D31" s="149">
        <f>C31*$C$5</f>
        <v>0</v>
      </c>
      <c r="E31" s="148">
        <v>0</v>
      </c>
      <c r="F31" s="149">
        <f t="shared" si="5"/>
        <v>0</v>
      </c>
      <c r="G31" s="147">
        <v>0</v>
      </c>
      <c r="H31" s="149">
        <f t="shared" si="6"/>
        <v>0</v>
      </c>
      <c r="I31" s="147">
        <v>0</v>
      </c>
      <c r="J31" s="228">
        <f t="shared" ref="J31:J39" si="8">$K$5*I31</f>
        <v>0</v>
      </c>
      <c r="K31" s="221">
        <f t="shared" si="7"/>
        <v>0</v>
      </c>
      <c r="L31" s="18"/>
    </row>
    <row r="32" spans="2:12" x14ac:dyDescent="0.2">
      <c r="B32" s="145" t="s">
        <v>90</v>
      </c>
      <c r="C32" s="148">
        <v>0</v>
      </c>
      <c r="D32" s="149">
        <f t="shared" ref="D32:D39" si="9">C32*$C$5</f>
        <v>0</v>
      </c>
      <c r="E32" s="148">
        <v>0</v>
      </c>
      <c r="F32" s="149">
        <f t="shared" si="5"/>
        <v>0</v>
      </c>
      <c r="G32" s="147">
        <v>0</v>
      </c>
      <c r="H32" s="149">
        <f t="shared" si="6"/>
        <v>0</v>
      </c>
      <c r="I32" s="147">
        <v>0</v>
      </c>
      <c r="J32" s="228">
        <f t="shared" si="8"/>
        <v>0</v>
      </c>
      <c r="K32" s="221">
        <f>SUM(D32+F32+H32+J32)</f>
        <v>0</v>
      </c>
      <c r="L32" s="18"/>
    </row>
    <row r="33" spans="2:12" x14ac:dyDescent="0.2">
      <c r="B33" s="145" t="s">
        <v>91</v>
      </c>
      <c r="C33" s="148">
        <v>0</v>
      </c>
      <c r="D33" s="149">
        <f t="shared" si="9"/>
        <v>0</v>
      </c>
      <c r="E33" s="148">
        <v>0</v>
      </c>
      <c r="F33" s="149">
        <f t="shared" si="5"/>
        <v>0</v>
      </c>
      <c r="G33" s="147">
        <v>0</v>
      </c>
      <c r="H33" s="149">
        <f t="shared" si="6"/>
        <v>0</v>
      </c>
      <c r="I33" s="147">
        <v>0</v>
      </c>
      <c r="J33" s="228">
        <f t="shared" si="8"/>
        <v>0</v>
      </c>
      <c r="K33" s="221">
        <f t="shared" ref="K33:K39" si="10">SUM(D33+F33+H33+J33)</f>
        <v>0</v>
      </c>
      <c r="L33" s="18"/>
    </row>
    <row r="34" spans="2:12" x14ac:dyDescent="0.2">
      <c r="B34" s="145" t="s">
        <v>92</v>
      </c>
      <c r="C34" s="148">
        <v>0</v>
      </c>
      <c r="D34" s="149">
        <f t="shared" si="9"/>
        <v>0</v>
      </c>
      <c r="E34" s="148">
        <v>0</v>
      </c>
      <c r="F34" s="149">
        <f t="shared" si="5"/>
        <v>0</v>
      </c>
      <c r="G34" s="147">
        <v>0</v>
      </c>
      <c r="H34" s="149">
        <f t="shared" si="6"/>
        <v>0</v>
      </c>
      <c r="I34" s="147">
        <v>0</v>
      </c>
      <c r="J34" s="228">
        <f t="shared" si="8"/>
        <v>0</v>
      </c>
      <c r="K34" s="221">
        <f t="shared" si="10"/>
        <v>0</v>
      </c>
      <c r="L34" s="18"/>
    </row>
    <row r="35" spans="2:12" x14ac:dyDescent="0.2">
      <c r="B35" s="145" t="s">
        <v>93</v>
      </c>
      <c r="C35" s="148">
        <v>0</v>
      </c>
      <c r="D35" s="149">
        <f t="shared" si="9"/>
        <v>0</v>
      </c>
      <c r="E35" s="148">
        <v>0</v>
      </c>
      <c r="F35" s="149">
        <f t="shared" si="5"/>
        <v>0</v>
      </c>
      <c r="G35" s="147">
        <v>0</v>
      </c>
      <c r="H35" s="149">
        <f t="shared" si="6"/>
        <v>0</v>
      </c>
      <c r="I35" s="147">
        <v>0</v>
      </c>
      <c r="J35" s="228">
        <f t="shared" si="8"/>
        <v>0</v>
      </c>
      <c r="K35" s="221">
        <f t="shared" si="10"/>
        <v>0</v>
      </c>
      <c r="L35" s="18"/>
    </row>
    <row r="36" spans="2:12" x14ac:dyDescent="0.2">
      <c r="B36" s="145"/>
      <c r="C36" s="148">
        <v>0</v>
      </c>
      <c r="D36" s="149">
        <f t="shared" si="9"/>
        <v>0</v>
      </c>
      <c r="E36" s="148">
        <v>0</v>
      </c>
      <c r="F36" s="149">
        <f>$G$5*E36</f>
        <v>0</v>
      </c>
      <c r="G36" s="147">
        <v>0</v>
      </c>
      <c r="H36" s="149">
        <f t="shared" si="6"/>
        <v>0</v>
      </c>
      <c r="I36" s="147">
        <v>0</v>
      </c>
      <c r="J36" s="228">
        <f t="shared" si="8"/>
        <v>0</v>
      </c>
      <c r="K36" s="221">
        <f t="shared" si="10"/>
        <v>0</v>
      </c>
      <c r="L36" s="18"/>
    </row>
    <row r="37" spans="2:12" x14ac:dyDescent="0.2">
      <c r="B37" s="145"/>
      <c r="C37" s="148">
        <v>0</v>
      </c>
      <c r="D37" s="149">
        <f t="shared" si="9"/>
        <v>0</v>
      </c>
      <c r="E37" s="148">
        <v>0</v>
      </c>
      <c r="F37" s="149">
        <f t="shared" si="5"/>
        <v>0</v>
      </c>
      <c r="G37" s="147">
        <v>0</v>
      </c>
      <c r="H37" s="149">
        <f t="shared" si="6"/>
        <v>0</v>
      </c>
      <c r="I37" s="147">
        <v>0</v>
      </c>
      <c r="J37" s="228">
        <f t="shared" si="8"/>
        <v>0</v>
      </c>
      <c r="K37" s="221">
        <f t="shared" si="10"/>
        <v>0</v>
      </c>
      <c r="L37" s="18"/>
    </row>
    <row r="38" spans="2:12" x14ac:dyDescent="0.2">
      <c r="B38" s="145"/>
      <c r="C38" s="148">
        <v>0</v>
      </c>
      <c r="D38" s="149">
        <f t="shared" si="9"/>
        <v>0</v>
      </c>
      <c r="E38" s="148">
        <v>0</v>
      </c>
      <c r="F38" s="149">
        <f t="shared" si="5"/>
        <v>0</v>
      </c>
      <c r="G38" s="147">
        <v>0</v>
      </c>
      <c r="H38" s="149">
        <f t="shared" si="6"/>
        <v>0</v>
      </c>
      <c r="I38" s="147">
        <v>0</v>
      </c>
      <c r="J38" s="228">
        <f t="shared" si="8"/>
        <v>0</v>
      </c>
      <c r="K38" s="221">
        <f t="shared" si="10"/>
        <v>0</v>
      </c>
      <c r="L38" s="18"/>
    </row>
    <row r="39" spans="2:12" x14ac:dyDescent="0.2">
      <c r="B39" s="145"/>
      <c r="C39" s="148">
        <v>0</v>
      </c>
      <c r="D39" s="149">
        <f t="shared" si="9"/>
        <v>0</v>
      </c>
      <c r="E39" s="148">
        <v>0</v>
      </c>
      <c r="F39" s="149">
        <f t="shared" si="5"/>
        <v>0</v>
      </c>
      <c r="G39" s="147">
        <v>0</v>
      </c>
      <c r="H39" s="149">
        <f t="shared" si="6"/>
        <v>0</v>
      </c>
      <c r="I39" s="147">
        <v>0</v>
      </c>
      <c r="J39" s="228">
        <f t="shared" si="8"/>
        <v>0</v>
      </c>
      <c r="K39" s="221">
        <f t="shared" si="10"/>
        <v>0</v>
      </c>
      <c r="L39" s="18"/>
    </row>
    <row r="40" spans="2:12" s="12" customFormat="1" ht="20" thickBot="1" x14ac:dyDescent="0.25">
      <c r="B40" s="201" t="s">
        <v>165</v>
      </c>
      <c r="C40" s="202"/>
      <c r="D40" s="203">
        <f>SUM(D13:D39)</f>
        <v>0</v>
      </c>
      <c r="E40" s="204"/>
      <c r="F40" s="203">
        <f>SUM(F13:F39)</f>
        <v>0</v>
      </c>
      <c r="G40" s="204"/>
      <c r="H40" s="203">
        <f>SUM(H13:H39)</f>
        <v>0</v>
      </c>
      <c r="I40" s="203"/>
      <c r="J40" s="205">
        <f>SUM(J13:J39)</f>
        <v>0</v>
      </c>
      <c r="K40" s="206">
        <f>SUM(D40+F40+H40+J40)</f>
        <v>0</v>
      </c>
      <c r="L40" s="162"/>
    </row>
    <row r="41" spans="2:12" s="17" customFormat="1" ht="17" thickBot="1" x14ac:dyDescent="0.25">
      <c r="B41" s="168"/>
      <c r="C41" s="166"/>
      <c r="D41" s="167"/>
      <c r="E41" s="166"/>
      <c r="F41" s="167"/>
      <c r="G41" s="166"/>
      <c r="H41" s="167"/>
      <c r="I41" s="167"/>
      <c r="J41" s="167"/>
      <c r="K41" s="169"/>
    </row>
    <row r="42" spans="2:12" ht="17" x14ac:dyDescent="0.2">
      <c r="B42" s="210" t="s">
        <v>126</v>
      </c>
      <c r="C42" s="211" t="s">
        <v>53</v>
      </c>
      <c r="D42" s="212"/>
      <c r="E42" s="211" t="s">
        <v>54</v>
      </c>
      <c r="F42" s="212"/>
      <c r="G42" s="211"/>
      <c r="H42" s="212"/>
      <c r="I42" s="212"/>
      <c r="J42" s="213"/>
      <c r="K42" s="214"/>
    </row>
    <row r="43" spans="2:12" ht="17" x14ac:dyDescent="0.2">
      <c r="B43" s="181" t="s">
        <v>111</v>
      </c>
      <c r="C43" s="177">
        <v>0</v>
      </c>
      <c r="D43" s="231" t="s">
        <v>16</v>
      </c>
      <c r="E43" s="147">
        <v>0</v>
      </c>
      <c r="F43" s="231"/>
      <c r="G43" s="156"/>
      <c r="H43" s="231"/>
      <c r="I43" s="231"/>
      <c r="J43" s="231"/>
      <c r="K43" s="241">
        <v>0</v>
      </c>
    </row>
    <row r="44" spans="2:12" ht="17" x14ac:dyDescent="0.2">
      <c r="B44" s="143" t="s">
        <v>51</v>
      </c>
      <c r="C44" s="177">
        <v>0</v>
      </c>
      <c r="D44" s="231" t="s">
        <v>16</v>
      </c>
      <c r="E44" s="147">
        <v>0</v>
      </c>
      <c r="F44" s="187"/>
      <c r="G44" s="220"/>
      <c r="H44" s="178"/>
      <c r="I44" s="178"/>
      <c r="J44" s="178"/>
      <c r="K44" s="190">
        <f>C44*E44</f>
        <v>0</v>
      </c>
    </row>
    <row r="45" spans="2:12" x14ac:dyDescent="0.2">
      <c r="B45" s="185" t="s">
        <v>79</v>
      </c>
      <c r="C45" s="177">
        <v>0</v>
      </c>
      <c r="D45" s="178" t="s">
        <v>16</v>
      </c>
      <c r="E45" s="147">
        <v>0</v>
      </c>
      <c r="F45" s="186"/>
      <c r="G45" s="220"/>
      <c r="H45" s="178"/>
      <c r="I45" s="178"/>
      <c r="J45" s="178"/>
      <c r="K45" s="190">
        <f t="shared" ref="K45:K58" si="11">C45*E45</f>
        <v>0</v>
      </c>
    </row>
    <row r="46" spans="2:12" x14ac:dyDescent="0.2">
      <c r="B46" s="185" t="s">
        <v>106</v>
      </c>
      <c r="C46" s="177">
        <v>0</v>
      </c>
      <c r="D46" s="178" t="s">
        <v>16</v>
      </c>
      <c r="E46" s="147">
        <v>0</v>
      </c>
      <c r="F46" s="186"/>
      <c r="G46" s="220"/>
      <c r="H46" s="178"/>
      <c r="I46" s="178"/>
      <c r="J46" s="178"/>
      <c r="K46" s="190">
        <f t="shared" si="11"/>
        <v>0</v>
      </c>
    </row>
    <row r="47" spans="2:12" x14ac:dyDescent="0.2">
      <c r="B47" s="185" t="s">
        <v>107</v>
      </c>
      <c r="C47" s="177">
        <v>0</v>
      </c>
      <c r="D47" s="178" t="s">
        <v>16</v>
      </c>
      <c r="E47" s="147">
        <v>0</v>
      </c>
      <c r="F47" s="186"/>
      <c r="G47" s="220"/>
      <c r="H47" s="178"/>
      <c r="I47" s="178"/>
      <c r="J47" s="178"/>
      <c r="K47" s="190">
        <f>C47*E47</f>
        <v>0</v>
      </c>
    </row>
    <row r="48" spans="2:12" x14ac:dyDescent="0.2">
      <c r="B48" s="185" t="s">
        <v>110</v>
      </c>
      <c r="C48" s="177">
        <v>0</v>
      </c>
      <c r="D48" s="178" t="s">
        <v>16</v>
      </c>
      <c r="E48" s="147">
        <v>0</v>
      </c>
      <c r="F48" s="186"/>
      <c r="G48" s="220"/>
      <c r="H48" s="178"/>
      <c r="I48" s="178"/>
      <c r="J48" s="178"/>
      <c r="K48" s="190">
        <v>0</v>
      </c>
    </row>
    <row r="49" spans="2:13" x14ac:dyDescent="0.2">
      <c r="B49" s="185" t="s">
        <v>57</v>
      </c>
      <c r="C49" s="177">
        <v>0</v>
      </c>
      <c r="D49" s="178" t="s">
        <v>16</v>
      </c>
      <c r="E49" s="147">
        <v>0</v>
      </c>
      <c r="F49" s="186"/>
      <c r="G49" s="220"/>
      <c r="H49" s="178"/>
      <c r="I49" s="178"/>
      <c r="J49" s="178"/>
      <c r="K49" s="190">
        <f t="shared" si="11"/>
        <v>0</v>
      </c>
    </row>
    <row r="50" spans="2:13" x14ac:dyDescent="0.2">
      <c r="B50" s="185" t="s">
        <v>50</v>
      </c>
      <c r="C50" s="177">
        <v>0</v>
      </c>
      <c r="D50" s="178" t="s">
        <v>18</v>
      </c>
      <c r="E50" s="147">
        <v>0</v>
      </c>
      <c r="F50" s="187"/>
      <c r="G50" s="220"/>
      <c r="H50" s="178"/>
      <c r="I50" s="178"/>
      <c r="J50" s="178"/>
      <c r="K50" s="190">
        <f t="shared" si="11"/>
        <v>0</v>
      </c>
    </row>
    <row r="51" spans="2:13" x14ac:dyDescent="0.2">
      <c r="B51" s="185" t="s">
        <v>55</v>
      </c>
      <c r="C51" s="177">
        <v>0</v>
      </c>
      <c r="D51" s="178" t="s">
        <v>19</v>
      </c>
      <c r="E51" s="147">
        <v>0</v>
      </c>
      <c r="F51" s="187"/>
      <c r="G51" s="220"/>
      <c r="H51" s="178"/>
      <c r="I51" s="178"/>
      <c r="J51" s="178"/>
      <c r="K51" s="190">
        <f t="shared" si="11"/>
        <v>0</v>
      </c>
    </row>
    <row r="52" spans="2:13" ht="17" x14ac:dyDescent="0.2">
      <c r="B52" s="188" t="s">
        <v>81</v>
      </c>
      <c r="C52" s="177">
        <v>0</v>
      </c>
      <c r="D52" s="178" t="s">
        <v>16</v>
      </c>
      <c r="E52" s="147">
        <v>0</v>
      </c>
      <c r="F52" s="186"/>
      <c r="G52" s="220"/>
      <c r="H52" s="178"/>
      <c r="I52" s="178"/>
      <c r="J52" s="178"/>
      <c r="K52" s="190">
        <f t="shared" si="11"/>
        <v>0</v>
      </c>
    </row>
    <row r="53" spans="2:13" ht="17" x14ac:dyDescent="0.2">
      <c r="B53" s="188" t="s">
        <v>112</v>
      </c>
      <c r="C53" s="177">
        <v>0</v>
      </c>
      <c r="D53" s="178" t="s">
        <v>16</v>
      </c>
      <c r="E53" s="147">
        <v>0</v>
      </c>
      <c r="F53" s="186"/>
      <c r="G53" s="220"/>
      <c r="H53" s="178"/>
      <c r="I53" s="178"/>
      <c r="J53" s="178"/>
      <c r="K53" s="190">
        <f t="shared" si="11"/>
        <v>0</v>
      </c>
    </row>
    <row r="54" spans="2:13" ht="17" x14ac:dyDescent="0.2">
      <c r="B54" s="188" t="s">
        <v>113</v>
      </c>
      <c r="C54" s="177">
        <v>0</v>
      </c>
      <c r="D54" s="178" t="s">
        <v>16</v>
      </c>
      <c r="E54" s="147">
        <v>0</v>
      </c>
      <c r="F54" s="186"/>
      <c r="G54" s="220"/>
      <c r="H54" s="178"/>
      <c r="I54" s="178"/>
      <c r="J54" s="178"/>
      <c r="K54" s="190">
        <f t="shared" si="11"/>
        <v>0</v>
      </c>
    </row>
    <row r="55" spans="2:13" ht="17" x14ac:dyDescent="0.2">
      <c r="B55" s="143" t="s">
        <v>127</v>
      </c>
      <c r="C55" s="177">
        <v>0</v>
      </c>
      <c r="D55" s="178" t="s">
        <v>16</v>
      </c>
      <c r="E55" s="147">
        <v>0</v>
      </c>
      <c r="F55" s="186"/>
      <c r="G55" s="220"/>
      <c r="H55" s="178"/>
      <c r="I55" s="178"/>
      <c r="J55" s="178"/>
      <c r="K55" s="190">
        <f t="shared" si="11"/>
        <v>0</v>
      </c>
    </row>
    <row r="56" spans="2:13" x14ac:dyDescent="0.2">
      <c r="B56" s="143"/>
      <c r="C56" s="177">
        <v>0</v>
      </c>
      <c r="D56" s="178" t="s">
        <v>16</v>
      </c>
      <c r="E56" s="147">
        <v>0</v>
      </c>
      <c r="F56" s="186"/>
      <c r="G56" s="220"/>
      <c r="H56" s="178"/>
      <c r="I56" s="178"/>
      <c r="J56" s="178"/>
      <c r="K56" s="190">
        <f t="shared" si="11"/>
        <v>0</v>
      </c>
    </row>
    <row r="57" spans="2:13" x14ac:dyDescent="0.2">
      <c r="B57" s="143"/>
      <c r="C57" s="177">
        <v>0</v>
      </c>
      <c r="D57" s="178" t="s">
        <v>16</v>
      </c>
      <c r="E57" s="147">
        <v>0</v>
      </c>
      <c r="F57" s="186"/>
      <c r="G57" s="220"/>
      <c r="H57" s="178"/>
      <c r="I57" s="178"/>
      <c r="J57" s="178"/>
      <c r="K57" s="190">
        <f t="shared" si="11"/>
        <v>0</v>
      </c>
    </row>
    <row r="58" spans="2:13" x14ac:dyDescent="0.2">
      <c r="B58" s="143"/>
      <c r="C58" s="177">
        <v>0</v>
      </c>
      <c r="D58" s="178" t="s">
        <v>16</v>
      </c>
      <c r="E58" s="147">
        <v>0</v>
      </c>
      <c r="F58" s="155"/>
      <c r="G58" s="180"/>
      <c r="H58" s="178"/>
      <c r="I58" s="178"/>
      <c r="J58" s="178"/>
      <c r="K58" s="190">
        <f t="shared" si="11"/>
        <v>0</v>
      </c>
    </row>
    <row r="59" spans="2:13" s="12" customFormat="1" ht="18" thickBot="1" x14ac:dyDescent="0.25">
      <c r="B59" s="215" t="s">
        <v>125</v>
      </c>
      <c r="C59" s="216"/>
      <c r="D59" s="217"/>
      <c r="E59" s="216"/>
      <c r="F59" s="217"/>
      <c r="G59" s="218"/>
      <c r="H59" s="217"/>
      <c r="I59" s="217"/>
      <c r="J59" s="219"/>
      <c r="K59" s="232">
        <f>SUM(K43:K58)</f>
        <v>0</v>
      </c>
      <c r="L59" s="163"/>
    </row>
    <row r="60" spans="2:13" s="51" customFormat="1" x14ac:dyDescent="0.2">
      <c r="B60" s="52"/>
      <c r="C60" s="53"/>
      <c r="D60" s="54"/>
      <c r="E60" s="53"/>
      <c r="F60" s="54"/>
      <c r="G60" s="55"/>
      <c r="H60" s="54"/>
      <c r="I60" s="54"/>
      <c r="J60" s="54"/>
      <c r="K60" s="56"/>
      <c r="L60" s="57"/>
    </row>
    <row r="61" spans="2:13" s="51" customFormat="1" ht="17" thickBot="1" x14ac:dyDescent="0.25">
      <c r="B61" s="52"/>
      <c r="C61" s="53"/>
      <c r="D61" s="54"/>
      <c r="E61" s="53"/>
      <c r="F61" s="54"/>
      <c r="G61" s="55"/>
      <c r="H61" s="54"/>
      <c r="I61" s="54"/>
      <c r="J61" s="54"/>
      <c r="K61" s="56"/>
      <c r="L61" s="57"/>
    </row>
    <row r="62" spans="2:13" s="17" customFormat="1" ht="17" x14ac:dyDescent="0.2">
      <c r="B62" s="172" t="s">
        <v>105</v>
      </c>
      <c r="C62" s="173" t="s">
        <v>53</v>
      </c>
      <c r="D62" s="174"/>
      <c r="E62" s="174" t="s">
        <v>54</v>
      </c>
      <c r="F62" s="175"/>
      <c r="G62" s="175"/>
      <c r="H62" s="175"/>
      <c r="I62" s="174"/>
      <c r="J62" s="174"/>
      <c r="K62" s="176"/>
      <c r="L62" s="58"/>
      <c r="M62" s="58"/>
    </row>
    <row r="63" spans="2:13" s="17" customFormat="1" ht="17" x14ac:dyDescent="0.2">
      <c r="B63" s="188" t="s">
        <v>128</v>
      </c>
      <c r="C63" s="177">
        <v>0</v>
      </c>
      <c r="D63" s="178"/>
      <c r="E63" s="147">
        <v>1</v>
      </c>
      <c r="F63" s="178"/>
      <c r="G63" s="179">
        <f>SUM(E63*F63)</f>
        <v>0</v>
      </c>
      <c r="H63" s="178"/>
      <c r="I63" s="178"/>
      <c r="J63" s="178"/>
      <c r="K63" s="209">
        <f>C63*E63</f>
        <v>0</v>
      </c>
      <c r="L63" s="164"/>
    </row>
    <row r="64" spans="2:13" s="17" customFormat="1" x14ac:dyDescent="0.2">
      <c r="B64" s="256" t="s">
        <v>129</v>
      </c>
      <c r="C64" s="177">
        <v>0</v>
      </c>
      <c r="D64" s="178"/>
      <c r="E64" s="147">
        <v>0</v>
      </c>
      <c r="F64" s="178"/>
      <c r="G64" s="180"/>
      <c r="H64" s="178"/>
      <c r="I64" s="178"/>
      <c r="J64" s="178"/>
      <c r="K64" s="209">
        <f t="shared" ref="K64:K74" si="12">C64*E64</f>
        <v>0</v>
      </c>
    </row>
    <row r="65" spans="2:12" s="17" customFormat="1" x14ac:dyDescent="0.2">
      <c r="B65" s="256" t="s">
        <v>130</v>
      </c>
      <c r="C65" s="177">
        <v>0</v>
      </c>
      <c r="D65" s="178"/>
      <c r="E65" s="147">
        <v>0</v>
      </c>
      <c r="F65" s="178"/>
      <c r="G65" s="180"/>
      <c r="H65" s="178"/>
      <c r="I65" s="178"/>
      <c r="J65" s="178"/>
      <c r="K65" s="209">
        <f t="shared" si="12"/>
        <v>0</v>
      </c>
    </row>
    <row r="66" spans="2:12" s="17" customFormat="1" x14ac:dyDescent="0.2">
      <c r="B66" s="256" t="s">
        <v>131</v>
      </c>
      <c r="C66" s="177">
        <v>0</v>
      </c>
      <c r="D66" s="178"/>
      <c r="E66" s="147">
        <v>0</v>
      </c>
      <c r="F66" s="178"/>
      <c r="G66" s="180"/>
      <c r="H66" s="178"/>
      <c r="I66" s="178"/>
      <c r="J66" s="178"/>
      <c r="K66" s="209">
        <f t="shared" si="12"/>
        <v>0</v>
      </c>
    </row>
    <row r="67" spans="2:12" s="17" customFormat="1" ht="17" x14ac:dyDescent="0.2">
      <c r="B67" s="142" t="s">
        <v>78</v>
      </c>
      <c r="C67" s="177">
        <v>0</v>
      </c>
      <c r="D67" s="178"/>
      <c r="E67" s="147">
        <v>0</v>
      </c>
      <c r="F67" s="178"/>
      <c r="G67" s="180"/>
      <c r="H67" s="178"/>
      <c r="I67" s="178"/>
      <c r="J67" s="178"/>
      <c r="K67" s="209">
        <f t="shared" si="12"/>
        <v>0</v>
      </c>
    </row>
    <row r="68" spans="2:12" s="12" customFormat="1" ht="17" x14ac:dyDescent="0.2">
      <c r="B68" s="143" t="s">
        <v>81</v>
      </c>
      <c r="C68" s="177">
        <v>0</v>
      </c>
      <c r="D68" s="182"/>
      <c r="E68" s="147">
        <v>0</v>
      </c>
      <c r="F68" s="182"/>
      <c r="G68" s="183"/>
      <c r="H68" s="182"/>
      <c r="I68" s="182"/>
      <c r="J68" s="182"/>
      <c r="K68" s="209">
        <f t="shared" si="12"/>
        <v>0</v>
      </c>
    </row>
    <row r="69" spans="2:12" s="12" customFormat="1" ht="17" x14ac:dyDescent="0.2">
      <c r="B69" s="181" t="s">
        <v>80</v>
      </c>
      <c r="C69" s="177">
        <v>0</v>
      </c>
      <c r="D69" s="182"/>
      <c r="E69" s="147">
        <v>0</v>
      </c>
      <c r="F69" s="182"/>
      <c r="G69" s="183"/>
      <c r="H69" s="182"/>
      <c r="I69" s="182"/>
      <c r="J69" s="182"/>
      <c r="K69" s="209">
        <f t="shared" si="12"/>
        <v>0</v>
      </c>
    </row>
    <row r="70" spans="2:12" s="12" customFormat="1" ht="17" x14ac:dyDescent="0.2">
      <c r="B70" s="181" t="s">
        <v>82</v>
      </c>
      <c r="C70" s="177">
        <v>0</v>
      </c>
      <c r="D70" s="182"/>
      <c r="E70" s="147">
        <v>0</v>
      </c>
      <c r="F70" s="182"/>
      <c r="G70" s="183"/>
      <c r="H70" s="182"/>
      <c r="I70" s="182"/>
      <c r="J70" s="182"/>
      <c r="K70" s="209">
        <f t="shared" si="12"/>
        <v>0</v>
      </c>
    </row>
    <row r="71" spans="2:12" s="12" customFormat="1" x14ac:dyDescent="0.2">
      <c r="B71" s="181"/>
      <c r="C71" s="177"/>
      <c r="D71" s="182"/>
      <c r="E71" s="147"/>
      <c r="F71" s="182"/>
      <c r="G71" s="183"/>
      <c r="H71" s="182"/>
      <c r="I71" s="182"/>
      <c r="J71" s="182"/>
      <c r="K71" s="209">
        <f t="shared" si="12"/>
        <v>0</v>
      </c>
    </row>
    <row r="72" spans="2:12" s="12" customFormat="1" x14ac:dyDescent="0.2">
      <c r="B72" s="181"/>
      <c r="C72" s="177">
        <v>0</v>
      </c>
      <c r="D72" s="182"/>
      <c r="E72" s="147">
        <v>0</v>
      </c>
      <c r="F72" s="182"/>
      <c r="G72" s="183"/>
      <c r="H72" s="182"/>
      <c r="I72" s="182"/>
      <c r="J72" s="182"/>
      <c r="K72" s="209">
        <f t="shared" si="12"/>
        <v>0</v>
      </c>
    </row>
    <row r="73" spans="2:12" s="12" customFormat="1" x14ac:dyDescent="0.2">
      <c r="B73" s="181"/>
      <c r="C73" s="177">
        <v>0</v>
      </c>
      <c r="D73" s="182"/>
      <c r="E73" s="147">
        <v>0</v>
      </c>
      <c r="F73" s="182"/>
      <c r="G73" s="183"/>
      <c r="H73" s="182"/>
      <c r="I73" s="182"/>
      <c r="J73" s="182"/>
      <c r="K73" s="209">
        <f t="shared" si="12"/>
        <v>0</v>
      </c>
    </row>
    <row r="74" spans="2:12" s="12" customFormat="1" x14ac:dyDescent="0.2">
      <c r="B74" s="181"/>
      <c r="C74" s="177">
        <v>0</v>
      </c>
      <c r="D74" s="182"/>
      <c r="E74" s="147">
        <v>0</v>
      </c>
      <c r="F74" s="182"/>
      <c r="G74" s="183"/>
      <c r="H74" s="182"/>
      <c r="I74" s="182"/>
      <c r="J74" s="182"/>
      <c r="K74" s="209">
        <f t="shared" si="12"/>
        <v>0</v>
      </c>
    </row>
    <row r="75" spans="2:12" s="59" customFormat="1" ht="18" thickBot="1" x14ac:dyDescent="0.25">
      <c r="B75" s="250" t="s">
        <v>166</v>
      </c>
      <c r="C75" s="251"/>
      <c r="D75" s="252"/>
      <c r="E75" s="253"/>
      <c r="F75" s="252"/>
      <c r="G75" s="254"/>
      <c r="H75" s="252"/>
      <c r="I75" s="252"/>
      <c r="J75" s="252"/>
      <c r="K75" s="255">
        <f>SUM(K63:K74)</f>
        <v>0</v>
      </c>
      <c r="L75" s="165"/>
    </row>
    <row r="76" spans="2:12" x14ac:dyDescent="0.2">
      <c r="J76" s="170"/>
      <c r="K76" s="171"/>
    </row>
    <row r="77" spans="2:12" x14ac:dyDescent="0.2">
      <c r="J77" s="170" t="s">
        <v>84</v>
      </c>
      <c r="K77" s="171">
        <f>SUM(K40+K59+K75)</f>
        <v>0</v>
      </c>
    </row>
    <row r="78" spans="2:12" ht="17" x14ac:dyDescent="0.2">
      <c r="B78" s="11" t="s">
        <v>145</v>
      </c>
    </row>
    <row r="80" spans="2:12" hidden="1" x14ac:dyDescent="0.2"/>
    <row r="81" spans="2:14" ht="51" hidden="1" x14ac:dyDescent="0.2">
      <c r="B81" s="16" t="s">
        <v>7</v>
      </c>
      <c r="C81" s="15"/>
      <c r="D81" s="44" t="s">
        <v>12</v>
      </c>
      <c r="E81" s="44" t="s">
        <v>20</v>
      </c>
      <c r="F81" s="29" t="s">
        <v>4</v>
      </c>
      <c r="G81" s="29" t="s">
        <v>13</v>
      </c>
      <c r="H81" s="29" t="s">
        <v>5</v>
      </c>
      <c r="I81" s="44" t="s">
        <v>21</v>
      </c>
      <c r="J81" s="44"/>
      <c r="K81" s="44" t="s">
        <v>22</v>
      </c>
      <c r="L81" s="44" t="s">
        <v>23</v>
      </c>
    </row>
    <row r="82" spans="2:14" ht="51" hidden="1" x14ac:dyDescent="0.2">
      <c r="B82" s="31" t="s">
        <v>8</v>
      </c>
      <c r="C82" s="32">
        <v>0.4</v>
      </c>
      <c r="D82" s="36">
        <f>K40*C82</f>
        <v>0</v>
      </c>
      <c r="E82" s="36">
        <f>C82*K68</f>
        <v>0</v>
      </c>
      <c r="F82" s="37">
        <f>SUM(D82+E82)</f>
        <v>0</v>
      </c>
      <c r="G82" s="37">
        <f>K59</f>
        <v>0</v>
      </c>
      <c r="H82" s="38">
        <f>SUM(F82+G82)</f>
        <v>0</v>
      </c>
      <c r="I82" s="14">
        <f>K40-D82</f>
        <v>0</v>
      </c>
      <c r="J82" s="14"/>
      <c r="K82" s="45">
        <f>SUM(K68-E82)</f>
        <v>0</v>
      </c>
      <c r="L82" s="14">
        <f>SUM(I82+K82)</f>
        <v>0</v>
      </c>
      <c r="M82" s="10">
        <f>SUM(H82+L82)</f>
        <v>0</v>
      </c>
      <c r="N82" s="48"/>
    </row>
    <row r="83" spans="2:14" s="17" customFormat="1" hidden="1" x14ac:dyDescent="0.2">
      <c r="B83" s="40"/>
      <c r="C83" s="41"/>
      <c r="D83" s="42"/>
      <c r="E83" s="42"/>
      <c r="F83" s="42"/>
      <c r="G83" s="42"/>
      <c r="H83" s="43"/>
    </row>
    <row r="84" spans="2:14" ht="51" hidden="1" x14ac:dyDescent="0.2">
      <c r="B84" s="33" t="s">
        <v>9</v>
      </c>
      <c r="C84" s="34">
        <v>0.6</v>
      </c>
      <c r="D84" s="36">
        <f>K40*C84</f>
        <v>0</v>
      </c>
      <c r="E84" s="36">
        <f>C84*K68</f>
        <v>0</v>
      </c>
      <c r="F84" s="37">
        <f>SUM(D84+E84)</f>
        <v>0</v>
      </c>
      <c r="G84" s="37">
        <f>K59</f>
        <v>0</v>
      </c>
      <c r="H84" s="39">
        <f>SUM(F84+G84)</f>
        <v>0</v>
      </c>
      <c r="I84" s="14">
        <f>K40-D84</f>
        <v>0</v>
      </c>
      <c r="J84" s="14"/>
      <c r="K84" s="45">
        <f>SUM(K68-E84)</f>
        <v>0</v>
      </c>
      <c r="L84" s="14">
        <f>SUM(I84+K84)</f>
        <v>0</v>
      </c>
      <c r="M84" s="10">
        <f>SUM(H84+L84)</f>
        <v>0</v>
      </c>
    </row>
    <row r="85" spans="2:14" s="17" customFormat="1" hidden="1" x14ac:dyDescent="0.2">
      <c r="B85" s="40"/>
      <c r="C85" s="41"/>
      <c r="D85" s="42"/>
      <c r="E85" s="42"/>
      <c r="F85" s="42"/>
      <c r="G85" s="42"/>
      <c r="H85" s="43"/>
    </row>
    <row r="86" spans="2:14" ht="68" hidden="1" x14ac:dyDescent="0.2">
      <c r="B86" s="13" t="s">
        <v>10</v>
      </c>
      <c r="C86" s="30">
        <v>0.8</v>
      </c>
      <c r="D86" s="36">
        <f>K40*C86</f>
        <v>0</v>
      </c>
      <c r="E86" s="36">
        <f>C86*K68</f>
        <v>0</v>
      </c>
      <c r="F86" s="37">
        <f>SUM(D86+E86)</f>
        <v>0</v>
      </c>
      <c r="G86" s="37">
        <f>K59</f>
        <v>0</v>
      </c>
      <c r="H86" s="35">
        <f>SUM(F86+G86)</f>
        <v>0</v>
      </c>
      <c r="I86" s="14">
        <f>K40-D86</f>
        <v>0</v>
      </c>
      <c r="J86" s="14"/>
      <c r="K86" s="45">
        <f>SUM(K68-E86)</f>
        <v>0</v>
      </c>
      <c r="L86" s="14">
        <f>SUM(I86+K86)</f>
        <v>0</v>
      </c>
      <c r="M86" s="10">
        <f>SUM(H86+L86)</f>
        <v>0</v>
      </c>
    </row>
    <row r="87" spans="2:14" s="17" customFormat="1" hidden="1" x14ac:dyDescent="0.2">
      <c r="B87" s="40"/>
      <c r="C87" s="41"/>
      <c r="D87" s="42"/>
      <c r="E87" s="42"/>
      <c r="F87" s="42"/>
      <c r="G87" s="42"/>
      <c r="H87" s="43"/>
    </row>
    <row r="88" spans="2:14" ht="34" hidden="1" x14ac:dyDescent="0.2">
      <c r="B88" s="13" t="s">
        <v>11</v>
      </c>
      <c r="C88" s="30">
        <v>1</v>
      </c>
      <c r="D88" s="36">
        <f>K40*C88</f>
        <v>0</v>
      </c>
      <c r="E88" s="36">
        <f>C88*K68</f>
        <v>0</v>
      </c>
      <c r="F88" s="37">
        <f>SUM(D88+E88)</f>
        <v>0</v>
      </c>
      <c r="G88" s="37">
        <f>K59</f>
        <v>0</v>
      </c>
      <c r="H88" s="35">
        <f>SUM(F88+G88)</f>
        <v>0</v>
      </c>
      <c r="I88" s="14">
        <f>K40-D88</f>
        <v>0</v>
      </c>
      <c r="J88" s="14"/>
      <c r="K88" s="45">
        <f>SUM(K68-E88)</f>
        <v>0</v>
      </c>
      <c r="L88" s="14">
        <f>SUM(I88+K88)</f>
        <v>0</v>
      </c>
      <c r="M88" s="10">
        <f>SUM(H88+L88)</f>
        <v>0</v>
      </c>
    </row>
    <row r="89" spans="2:14" hidden="1" x14ac:dyDescent="0.2"/>
  </sheetData>
  <mergeCells count="1">
    <mergeCell ref="B1:L1"/>
  </mergeCell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216520CE-982A-2947-BD06-F68584F443BF}">
          <x14:formula1>
            <xm:f>'Cultuurspreiding B1c 329.01'!$B$16:$B$43</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D64B-BFA8-4340-9925-ACA350C6EB6F}">
  <dimension ref="B1:N67"/>
  <sheetViews>
    <sheetView zoomScale="118" zoomScaleNormal="138" workbookViewId="0">
      <selection activeCell="C26" sqref="C26"/>
    </sheetView>
  </sheetViews>
  <sheetFormatPr baseColWidth="10" defaultColWidth="10.83203125" defaultRowHeight="16" x14ac:dyDescent="0.2"/>
  <cols>
    <col min="1" max="1" width="4.6640625" style="8" customWidth="1"/>
    <col min="2" max="2" width="48.5" style="11" customWidth="1"/>
    <col min="3" max="3" width="17.83203125" style="9" customWidth="1"/>
    <col min="4" max="4" width="18.5" style="8" customWidth="1"/>
    <col min="5" max="5" width="13.5" style="9" customWidth="1"/>
    <col min="6" max="6" width="15.33203125" style="8" customWidth="1"/>
    <col min="7" max="7" width="15" style="9" customWidth="1"/>
    <col min="8" max="8" width="14" style="8" customWidth="1"/>
    <col min="9" max="9" width="17.83203125" style="8" customWidth="1"/>
    <col min="10" max="10" width="15.5" style="8" customWidth="1"/>
    <col min="11" max="11" width="13" style="48" customWidth="1"/>
    <col min="12" max="12" width="17.33203125" style="8" customWidth="1"/>
    <col min="13" max="13" width="13" style="8" bestFit="1" customWidth="1"/>
    <col min="14" max="14" width="14.5" style="8" customWidth="1"/>
    <col min="15" max="16384" width="10.83203125" style="8"/>
  </cols>
  <sheetData>
    <row r="1" spans="2:13" s="82" customFormat="1" ht="20" x14ac:dyDescent="0.2">
      <c r="B1" s="291" t="s">
        <v>115</v>
      </c>
      <c r="C1" s="292"/>
      <c r="D1" s="292"/>
      <c r="E1" s="292"/>
      <c r="F1" s="292"/>
      <c r="G1" s="292"/>
      <c r="H1" s="292"/>
      <c r="I1" s="292"/>
      <c r="J1" s="292"/>
      <c r="K1" s="292"/>
      <c r="L1" s="293"/>
    </row>
    <row r="2" spans="2:13" s="19" customFormat="1" ht="19" thickBot="1" x14ac:dyDescent="0.25">
      <c r="B2" s="20"/>
      <c r="C2" s="24"/>
      <c r="E2" s="24"/>
      <c r="G2" s="24"/>
      <c r="I2" s="71"/>
      <c r="J2" s="71"/>
      <c r="K2" s="46"/>
    </row>
    <row r="3" spans="2:13" s="21" customFormat="1" ht="35" thickBot="1" x14ac:dyDescent="0.25">
      <c r="B3" s="126" t="s">
        <v>86</v>
      </c>
      <c r="C3" s="128">
        <v>2504.84</v>
      </c>
      <c r="D3" s="81" t="s">
        <v>6</v>
      </c>
      <c r="E3" s="77"/>
      <c r="F3" s="76"/>
      <c r="G3" s="77"/>
      <c r="H3" s="76"/>
      <c r="K3" s="47"/>
    </row>
    <row r="4" spans="2:13" ht="17" thickBot="1" x14ac:dyDescent="0.25">
      <c r="C4" s="25"/>
    </row>
    <row r="5" spans="2:13" s="18" customFormat="1" ht="18" thickBot="1" x14ac:dyDescent="0.25">
      <c r="B5" s="127" t="s">
        <v>100</v>
      </c>
      <c r="C5" s="193" cm="1">
        <f t="array" ref="C5">_xlfn.IFS(C3='Cultuurspreiding B1c 329.01'!B16,'Cultuurspreiding B1c 329.01'!J16,curator!C3='Cultuurspreiding B1c 329.01'!B17,'Cultuurspreiding B1c 329.01'!J17,curator!C3='Cultuurspreiding B1c 329.01'!B18,'Cultuurspreiding B1c 329.01'!J18,curator!C3='Cultuurspreiding B1c 329.01'!B19,'Cultuurspreiding B1c 329.01'!J19,curator!C3='Cultuurspreiding B1c 329.01'!B20,'Cultuurspreiding B1c 329.01'!J20,curator!C3='Cultuurspreiding B1c 329.01'!B21,'Cultuurspreiding B1c 329.01'!J21,curator!C3='Cultuurspreiding B1c 329.01'!B22,'Cultuurspreiding B1c 329.01'!J22,curator!C3='Cultuurspreiding B1c 329.01'!B23,'Cultuurspreiding B1c 329.01'!J23,curator!C3='Cultuurspreiding B1c 329.01'!B24,'Cultuurspreiding B1c 329.01'!J24,curator!C3='Cultuurspreiding B1c 329.01'!B25,'Cultuurspreiding B1c 329.01'!J25,curator!C3='Cultuurspreiding B1c 329.01'!B26,'Cultuurspreiding B1c 329.01'!J26,curator!C3='Cultuurspreiding B1c 329.01'!B27,'Cultuurspreiding B1c 329.01'!J27,curator!C3='Cultuurspreiding B1c 329.01'!B28,'Cultuurspreiding B1c 329.01'!J28,curator!C3='Cultuurspreiding B1c 329.01'!B29,'Cultuurspreiding B1c 329.01'!J29,curator!C3='Cultuurspreiding B1c 329.01'!B30,'Cultuurspreiding B1c 329.01'!J30,curator!C3='Cultuurspreiding B1c 329.01'!B31,'Cultuurspreiding B1c 329.01'!J32,curator!C3='Cultuurspreiding B1c 329.01'!B33,'Cultuurspreiding B1c 329.01'!J33,curator!C3='Cultuurspreiding B1c 329.01'!B34,'Cultuurspreiding B1c 329.01'!J34,curator!C3='Cultuurspreiding B1c 329.01'!B35,'Cultuurspreiding B1c 329.01'!J35,curator!C3='Cultuurspreiding B1c 329.01'!B36,'Cultuurspreiding B1c 329.01'!J36,curator!C3='Cultuurspreiding B1c 329.01'!B37,'Cultuurspreiding B1c 329.01'!J37,curator!C3='Cultuurspreiding B1c 329.01'!B38,'Cultuurspreiding B1c 329.01'!J38,curator!C3='Cultuurspreiding B1c 329.01'!B39,'Cultuurspreiding B1c 329.01'!J39,curator!C3='Cultuurspreiding B1c 329.01'!B40,'Cultuurspreiding B1c 329.01'!J40,curator!C3='Cultuurspreiding B1c 329.01'!B41,'Cultuurspreiding B1c 329.01'!J41,curator!C3='Cultuurspreiding B1c 329.01'!B42,'Cultuurspreiding B1c 329.01'!J42,curator!C3='Cultuurspreiding B1c 329.01'!B43,'Cultuurspreiding B1c 329.01'!J43)</f>
        <v>3418.5915814133336</v>
      </c>
      <c r="D5" s="194" t="s">
        <v>70</v>
      </c>
      <c r="E5" s="195"/>
      <c r="F5" s="194"/>
      <c r="G5" s="196" cm="1">
        <f t="array" ref="G5">_xlfn.IFS(C5='Cultuurspreiding B1c 329.01'!J16,'Cultuurspreiding B1c 329.01'!K16,curator!C5='Cultuurspreiding B1c 329.01'!J17,'Cultuurspreiding B1c 329.01'!K17,curator!C5='Cultuurspreiding B1c 329.01'!J18,'Cultuurspreiding B1c 329.01'!K18,curator!C5='Cultuurspreiding B1c 329.01'!J19,'Cultuurspreiding B1c 329.01'!K19,curator!C5='Cultuurspreiding B1c 329.01'!J20,'Cultuurspreiding B1c 329.01'!K20,curator!C5='Cultuurspreiding B1c 329.01'!J21,'Cultuurspreiding B1c 329.01'!K21,curator!C5='Cultuurspreiding B1c 329.01'!J22,'Cultuurspreiding B1c 329.01'!K22,curator!C5='Cultuurspreiding B1c 329.01'!J23,'Cultuurspreiding B1c 329.01'!K23,curator!C5='Cultuurspreiding B1c 329.01'!J24,'Cultuurspreiding B1c 329.01'!K24,curator!C5='Cultuurspreiding B1c 329.01'!J25,'Cultuurspreiding B1c 329.01'!K25,curator!C5='Cultuurspreiding B1c 329.01'!J26,'Cultuurspreiding B1c 329.01'!K26,curator!C5='Cultuurspreiding B1c 329.01'!J27,'Cultuurspreiding B1c 329.01'!K27,curator!C5='Cultuurspreiding B1c 329.01'!J28,'Cultuurspreiding B1c 329.01'!K28,curator!C5='Cultuurspreiding B1c 329.01'!J29,'Cultuurspreiding B1c 329.01'!K29,curator!C5='Cultuurspreiding B1c 329.01'!J30,'Cultuurspreiding B1c 329.01'!K30,curator!C5='Cultuurspreiding B1c 329.01'!J31,'Cultuurspreiding B1c 329.01'!K31,curator!C5='Cultuurspreiding B1c 329.01'!J32,'Cultuurspreiding B1c 329.01'!K32,curator!C5='Cultuurspreiding B1c 329.01'!J33,'Cultuurspreiding B1c 329.01'!K33,curator!C5='Cultuurspreiding B1c 329.01'!J34,'Cultuurspreiding B1c 329.01'!K34,curator!C5='Cultuurspreiding B1c 329.01'!J35,'Cultuurspreiding B1c 329.01'!K35,curator!C5='Cultuurspreiding B1c 329.01'!J36,'Cultuurspreiding B1c 329.01'!K36,curator!C5='Cultuurspreiding B1c 329.01'!J37,'Cultuurspreiding B1c 329.01'!K37,curator!C5='Cultuurspreiding B1c 329.01'!J38,'Cultuurspreiding B1c 329.01'!K38,curator!C5='Cultuurspreiding B1c 329.01'!J39,'Cultuurspreiding B1c 329.01'!K39,curator!C5='Cultuurspreiding B1c 329.01'!J40,'Cultuurspreiding B1c 329.01'!K40,curator!C5='Cultuurspreiding B1c 329.01'!J41,'Cultuurspreiding B1c 329.01'!K41,curator!C5='Cultuurspreiding B1c 329.01'!J42,'Cultuurspreiding B1c 329.01'!K42,curator!C5='Cultuurspreiding B1c 329.01'!J43,'Cultuurspreiding B1c 329.01'!K43)</f>
        <v>795.1856913271796</v>
      </c>
      <c r="H5" s="194" t="s">
        <v>49</v>
      </c>
      <c r="I5" s="196" cm="1">
        <f t="array" ref="I5">_xlfn.IFS(curator!C5='Cultuurspreiding B1c 329.01'!J16,'Cultuurspreiding B1c 329.01'!L16,curator!C5='Cultuurspreiding B1c 329.01'!J17,'Cultuurspreiding B1c 329.01'!L17,curator!C5='Cultuurspreiding B1c 329.01'!J18,'Cultuurspreiding B1c 329.01'!L18,curator!C5='Cultuurspreiding B1c 329.01'!J19,'Cultuurspreiding B1c 329.01'!L19,curator!C5='Cultuurspreiding B1c 329.01'!J20,'Cultuurspreiding B1c 329.01'!L20,curator!C5='Cultuurspreiding B1c 329.01'!J21,'Cultuurspreiding B1c 329.01'!L21,curator!C5='Cultuurspreiding B1c 329.01'!J22,'Cultuurspreiding B1c 329.01'!L22,curator!C5='Cultuurspreiding B1c 329.01'!J23,'Cultuurspreiding B1c 329.01'!L23,curator!C5='Cultuurspreiding B1c 329.01'!J24,'Cultuurspreiding B1c 329.01'!L24,curator!C5='Cultuurspreiding B1c 329.01'!J25,'Cultuurspreiding B1c 329.01'!L25,curator!C5='Cultuurspreiding B1c 329.01'!J25,'Cultuurspreiding B1c 329.01'!L25,curator!C5='Cultuurspreiding B1c 329.01'!J26,'Cultuurspreiding B1c 329.01'!L26,curator!C5='Cultuurspreiding B1c 329.01'!J27,'Cultuurspreiding B1c 329.01'!L27,curator!C5='Cultuurspreiding B1c 329.01'!J28,'Cultuurspreiding B1c 329.01'!L28,curator!C5='Cultuurspreiding B1c 329.01'!J29,'Cultuurspreiding B1c 329.01'!L29,curator!C5='Cultuurspreiding B1c 329.01'!J30,'Cultuurspreiding B1c 329.01'!L30,curator!C5='Cultuurspreiding B1c 329.01'!J31,'Cultuurspreiding B1c 329.01'!L31,curator!C5='Cultuurspreiding B1c 329.01'!J32,'Cultuurspreiding B1c 329.01'!L32,curator!C5='Cultuurspreiding B1c 329.01'!J33,'Cultuurspreiding B1c 329.01'!L33,curator!C5='Cultuurspreiding B1c 329.01'!J34,'Cultuurspreiding B1c 329.01'!L34,curator!C5='Cultuurspreiding B1c 329.01'!J35,'Cultuurspreiding B1c 329.01'!L35,curator!C5='Cultuurspreiding B1c 329.01'!J36,'Cultuurspreiding B1c 329.01'!L36,curator!C5='Cultuurspreiding B1c 329.01'!J37,'Cultuurspreiding B1c 329.01'!L37,curator!C5='Cultuurspreiding B1c 329.01'!J38,'Cultuurspreiding B1c 329.01'!L38,curator!C5='Cultuurspreiding B1c 329.01'!J39,'Cultuurspreiding B1c 329.01'!L39,curator!C5='Cultuurspreiding B1c 329.01'!J40,'Cultuurspreiding B1c 329.01'!L40,curator!C5='Cultuurspreiding B1c 329.01'!J41,'Cultuurspreiding B1c 329.01'!L41,curator!C5='Cultuurspreiding B1c 329.01'!J42,'Cultuurspreiding B1c 329.01'!L42,curator!C5='Cultuurspreiding B1c 329.01'!J43,'Cultuurspreiding B1c 329.01'!L43)</f>
        <v>158.3124913723077</v>
      </c>
      <c r="J5" s="197" t="s">
        <v>83</v>
      </c>
      <c r="K5" s="198" cm="1">
        <f t="array" ref="K5">_xlfn.IFS(curator!C5='Cultuurspreiding B1c 329.01'!J16,'Cultuurspreiding B1c 329.01'!N16,curator!C5='Cultuurspreiding B1c 329.01'!J17,'Cultuurspreiding B1c 329.01'!N17,curator!C5='Cultuurspreiding B1c 329.01'!J18,'Cultuurspreiding B1c 329.01'!N18,curator!C5='Cultuurspreiding B1c 329.01'!J19,'Cultuurspreiding B1c 329.01'!N19,curator!C5='Cultuurspreiding B1c 329.01'!J20,'Cultuurspreiding B1c 329.01'!N20,curator!C5='Cultuurspreiding B1c 329.01'!J21,'Cultuurspreiding B1c 329.01'!N21,curator!C5='Cultuurspreiding B1c 329.01'!J22,'Cultuurspreiding B1c 329.01'!N22,curator!C5='Cultuurspreiding B1c 329.01'!J23,'Cultuurspreiding B1c 329.01'!N23,curator!C5='Cultuurspreiding B1c 329.01'!J24,'Cultuurspreiding B1c 329.01'!N24,curator!C5='Cultuurspreiding B1c 329.01'!J25,'Cultuurspreiding B1c 329.01'!N25,curator!C5='Cultuurspreiding B1c 329.01'!J26,'Cultuurspreiding B1c 329.01'!N26,curator!C5='Cultuurspreiding B1c 329.01'!J27,'Cultuurspreiding B1c 329.01'!N27,curator!C5='Cultuurspreiding B1c 329.01'!J28,'Cultuurspreiding B1c 329.01'!N28,curator!C5='Cultuurspreiding B1c 329.01'!J29,'Cultuurspreiding B1c 329.01'!N29,curator!C5='Cultuurspreiding B1c 329.01'!J30,'Cultuurspreiding B1c 329.01'!N30,curator!C5='Cultuurspreiding B1c 329.01'!J31,'Cultuurspreiding B1c 329.01'!N31,curator!C5='Cultuurspreiding B1c 329.01'!J32,'Cultuurspreiding B1c 329.01'!N32,curator!C5='Cultuurspreiding B1c 329.01'!J33,'Cultuurspreiding B1c 329.01'!N33,curator!C5='Cultuurspreiding B1c 329.01'!J34,'Cultuurspreiding B1c 329.01'!N34,curator!C5='Cultuurspreiding B1c 329.01'!J35,'Cultuurspreiding B1c 329.01'!N35,curator!C5='Cultuurspreiding B1c 329.01'!J36,'Cultuurspreiding B1c 329.01'!N36,curator!C5='Cultuurspreiding B1c 329.01'!J37,'Cultuurspreiding B1c 329.01'!N37,curator!C5='Cultuurspreiding B1c 329.01'!J38,'Cultuurspreiding B1c 329.01'!N38,curator!C5='Cultuurspreiding B1c 329.01'!J39,'Cultuurspreiding B1c 329.01'!N39,curator!C5='Cultuurspreiding B1c 329.01'!J40,'Cultuurspreiding B1c 329.01'!N40,curator!C5='Cultuurspreiding B1c 329.01'!J41,'Cultuurspreiding B1c 329.01'!N41,curator!C5='Cultuurspreiding B1c 329.01'!J42,'Cultuurspreiding B1c 329.01'!N42,curator!C5='Cultuurspreiding B1c 329.01'!J43,'Cultuurspreiding B1c 329.01'!N43)</f>
        <v>20.83059097004049</v>
      </c>
      <c r="L5" s="199" t="s">
        <v>15</v>
      </c>
      <c r="M5" s="192"/>
    </row>
    <row r="6" spans="2:13" s="18" customFormat="1" x14ac:dyDescent="0.2">
      <c r="B6" s="22"/>
      <c r="C6" s="26"/>
      <c r="E6" s="27"/>
      <c r="G6" s="72"/>
      <c r="H6" s="73"/>
      <c r="I6" s="74"/>
      <c r="J6" s="74"/>
      <c r="K6" s="75"/>
    </row>
    <row r="7" spans="2:13" s="18" customFormat="1" x14ac:dyDescent="0.2">
      <c r="B7" s="22"/>
      <c r="C7" s="26"/>
      <c r="E7" s="27"/>
      <c r="G7" s="28"/>
      <c r="I7" s="23"/>
      <c r="J7" s="23"/>
      <c r="K7" s="49"/>
    </row>
    <row r="8" spans="2:13" s="18" customFormat="1" ht="18" x14ac:dyDescent="0.2">
      <c r="B8" s="22"/>
      <c r="C8" s="26"/>
      <c r="D8" s="81" t="s">
        <v>85</v>
      </c>
      <c r="E8" s="78"/>
      <c r="F8" s="79"/>
      <c r="G8" s="80"/>
      <c r="H8" s="79"/>
      <c r="I8" s="23"/>
      <c r="J8" s="23"/>
      <c r="K8" s="49"/>
    </row>
    <row r="9" spans="2:13" ht="17" thickBot="1" x14ac:dyDescent="0.25">
      <c r="D9" s="9"/>
      <c r="F9" s="9"/>
      <c r="H9" s="9"/>
      <c r="I9" s="9"/>
      <c r="J9" s="9"/>
      <c r="L9" s="18"/>
    </row>
    <row r="10" spans="2:13" s="12" customFormat="1" ht="17" x14ac:dyDescent="0.2">
      <c r="B10" s="141" t="s">
        <v>146</v>
      </c>
      <c r="C10" s="131" t="s">
        <v>56</v>
      </c>
      <c r="D10" s="131"/>
      <c r="E10" s="132" t="s">
        <v>14</v>
      </c>
      <c r="F10" s="131"/>
      <c r="G10" s="133" t="s">
        <v>17</v>
      </c>
      <c r="H10" s="131"/>
      <c r="I10" s="131" t="s">
        <v>31</v>
      </c>
      <c r="J10" s="157"/>
      <c r="K10" s="50" t="s">
        <v>4</v>
      </c>
      <c r="L10" s="18"/>
    </row>
    <row r="11" spans="2:13" s="12" customFormat="1" x14ac:dyDescent="0.2">
      <c r="B11" s="230"/>
      <c r="C11" s="29"/>
      <c r="D11" s="29"/>
      <c r="E11" s="129"/>
      <c r="F11" s="29"/>
      <c r="G11" s="29"/>
      <c r="H11" s="29"/>
      <c r="I11" s="130"/>
      <c r="J11" s="158"/>
      <c r="K11" s="134"/>
      <c r="L11" s="18"/>
    </row>
    <row r="12" spans="2:13" x14ac:dyDescent="0.2">
      <c r="B12" s="200" t="s">
        <v>164</v>
      </c>
      <c r="C12" s="151"/>
      <c r="D12" s="152"/>
      <c r="E12" s="151"/>
      <c r="F12" s="153"/>
      <c r="G12" s="154"/>
      <c r="H12" s="152"/>
      <c r="I12" s="154"/>
      <c r="J12" s="161"/>
      <c r="K12" s="191"/>
      <c r="L12" s="18"/>
    </row>
    <row r="13" spans="2:13" x14ac:dyDescent="0.2">
      <c r="B13" s="146" t="s">
        <v>132</v>
      </c>
      <c r="C13" s="148">
        <v>0</v>
      </c>
      <c r="D13" s="149">
        <f>C13*$C$5</f>
        <v>0</v>
      </c>
      <c r="E13" s="148">
        <v>0</v>
      </c>
      <c r="F13" s="149">
        <f>$G$5*E13</f>
        <v>0</v>
      </c>
      <c r="G13" s="147">
        <v>0</v>
      </c>
      <c r="H13" s="149">
        <f>G13*$I$5</f>
        <v>0</v>
      </c>
      <c r="I13" s="147">
        <v>0</v>
      </c>
      <c r="J13" s="257">
        <v>0</v>
      </c>
      <c r="K13" s="190">
        <f>SUM(D13+F13+H13+J13)</f>
        <v>0</v>
      </c>
      <c r="L13" s="18"/>
    </row>
    <row r="14" spans="2:13" x14ac:dyDescent="0.2">
      <c r="B14" s="146" t="s">
        <v>76</v>
      </c>
      <c r="C14" s="148">
        <v>0</v>
      </c>
      <c r="D14" s="149">
        <f t="shared" ref="D14:D22" si="0">C14*$C$5</f>
        <v>0</v>
      </c>
      <c r="E14" s="148">
        <v>0</v>
      </c>
      <c r="F14" s="149">
        <f t="shared" ref="F14:F22" si="1">$G$5*E14</f>
        <v>0</v>
      </c>
      <c r="G14" s="147">
        <v>0</v>
      </c>
      <c r="H14" s="149">
        <f t="shared" ref="H14:H22" si="2">G14*$I$5</f>
        <v>0</v>
      </c>
      <c r="I14" s="147">
        <v>0</v>
      </c>
      <c r="J14" s="257">
        <f t="shared" ref="J14:J22" si="3">$K$5*I14</f>
        <v>0</v>
      </c>
      <c r="K14" s="190">
        <f t="shared" ref="K14:K22" si="4">SUM(D14+F14+H14+J14)</f>
        <v>0</v>
      </c>
      <c r="L14" s="18"/>
    </row>
    <row r="15" spans="2:13" x14ac:dyDescent="0.2">
      <c r="B15" s="146" t="s">
        <v>77</v>
      </c>
      <c r="C15" s="148">
        <v>0</v>
      </c>
      <c r="D15" s="149">
        <f t="shared" si="0"/>
        <v>0</v>
      </c>
      <c r="E15" s="148">
        <v>0</v>
      </c>
      <c r="F15" s="149">
        <f t="shared" si="1"/>
        <v>0</v>
      </c>
      <c r="G15" s="147">
        <v>0</v>
      </c>
      <c r="H15" s="149">
        <f t="shared" si="2"/>
        <v>0</v>
      </c>
      <c r="I15" s="147">
        <v>0</v>
      </c>
      <c r="J15" s="257">
        <f t="shared" si="3"/>
        <v>0</v>
      </c>
      <c r="K15" s="190">
        <f t="shared" si="4"/>
        <v>0</v>
      </c>
      <c r="L15" s="18"/>
    </row>
    <row r="16" spans="2:13" x14ac:dyDescent="0.2">
      <c r="B16" s="146" t="s">
        <v>108</v>
      </c>
      <c r="C16" s="148">
        <v>0</v>
      </c>
      <c r="D16" s="149">
        <f t="shared" si="0"/>
        <v>0</v>
      </c>
      <c r="E16" s="148">
        <v>0</v>
      </c>
      <c r="F16" s="149">
        <f t="shared" si="1"/>
        <v>0</v>
      </c>
      <c r="G16" s="147">
        <v>0</v>
      </c>
      <c r="H16" s="149">
        <f t="shared" si="2"/>
        <v>0</v>
      </c>
      <c r="I16" s="147">
        <v>0</v>
      </c>
      <c r="J16" s="257">
        <f t="shared" si="3"/>
        <v>0</v>
      </c>
      <c r="K16" s="190">
        <f t="shared" si="4"/>
        <v>0</v>
      </c>
      <c r="L16" s="18"/>
    </row>
    <row r="17" spans="2:12" x14ac:dyDescent="0.2">
      <c r="B17" s="146" t="s">
        <v>87</v>
      </c>
      <c r="C17" s="148">
        <v>0</v>
      </c>
      <c r="D17" s="149">
        <f t="shared" si="0"/>
        <v>0</v>
      </c>
      <c r="E17" s="148">
        <v>0</v>
      </c>
      <c r="F17" s="149">
        <f>$G$5*E17</f>
        <v>0</v>
      </c>
      <c r="G17" s="147">
        <v>0</v>
      </c>
      <c r="H17" s="149">
        <f t="shared" si="2"/>
        <v>0</v>
      </c>
      <c r="I17" s="147">
        <v>0</v>
      </c>
      <c r="J17" s="257">
        <f t="shared" si="3"/>
        <v>0</v>
      </c>
      <c r="K17" s="190">
        <f t="shared" si="4"/>
        <v>0</v>
      </c>
      <c r="L17" s="18"/>
    </row>
    <row r="18" spans="2:12" x14ac:dyDescent="0.2">
      <c r="B18" s="146" t="s">
        <v>109</v>
      </c>
      <c r="C18" s="148">
        <v>0</v>
      </c>
      <c r="D18" s="149">
        <f t="shared" si="0"/>
        <v>0</v>
      </c>
      <c r="E18" s="148">
        <v>0</v>
      </c>
      <c r="F18" s="149">
        <f t="shared" si="1"/>
        <v>0</v>
      </c>
      <c r="G18" s="147">
        <v>0</v>
      </c>
      <c r="H18" s="149">
        <f t="shared" si="2"/>
        <v>0</v>
      </c>
      <c r="I18" s="147">
        <v>0</v>
      </c>
      <c r="J18" s="257">
        <f t="shared" si="3"/>
        <v>0</v>
      </c>
      <c r="K18" s="190">
        <f t="shared" si="4"/>
        <v>0</v>
      </c>
      <c r="L18" s="18"/>
    </row>
    <row r="19" spans="2:12" x14ac:dyDescent="0.2">
      <c r="B19" s="146"/>
      <c r="C19" s="148">
        <v>0</v>
      </c>
      <c r="D19" s="149">
        <f t="shared" si="0"/>
        <v>0</v>
      </c>
      <c r="E19" s="148">
        <v>0</v>
      </c>
      <c r="F19" s="149">
        <f t="shared" si="1"/>
        <v>0</v>
      </c>
      <c r="G19" s="147">
        <v>0</v>
      </c>
      <c r="H19" s="149">
        <f t="shared" si="2"/>
        <v>0</v>
      </c>
      <c r="I19" s="147">
        <v>0</v>
      </c>
      <c r="J19" s="257">
        <f t="shared" si="3"/>
        <v>0</v>
      </c>
      <c r="K19" s="190">
        <f t="shared" si="4"/>
        <v>0</v>
      </c>
      <c r="L19" s="18"/>
    </row>
    <row r="20" spans="2:12" x14ac:dyDescent="0.2">
      <c r="B20" s="146"/>
      <c r="C20" s="148">
        <v>0</v>
      </c>
      <c r="D20" s="149">
        <f t="shared" si="0"/>
        <v>0</v>
      </c>
      <c r="E20" s="148">
        <v>0</v>
      </c>
      <c r="F20" s="149">
        <f t="shared" si="1"/>
        <v>0</v>
      </c>
      <c r="G20" s="147">
        <v>0</v>
      </c>
      <c r="H20" s="149">
        <f t="shared" si="2"/>
        <v>0</v>
      </c>
      <c r="I20" s="147">
        <v>0</v>
      </c>
      <c r="J20" s="257">
        <f t="shared" si="3"/>
        <v>0</v>
      </c>
      <c r="K20" s="190">
        <f t="shared" si="4"/>
        <v>0</v>
      </c>
      <c r="L20" s="18"/>
    </row>
    <row r="21" spans="2:12" x14ac:dyDescent="0.2">
      <c r="B21" s="146"/>
      <c r="C21" s="148">
        <v>0</v>
      </c>
      <c r="D21" s="149">
        <f t="shared" si="0"/>
        <v>0</v>
      </c>
      <c r="E21" s="148">
        <v>0</v>
      </c>
      <c r="F21" s="149">
        <f t="shared" si="1"/>
        <v>0</v>
      </c>
      <c r="G21" s="147">
        <v>0</v>
      </c>
      <c r="H21" s="149">
        <f t="shared" si="2"/>
        <v>0</v>
      </c>
      <c r="I21" s="147">
        <v>0</v>
      </c>
      <c r="J21" s="257">
        <f t="shared" si="3"/>
        <v>0</v>
      </c>
      <c r="K21" s="190">
        <f t="shared" si="4"/>
        <v>0</v>
      </c>
      <c r="L21" s="18"/>
    </row>
    <row r="22" spans="2:12" x14ac:dyDescent="0.2">
      <c r="B22" s="146"/>
      <c r="C22" s="148">
        <v>0</v>
      </c>
      <c r="D22" s="149">
        <f t="shared" si="0"/>
        <v>0</v>
      </c>
      <c r="E22" s="148">
        <v>0</v>
      </c>
      <c r="F22" s="149">
        <f t="shared" si="1"/>
        <v>0</v>
      </c>
      <c r="G22" s="147">
        <v>0</v>
      </c>
      <c r="H22" s="149">
        <f t="shared" si="2"/>
        <v>0</v>
      </c>
      <c r="I22" s="147">
        <v>0</v>
      </c>
      <c r="J22" s="257">
        <f t="shared" si="3"/>
        <v>0</v>
      </c>
      <c r="K22" s="190">
        <f t="shared" si="4"/>
        <v>0</v>
      </c>
      <c r="L22" s="18"/>
    </row>
    <row r="23" spans="2:12" x14ac:dyDescent="0.2">
      <c r="B23" s="200" t="s">
        <v>167</v>
      </c>
      <c r="C23" s="151"/>
      <c r="D23" s="152"/>
      <c r="E23" s="151"/>
      <c r="F23" s="152"/>
      <c r="G23" s="154"/>
      <c r="H23" s="152"/>
      <c r="I23" s="154"/>
      <c r="J23" s="258"/>
      <c r="K23" s="190"/>
      <c r="L23" s="18"/>
    </row>
    <row r="24" spans="2:12" ht="17" x14ac:dyDescent="0.2">
      <c r="B24" s="181" t="s">
        <v>88</v>
      </c>
      <c r="C24" s="148">
        <v>0</v>
      </c>
      <c r="D24" s="149">
        <f>C24*$C$5</f>
        <v>0</v>
      </c>
      <c r="E24" s="148">
        <v>0</v>
      </c>
      <c r="F24" s="149">
        <f>$G$5*E24</f>
        <v>0</v>
      </c>
      <c r="G24" s="147">
        <v>0</v>
      </c>
      <c r="H24" s="149">
        <f t="shared" ref="H24:H34" si="5">G24*$I$5</f>
        <v>0</v>
      </c>
      <c r="I24" s="147">
        <v>0</v>
      </c>
      <c r="J24" s="149">
        <f>$K$5*I24</f>
        <v>0</v>
      </c>
      <c r="K24" s="221">
        <f t="shared" ref="K24:K26" si="6">SUM(D24+F24+H24+J24)</f>
        <v>0</v>
      </c>
      <c r="L24" s="18"/>
    </row>
    <row r="25" spans="2:12" ht="17" x14ac:dyDescent="0.2">
      <c r="B25" s="181" t="s">
        <v>133</v>
      </c>
      <c r="C25" s="148">
        <v>0</v>
      </c>
      <c r="D25" s="149">
        <f t="shared" ref="D25:D34" si="7">C25*$C$5</f>
        <v>0</v>
      </c>
      <c r="E25" s="148">
        <v>0</v>
      </c>
      <c r="F25" s="149">
        <f t="shared" ref="F25:F34" si="8">$G$5*E25</f>
        <v>0</v>
      </c>
      <c r="G25" s="147">
        <v>0</v>
      </c>
      <c r="H25" s="149">
        <f>G25*$I$5</f>
        <v>0</v>
      </c>
      <c r="I25" s="147">
        <v>0</v>
      </c>
      <c r="J25" s="149">
        <f t="shared" ref="J25:J34" si="9">$K$5*I25</f>
        <v>0</v>
      </c>
      <c r="K25" s="221">
        <f t="shared" si="6"/>
        <v>0</v>
      </c>
      <c r="L25" s="18"/>
    </row>
    <row r="26" spans="2:12" ht="17" x14ac:dyDescent="0.2">
      <c r="B26" s="181" t="s">
        <v>89</v>
      </c>
      <c r="C26" s="148">
        <v>0</v>
      </c>
      <c r="D26" s="149">
        <f t="shared" si="7"/>
        <v>0</v>
      </c>
      <c r="E26" s="148">
        <v>0</v>
      </c>
      <c r="F26" s="149">
        <f t="shared" si="8"/>
        <v>0</v>
      </c>
      <c r="G26" s="147">
        <v>0</v>
      </c>
      <c r="H26" s="149">
        <f t="shared" si="5"/>
        <v>0</v>
      </c>
      <c r="I26" s="147">
        <v>0</v>
      </c>
      <c r="J26" s="149">
        <f t="shared" si="9"/>
        <v>0</v>
      </c>
      <c r="K26" s="221">
        <f t="shared" si="6"/>
        <v>0</v>
      </c>
      <c r="L26" s="18"/>
    </row>
    <row r="27" spans="2:12" x14ac:dyDescent="0.2">
      <c r="B27" s="145" t="s">
        <v>134</v>
      </c>
      <c r="C27" s="148">
        <v>0</v>
      </c>
      <c r="D27" s="149">
        <f t="shared" si="7"/>
        <v>0</v>
      </c>
      <c r="E27" s="148">
        <v>0</v>
      </c>
      <c r="F27" s="149">
        <f t="shared" si="8"/>
        <v>0</v>
      </c>
      <c r="G27" s="147">
        <v>0</v>
      </c>
      <c r="H27" s="149">
        <f t="shared" si="5"/>
        <v>0</v>
      </c>
      <c r="I27" s="147">
        <v>0</v>
      </c>
      <c r="J27" s="149">
        <f t="shared" si="9"/>
        <v>0</v>
      </c>
      <c r="K27" s="221">
        <f>SUM(D27+F27+H27+J27)</f>
        <v>0</v>
      </c>
      <c r="L27" s="18"/>
    </row>
    <row r="28" spans="2:12" x14ac:dyDescent="0.2">
      <c r="B28" s="145" t="s">
        <v>91</v>
      </c>
      <c r="C28" s="148">
        <v>0</v>
      </c>
      <c r="D28" s="149">
        <f t="shared" si="7"/>
        <v>0</v>
      </c>
      <c r="E28" s="148">
        <v>0</v>
      </c>
      <c r="F28" s="149">
        <f t="shared" si="8"/>
        <v>0</v>
      </c>
      <c r="G28" s="147">
        <v>0</v>
      </c>
      <c r="H28" s="149">
        <f t="shared" si="5"/>
        <v>0</v>
      </c>
      <c r="I28" s="147">
        <v>0</v>
      </c>
      <c r="J28" s="149">
        <f t="shared" si="9"/>
        <v>0</v>
      </c>
      <c r="K28" s="221">
        <f t="shared" ref="K28:K34" si="10">SUM(D28+F28+H28+J28)</f>
        <v>0</v>
      </c>
      <c r="L28" s="18"/>
    </row>
    <row r="29" spans="2:12" x14ac:dyDescent="0.2">
      <c r="B29" s="145" t="s">
        <v>92</v>
      </c>
      <c r="C29" s="148">
        <v>0</v>
      </c>
      <c r="D29" s="149">
        <f t="shared" si="7"/>
        <v>0</v>
      </c>
      <c r="E29" s="148">
        <v>0</v>
      </c>
      <c r="F29" s="149">
        <f t="shared" si="8"/>
        <v>0</v>
      </c>
      <c r="G29" s="147">
        <v>0</v>
      </c>
      <c r="H29" s="149">
        <f t="shared" si="5"/>
        <v>0</v>
      </c>
      <c r="I29" s="147">
        <v>0</v>
      </c>
      <c r="J29" s="149">
        <f t="shared" si="9"/>
        <v>0</v>
      </c>
      <c r="K29" s="221">
        <f t="shared" si="10"/>
        <v>0</v>
      </c>
      <c r="L29" s="18"/>
    </row>
    <row r="30" spans="2:12" x14ac:dyDescent="0.2">
      <c r="B30" s="145" t="s">
        <v>93</v>
      </c>
      <c r="C30" s="148">
        <v>0</v>
      </c>
      <c r="D30" s="149">
        <f t="shared" si="7"/>
        <v>0</v>
      </c>
      <c r="E30" s="148">
        <v>0</v>
      </c>
      <c r="F30" s="149">
        <f t="shared" si="8"/>
        <v>0</v>
      </c>
      <c r="G30" s="147">
        <v>0</v>
      </c>
      <c r="H30" s="149">
        <f t="shared" si="5"/>
        <v>0</v>
      </c>
      <c r="I30" s="147">
        <v>0</v>
      </c>
      <c r="J30" s="149">
        <f t="shared" si="9"/>
        <v>0</v>
      </c>
      <c r="K30" s="221">
        <f t="shared" si="10"/>
        <v>0</v>
      </c>
      <c r="L30" s="18"/>
    </row>
    <row r="31" spans="2:12" x14ac:dyDescent="0.2">
      <c r="B31" s="145"/>
      <c r="C31" s="148">
        <v>0</v>
      </c>
      <c r="D31" s="149">
        <f t="shared" si="7"/>
        <v>0</v>
      </c>
      <c r="E31" s="148">
        <v>0</v>
      </c>
      <c r="F31" s="149">
        <f t="shared" si="8"/>
        <v>0</v>
      </c>
      <c r="G31" s="147">
        <v>0</v>
      </c>
      <c r="H31" s="149">
        <f t="shared" si="5"/>
        <v>0</v>
      </c>
      <c r="I31" s="147">
        <v>0</v>
      </c>
      <c r="J31" s="149">
        <f t="shared" si="9"/>
        <v>0</v>
      </c>
      <c r="K31" s="221">
        <f t="shared" si="10"/>
        <v>0</v>
      </c>
      <c r="L31" s="18"/>
    </row>
    <row r="32" spans="2:12" x14ac:dyDescent="0.2">
      <c r="B32" s="145"/>
      <c r="C32" s="148">
        <v>0</v>
      </c>
      <c r="D32" s="149">
        <f t="shared" si="7"/>
        <v>0</v>
      </c>
      <c r="E32" s="148">
        <v>0</v>
      </c>
      <c r="F32" s="149">
        <f t="shared" si="8"/>
        <v>0</v>
      </c>
      <c r="G32" s="147">
        <v>0</v>
      </c>
      <c r="H32" s="149">
        <f t="shared" si="5"/>
        <v>0</v>
      </c>
      <c r="I32" s="147">
        <v>0</v>
      </c>
      <c r="J32" s="149">
        <f t="shared" si="9"/>
        <v>0</v>
      </c>
      <c r="K32" s="221">
        <f t="shared" si="10"/>
        <v>0</v>
      </c>
      <c r="L32" s="18"/>
    </row>
    <row r="33" spans="2:12" x14ac:dyDescent="0.2">
      <c r="B33" s="145"/>
      <c r="C33" s="148">
        <v>0</v>
      </c>
      <c r="D33" s="149">
        <f t="shared" si="7"/>
        <v>0</v>
      </c>
      <c r="E33" s="148">
        <v>0</v>
      </c>
      <c r="F33" s="149">
        <f t="shared" si="8"/>
        <v>0</v>
      </c>
      <c r="G33" s="147">
        <v>0</v>
      </c>
      <c r="H33" s="149">
        <f t="shared" si="5"/>
        <v>0</v>
      </c>
      <c r="I33" s="147">
        <v>0</v>
      </c>
      <c r="J33" s="149">
        <f t="shared" si="9"/>
        <v>0</v>
      </c>
      <c r="K33" s="221">
        <f t="shared" si="10"/>
        <v>0</v>
      </c>
      <c r="L33" s="18"/>
    </row>
    <row r="34" spans="2:12" x14ac:dyDescent="0.2">
      <c r="B34" s="145"/>
      <c r="C34" s="148">
        <v>0</v>
      </c>
      <c r="D34" s="149">
        <f t="shared" si="7"/>
        <v>0</v>
      </c>
      <c r="E34" s="148">
        <v>0</v>
      </c>
      <c r="F34" s="149">
        <f t="shared" si="8"/>
        <v>0</v>
      </c>
      <c r="G34" s="147">
        <v>0</v>
      </c>
      <c r="H34" s="149">
        <f t="shared" si="5"/>
        <v>0</v>
      </c>
      <c r="I34" s="147">
        <v>0</v>
      </c>
      <c r="J34" s="149">
        <f t="shared" si="9"/>
        <v>0</v>
      </c>
      <c r="K34" s="221">
        <f t="shared" si="10"/>
        <v>0</v>
      </c>
      <c r="L34" s="18"/>
    </row>
    <row r="35" spans="2:12" s="12" customFormat="1" ht="20" thickBot="1" x14ac:dyDescent="0.25">
      <c r="B35" s="201" t="s">
        <v>165</v>
      </c>
      <c r="C35" s="202"/>
      <c r="D35" s="203">
        <f>SUM(D12:D34)</f>
        <v>0</v>
      </c>
      <c r="E35" s="204"/>
      <c r="F35" s="203">
        <f>SUM(F12:F34)</f>
        <v>0</v>
      </c>
      <c r="G35" s="204"/>
      <c r="H35" s="203">
        <f>SUM(H13:H34)</f>
        <v>0</v>
      </c>
      <c r="I35" s="203"/>
      <c r="J35" s="205">
        <f>SUM(J12:J34)</f>
        <v>0</v>
      </c>
      <c r="K35" s="206">
        <f>SUM(D35+F35+H35+J35)</f>
        <v>0</v>
      </c>
      <c r="L35" s="162"/>
    </row>
    <row r="36" spans="2:12" s="17" customFormat="1" ht="17" thickBot="1" x14ac:dyDescent="0.25">
      <c r="B36" s="168"/>
      <c r="C36" s="166"/>
      <c r="D36" s="167"/>
      <c r="E36" s="166"/>
      <c r="F36" s="167"/>
      <c r="G36" s="166"/>
      <c r="H36" s="167"/>
      <c r="I36" s="167"/>
      <c r="J36" s="167"/>
      <c r="K36" s="169"/>
    </row>
    <row r="37" spans="2:12" ht="17" x14ac:dyDescent="0.2">
      <c r="B37" s="172" t="s">
        <v>13</v>
      </c>
      <c r="C37" s="173" t="s">
        <v>53</v>
      </c>
      <c r="D37" s="260"/>
      <c r="E37" s="173" t="s">
        <v>54</v>
      </c>
      <c r="F37" s="260"/>
      <c r="G37" s="173"/>
      <c r="H37" s="260"/>
      <c r="I37" s="260"/>
      <c r="J37" s="260"/>
      <c r="K37" s="261"/>
    </row>
    <row r="38" spans="2:12" ht="17" x14ac:dyDescent="0.2">
      <c r="B38" s="290" t="s">
        <v>111</v>
      </c>
      <c r="C38" s="177">
        <v>0</v>
      </c>
      <c r="D38" s="233" t="s">
        <v>16</v>
      </c>
      <c r="E38" s="147">
        <v>0</v>
      </c>
      <c r="F38" s="233"/>
      <c r="G38" s="234"/>
      <c r="H38" s="233"/>
      <c r="I38" s="233"/>
      <c r="J38" s="233"/>
      <c r="K38" s="240">
        <f>C38*E38</f>
        <v>0</v>
      </c>
    </row>
    <row r="39" spans="2:12" ht="17" x14ac:dyDescent="0.2">
      <c r="B39" s="143" t="s">
        <v>51</v>
      </c>
      <c r="C39" s="177">
        <v>0</v>
      </c>
      <c r="D39" s="178" t="s">
        <v>16</v>
      </c>
      <c r="E39" s="147">
        <v>0</v>
      </c>
      <c r="F39" s="187"/>
      <c r="G39" s="220"/>
      <c r="H39" s="178"/>
      <c r="I39" s="178"/>
      <c r="J39" s="178"/>
      <c r="K39" s="263">
        <f>C39*E39</f>
        <v>0</v>
      </c>
    </row>
    <row r="40" spans="2:12" x14ac:dyDescent="0.2">
      <c r="B40" s="185" t="s">
        <v>79</v>
      </c>
      <c r="C40" s="177">
        <v>0</v>
      </c>
      <c r="D40" s="178" t="s">
        <v>16</v>
      </c>
      <c r="E40" s="147">
        <v>0</v>
      </c>
      <c r="F40" s="186"/>
      <c r="G40" s="220"/>
      <c r="H40" s="178"/>
      <c r="I40" s="178"/>
      <c r="J40" s="178"/>
      <c r="K40" s="263">
        <f t="shared" ref="K40:K50" si="11">C40*E40</f>
        <v>0</v>
      </c>
    </row>
    <row r="41" spans="2:12" x14ac:dyDescent="0.2">
      <c r="B41" s="185" t="s">
        <v>57</v>
      </c>
      <c r="C41" s="177">
        <v>0</v>
      </c>
      <c r="D41" s="178" t="s">
        <v>16</v>
      </c>
      <c r="E41" s="147">
        <v>0</v>
      </c>
      <c r="F41" s="186"/>
      <c r="G41" s="220"/>
      <c r="H41" s="178"/>
      <c r="I41" s="178"/>
      <c r="J41" s="178"/>
      <c r="K41" s="263">
        <f t="shared" si="11"/>
        <v>0</v>
      </c>
    </row>
    <row r="42" spans="2:12" x14ac:dyDescent="0.2">
      <c r="B42" s="185" t="s">
        <v>50</v>
      </c>
      <c r="C42" s="177">
        <v>0</v>
      </c>
      <c r="D42" s="178" t="s">
        <v>168</v>
      </c>
      <c r="E42" s="147">
        <v>0</v>
      </c>
      <c r="F42" s="186"/>
      <c r="G42" s="220"/>
      <c r="H42" s="178"/>
      <c r="I42" s="178"/>
      <c r="J42" s="178"/>
      <c r="K42" s="263">
        <f t="shared" si="11"/>
        <v>0</v>
      </c>
    </row>
    <row r="43" spans="2:12" x14ac:dyDescent="0.2">
      <c r="B43" s="185" t="s">
        <v>55</v>
      </c>
      <c r="C43" s="177">
        <v>0</v>
      </c>
      <c r="D43" s="178" t="s">
        <v>16</v>
      </c>
      <c r="E43" s="147">
        <v>0</v>
      </c>
      <c r="F43" s="186"/>
      <c r="G43" s="220"/>
      <c r="H43" s="178"/>
      <c r="I43" s="178"/>
      <c r="J43" s="178"/>
      <c r="K43" s="263">
        <f t="shared" si="11"/>
        <v>0</v>
      </c>
    </row>
    <row r="44" spans="2:12" ht="17" x14ac:dyDescent="0.2">
      <c r="B44" s="188" t="s">
        <v>81</v>
      </c>
      <c r="C44" s="177">
        <v>0</v>
      </c>
      <c r="D44" s="178" t="s">
        <v>52</v>
      </c>
      <c r="E44" s="147">
        <v>0</v>
      </c>
      <c r="F44" s="186"/>
      <c r="G44" s="220"/>
      <c r="H44" s="178"/>
      <c r="I44" s="178"/>
      <c r="J44" s="178"/>
      <c r="K44" s="263">
        <f t="shared" si="11"/>
        <v>0</v>
      </c>
    </row>
    <row r="45" spans="2:12" ht="17" x14ac:dyDescent="0.2">
      <c r="B45" s="188" t="s">
        <v>112</v>
      </c>
      <c r="C45" s="177">
        <v>0</v>
      </c>
      <c r="D45" s="178" t="s">
        <v>16</v>
      </c>
      <c r="E45" s="147">
        <v>0</v>
      </c>
      <c r="F45" s="187"/>
      <c r="G45" s="220"/>
      <c r="H45" s="178"/>
      <c r="I45" s="178"/>
      <c r="J45" s="178"/>
      <c r="K45" s="263">
        <f t="shared" si="11"/>
        <v>0</v>
      </c>
    </row>
    <row r="46" spans="2:12" ht="17" x14ac:dyDescent="0.2">
      <c r="B46" s="188" t="s">
        <v>114</v>
      </c>
      <c r="C46" s="177">
        <v>0</v>
      </c>
      <c r="D46" s="178" t="s">
        <v>16</v>
      </c>
      <c r="E46" s="147">
        <v>0</v>
      </c>
      <c r="F46" s="187"/>
      <c r="G46" s="220"/>
      <c r="H46" s="178"/>
      <c r="I46" s="178"/>
      <c r="J46" s="178"/>
      <c r="K46" s="263">
        <f t="shared" si="11"/>
        <v>0</v>
      </c>
    </row>
    <row r="47" spans="2:12" x14ac:dyDescent="0.2">
      <c r="B47" s="262"/>
      <c r="C47" s="177">
        <v>0</v>
      </c>
      <c r="D47" s="178" t="s">
        <v>16</v>
      </c>
      <c r="E47" s="147">
        <v>0</v>
      </c>
      <c r="F47" s="186"/>
      <c r="G47" s="220"/>
      <c r="H47" s="178"/>
      <c r="I47" s="178"/>
      <c r="J47" s="178"/>
      <c r="K47" s="263">
        <f t="shared" si="11"/>
        <v>0</v>
      </c>
    </row>
    <row r="48" spans="2:12" x14ac:dyDescent="0.2">
      <c r="B48" s="262"/>
      <c r="C48" s="177">
        <v>0</v>
      </c>
      <c r="D48" s="178" t="s">
        <v>16</v>
      </c>
      <c r="E48" s="147">
        <v>0</v>
      </c>
      <c r="F48" s="186"/>
      <c r="G48" s="220"/>
      <c r="H48" s="178"/>
      <c r="I48" s="178"/>
      <c r="J48" s="178"/>
      <c r="K48" s="263">
        <f t="shared" si="11"/>
        <v>0</v>
      </c>
    </row>
    <row r="49" spans="2:14" x14ac:dyDescent="0.2">
      <c r="B49" s="262"/>
      <c r="C49" s="177">
        <v>0</v>
      </c>
      <c r="D49" s="178" t="s">
        <v>16</v>
      </c>
      <c r="E49" s="147">
        <v>0</v>
      </c>
      <c r="F49" s="186"/>
      <c r="G49" s="220"/>
      <c r="H49" s="178"/>
      <c r="I49" s="178"/>
      <c r="J49" s="178"/>
      <c r="K49" s="263">
        <f t="shared" si="11"/>
        <v>0</v>
      </c>
    </row>
    <row r="50" spans="2:14" x14ac:dyDescent="0.2">
      <c r="B50" s="143"/>
      <c r="C50" s="177">
        <v>0</v>
      </c>
      <c r="D50" s="178" t="s">
        <v>16</v>
      </c>
      <c r="E50" s="147">
        <v>0</v>
      </c>
      <c r="F50" s="186"/>
      <c r="G50" s="220"/>
      <c r="H50" s="178"/>
      <c r="I50" s="178"/>
      <c r="J50" s="178"/>
      <c r="K50" s="263">
        <f t="shared" si="11"/>
        <v>0</v>
      </c>
    </row>
    <row r="51" spans="2:14" x14ac:dyDescent="0.2">
      <c r="B51" s="143"/>
      <c r="C51" s="177">
        <v>0</v>
      </c>
      <c r="D51" s="178" t="s">
        <v>16</v>
      </c>
      <c r="E51" s="147">
        <v>0</v>
      </c>
      <c r="F51" s="155"/>
      <c r="G51" s="180"/>
      <c r="H51" s="178"/>
      <c r="I51" s="178"/>
      <c r="J51" s="178"/>
      <c r="K51" s="264">
        <v>0</v>
      </c>
    </row>
    <row r="52" spans="2:14" s="12" customFormat="1" ht="18" thickBot="1" x14ac:dyDescent="0.25">
      <c r="B52" s="235" t="s">
        <v>125</v>
      </c>
      <c r="C52" s="236"/>
      <c r="D52" s="237"/>
      <c r="E52" s="236"/>
      <c r="F52" s="237"/>
      <c r="G52" s="238"/>
      <c r="H52" s="237"/>
      <c r="I52" s="237"/>
      <c r="J52" s="237"/>
      <c r="K52" s="239">
        <f>SUM(K38:K51)</f>
        <v>0</v>
      </c>
      <c r="L52" s="163"/>
    </row>
    <row r="53" spans="2:14" s="51" customFormat="1" x14ac:dyDescent="0.2">
      <c r="B53" s="52"/>
      <c r="C53" s="53"/>
      <c r="D53" s="54"/>
      <c r="E53" s="53"/>
      <c r="F53" s="54"/>
      <c r="G53" s="55"/>
      <c r="H53" s="54"/>
      <c r="I53" s="54"/>
      <c r="J53" s="54"/>
      <c r="K53" s="56"/>
      <c r="L53" s="57"/>
    </row>
    <row r="54" spans="2:14" x14ac:dyDescent="0.2">
      <c r="J54" s="170"/>
      <c r="K54" s="171"/>
    </row>
    <row r="55" spans="2:14" ht="34" x14ac:dyDescent="0.2">
      <c r="B55" s="11" t="s">
        <v>145</v>
      </c>
      <c r="J55" s="170" t="s">
        <v>84</v>
      </c>
      <c r="K55" s="259">
        <f>SUM(K35+K52)</f>
        <v>0</v>
      </c>
    </row>
    <row r="58" spans="2:14" hidden="1" x14ac:dyDescent="0.2"/>
    <row r="59" spans="2:14" ht="51" hidden="1" x14ac:dyDescent="0.2">
      <c r="B59" s="16" t="s">
        <v>7</v>
      </c>
      <c r="C59" s="15"/>
      <c r="D59" s="44" t="s">
        <v>12</v>
      </c>
      <c r="E59" s="44" t="s">
        <v>20</v>
      </c>
      <c r="F59" s="29" t="s">
        <v>4</v>
      </c>
      <c r="G59" s="29" t="s">
        <v>13</v>
      </c>
      <c r="H59" s="29" t="s">
        <v>5</v>
      </c>
      <c r="I59" s="44" t="s">
        <v>21</v>
      </c>
      <c r="J59" s="44"/>
      <c r="K59" s="44" t="s">
        <v>22</v>
      </c>
      <c r="L59" s="44" t="s">
        <v>23</v>
      </c>
    </row>
    <row r="60" spans="2:14" ht="51" hidden="1" x14ac:dyDescent="0.2">
      <c r="B60" s="31" t="s">
        <v>8</v>
      </c>
      <c r="C60" s="32">
        <v>0.4</v>
      </c>
      <c r="D60" s="36">
        <f>K35*C60</f>
        <v>0</v>
      </c>
      <c r="E60" s="36" t="e">
        <f>C60*#REF!</f>
        <v>#REF!</v>
      </c>
      <c r="F60" s="37" t="e">
        <f>SUM(D60+E60)</f>
        <v>#REF!</v>
      </c>
      <c r="G60" s="37">
        <f>K52</f>
        <v>0</v>
      </c>
      <c r="H60" s="38" t="e">
        <f>SUM(F60+G60)</f>
        <v>#REF!</v>
      </c>
      <c r="I60" s="14">
        <f>K35-D60</f>
        <v>0</v>
      </c>
      <c r="J60" s="14"/>
      <c r="K60" s="45" t="e">
        <f>SUM(#REF!-E60)</f>
        <v>#REF!</v>
      </c>
      <c r="L60" s="14" t="e">
        <f>SUM(I60+K60)</f>
        <v>#REF!</v>
      </c>
      <c r="M60" s="10" t="e">
        <f>SUM(H60+L60)</f>
        <v>#REF!</v>
      </c>
      <c r="N60" s="48"/>
    </row>
    <row r="61" spans="2:14" s="17" customFormat="1" hidden="1" x14ac:dyDescent="0.2">
      <c r="B61" s="40"/>
      <c r="C61" s="41"/>
      <c r="D61" s="42"/>
      <c r="E61" s="42"/>
      <c r="F61" s="42"/>
      <c r="G61" s="42"/>
      <c r="H61" s="43"/>
    </row>
    <row r="62" spans="2:14" ht="51" hidden="1" x14ac:dyDescent="0.2">
      <c r="B62" s="33" t="s">
        <v>9</v>
      </c>
      <c r="C62" s="34">
        <v>0.6</v>
      </c>
      <c r="D62" s="36">
        <f>K35*C62</f>
        <v>0</v>
      </c>
      <c r="E62" s="36" t="e">
        <f>C62*#REF!</f>
        <v>#REF!</v>
      </c>
      <c r="F62" s="37" t="e">
        <f>SUM(D62+E62)</f>
        <v>#REF!</v>
      </c>
      <c r="G62" s="37">
        <f>K52</f>
        <v>0</v>
      </c>
      <c r="H62" s="39" t="e">
        <f>SUM(F62+G62)</f>
        <v>#REF!</v>
      </c>
      <c r="I62" s="14">
        <f>K35-D62</f>
        <v>0</v>
      </c>
      <c r="J62" s="14"/>
      <c r="K62" s="45" t="e">
        <f>SUM(#REF!-E62)</f>
        <v>#REF!</v>
      </c>
      <c r="L62" s="14" t="e">
        <f>SUM(I62+K62)</f>
        <v>#REF!</v>
      </c>
      <c r="M62" s="10" t="e">
        <f>SUM(H62+L62)</f>
        <v>#REF!</v>
      </c>
    </row>
    <row r="63" spans="2:14" s="17" customFormat="1" hidden="1" x14ac:dyDescent="0.2">
      <c r="B63" s="40"/>
      <c r="C63" s="41"/>
      <c r="D63" s="42"/>
      <c r="E63" s="42"/>
      <c r="F63" s="42"/>
      <c r="G63" s="42"/>
      <c r="H63" s="43"/>
    </row>
    <row r="64" spans="2:14" ht="68" hidden="1" x14ac:dyDescent="0.2">
      <c r="B64" s="13" t="s">
        <v>10</v>
      </c>
      <c r="C64" s="30">
        <v>0.8</v>
      </c>
      <c r="D64" s="36">
        <f>K35*C64</f>
        <v>0</v>
      </c>
      <c r="E64" s="36" t="e">
        <f>C64*#REF!</f>
        <v>#REF!</v>
      </c>
      <c r="F64" s="37" t="e">
        <f>SUM(D64+E64)</f>
        <v>#REF!</v>
      </c>
      <c r="G64" s="37">
        <f>K52</f>
        <v>0</v>
      </c>
      <c r="H64" s="35" t="e">
        <f>SUM(F64+G64)</f>
        <v>#REF!</v>
      </c>
      <c r="I64" s="14">
        <f>K35-D64</f>
        <v>0</v>
      </c>
      <c r="J64" s="14"/>
      <c r="K64" s="45" t="e">
        <f>SUM(#REF!-E64)</f>
        <v>#REF!</v>
      </c>
      <c r="L64" s="14" t="e">
        <f>SUM(I64+K64)</f>
        <v>#REF!</v>
      </c>
      <c r="M64" s="10" t="e">
        <f>SUM(H64+L64)</f>
        <v>#REF!</v>
      </c>
    </row>
    <row r="65" spans="2:13" s="17" customFormat="1" hidden="1" x14ac:dyDescent="0.2">
      <c r="B65" s="40"/>
      <c r="C65" s="41"/>
      <c r="D65" s="42"/>
      <c r="E65" s="42"/>
      <c r="F65" s="42"/>
      <c r="G65" s="42"/>
      <c r="H65" s="43"/>
    </row>
    <row r="66" spans="2:13" ht="34" hidden="1" x14ac:dyDescent="0.2">
      <c r="B66" s="13" t="s">
        <v>11</v>
      </c>
      <c r="C66" s="30">
        <v>1</v>
      </c>
      <c r="D66" s="36">
        <f>K35*C66</f>
        <v>0</v>
      </c>
      <c r="E66" s="36" t="e">
        <f>C66*#REF!</f>
        <v>#REF!</v>
      </c>
      <c r="F66" s="37" t="e">
        <f>SUM(D66+E66)</f>
        <v>#REF!</v>
      </c>
      <c r="G66" s="37">
        <f>K52</f>
        <v>0</v>
      </c>
      <c r="H66" s="35" t="e">
        <f>SUM(F66+G66)</f>
        <v>#REF!</v>
      </c>
      <c r="I66" s="14">
        <f>K35-D66</f>
        <v>0</v>
      </c>
      <c r="J66" s="14"/>
      <c r="K66" s="45" t="e">
        <f>SUM(#REF!-E66)</f>
        <v>#REF!</v>
      </c>
      <c r="L66" s="14" t="e">
        <f>SUM(I66+K66)</f>
        <v>#REF!</v>
      </c>
      <c r="M66" s="10" t="e">
        <f>SUM(H66+L66)</f>
        <v>#REF!</v>
      </c>
    </row>
    <row r="67" spans="2:13" hidden="1" x14ac:dyDescent="0.2"/>
  </sheetData>
  <mergeCells count="1">
    <mergeCell ref="B1:L1"/>
  </mergeCell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F92CDCBC-AE63-3344-ADD0-144C620E02E6}">
          <x14:formula1>
            <xm:f>'Cultuurspreiding B1c 329.01'!$B$16:$B$43</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D5518-1795-D045-8CD5-7620199181FC}">
  <sheetPr>
    <outlinePr summaryBelow="0" summaryRight="0"/>
  </sheetPr>
  <dimension ref="A1:AA1013"/>
  <sheetViews>
    <sheetView topLeftCell="A4" zoomScale="197" zoomScaleNormal="197" workbookViewId="0">
      <selection activeCell="K17" sqref="K17"/>
    </sheetView>
  </sheetViews>
  <sheetFormatPr baseColWidth="10" defaultColWidth="14.5" defaultRowHeight="15" customHeight="1" x14ac:dyDescent="0.15"/>
  <cols>
    <col min="1" max="1" width="15" style="1" customWidth="1"/>
    <col min="2" max="2" width="14.5" style="1" customWidth="1"/>
    <col min="3" max="3" width="13" style="1" bestFit="1" customWidth="1"/>
    <col min="4" max="4" width="12.1640625" style="1" customWidth="1"/>
    <col min="5" max="7" width="10.5" style="1" customWidth="1"/>
    <col min="8" max="9" width="10.1640625" style="1" customWidth="1"/>
    <col min="10" max="10" width="10.5" style="1" customWidth="1"/>
    <col min="11" max="11" width="11.6640625" style="1" customWidth="1"/>
    <col min="12" max="12" width="11.1640625" style="1" customWidth="1"/>
    <col min="13" max="13" width="10" style="1" hidden="1" customWidth="1"/>
    <col min="14" max="14" width="10" style="67" customWidth="1"/>
    <col min="15" max="16384" width="14.5" style="1"/>
  </cols>
  <sheetData>
    <row r="1" spans="1:27" ht="13" x14ac:dyDescent="0.15">
      <c r="A1" s="1" t="s">
        <v>30</v>
      </c>
      <c r="C1" s="63">
        <v>0.3891</v>
      </c>
    </row>
    <row r="2" spans="1:27" ht="15" customHeight="1" x14ac:dyDescent="0.15">
      <c r="A2" s="1" t="s">
        <v>36</v>
      </c>
      <c r="C2" s="63">
        <v>0</v>
      </c>
      <c r="D2" s="1" t="s">
        <v>44</v>
      </c>
    </row>
    <row r="3" spans="1:27" ht="15" customHeight="1" x14ac:dyDescent="0.15">
      <c r="A3" s="1" t="s">
        <v>45</v>
      </c>
      <c r="C3" s="1">
        <v>0</v>
      </c>
      <c r="D3" s="1" t="s">
        <v>58</v>
      </c>
    </row>
    <row r="4" spans="1:27" ht="15" customHeight="1" x14ac:dyDescent="0.15">
      <c r="A4" s="1" t="s">
        <v>59</v>
      </c>
      <c r="C4" s="60">
        <v>517</v>
      </c>
      <c r="D4" s="60">
        <v>172.33</v>
      </c>
      <c r="E4" s="1">
        <v>39.770000000000003</v>
      </c>
      <c r="F4" s="1">
        <v>7.95</v>
      </c>
    </row>
    <row r="5" spans="1:27" ht="15" customHeight="1" x14ac:dyDescent="0.15">
      <c r="A5" s="1" t="s">
        <v>71</v>
      </c>
      <c r="C5" s="63">
        <v>0.1027</v>
      </c>
      <c r="D5" s="122">
        <v>8.5500000000000003E-3</v>
      </c>
      <c r="E5" s="122">
        <v>2.0999999999999999E-3</v>
      </c>
      <c r="F5" s="122">
        <v>4.0000000000000002E-4</v>
      </c>
    </row>
    <row r="6" spans="1:27" ht="18" customHeight="1" x14ac:dyDescent="0.15">
      <c r="A6" s="1" t="s">
        <v>27</v>
      </c>
      <c r="C6" s="62">
        <v>0.02</v>
      </c>
      <c r="D6" s="1" t="s">
        <v>32</v>
      </c>
    </row>
    <row r="7" spans="1:27" ht="13" x14ac:dyDescent="0.15">
      <c r="A7" s="1" t="s">
        <v>26</v>
      </c>
      <c r="C7" s="63">
        <v>5.0000000000000001E-3</v>
      </c>
      <c r="D7" s="1" t="s">
        <v>32</v>
      </c>
    </row>
    <row r="8" spans="1:27" ht="13" x14ac:dyDescent="0.15">
      <c r="A8" s="1" t="s">
        <v>95</v>
      </c>
      <c r="C8" s="60">
        <v>504.1</v>
      </c>
      <c r="D8" s="60">
        <v>168.03</v>
      </c>
      <c r="E8" s="1">
        <v>42.01</v>
      </c>
    </row>
    <row r="9" spans="1:27" ht="13" x14ac:dyDescent="0.15">
      <c r="C9" s="63"/>
    </row>
    <row r="10" spans="1:27" ht="13" x14ac:dyDescent="0.15">
      <c r="A10" s="1" t="s">
        <v>25</v>
      </c>
      <c r="C10" s="60">
        <v>30</v>
      </c>
      <c r="D10" s="60">
        <v>1.62</v>
      </c>
    </row>
    <row r="11" spans="1:27" ht="13" x14ac:dyDescent="0.15">
      <c r="A11" s="1" t="s">
        <v>24</v>
      </c>
      <c r="C11" s="62">
        <v>0.06</v>
      </c>
      <c r="D11" s="62">
        <v>0.21</v>
      </c>
      <c r="E11" s="1" t="s">
        <v>144</v>
      </c>
    </row>
    <row r="12" spans="1:27" ht="13" x14ac:dyDescent="0.15">
      <c r="C12" s="62"/>
    </row>
    <row r="13" spans="1:27" ht="51" customHeight="1" thickBot="1" x14ac:dyDescent="0.2">
      <c r="C13" s="62"/>
    </row>
    <row r="14" spans="1:27" s="66" customFormat="1" ht="58" customHeight="1" thickBot="1" x14ac:dyDescent="0.25">
      <c r="A14" s="64" t="s">
        <v>0</v>
      </c>
      <c r="B14" s="296" t="s">
        <v>64</v>
      </c>
      <c r="C14" s="297"/>
      <c r="D14" s="297"/>
      <c r="E14" s="298"/>
      <c r="F14" s="299" t="s">
        <v>63</v>
      </c>
      <c r="G14" s="297"/>
      <c r="H14" s="297"/>
      <c r="I14" s="298"/>
      <c r="J14" s="294" t="s">
        <v>62</v>
      </c>
      <c r="K14" s="295"/>
      <c r="L14" s="295"/>
      <c r="M14" s="116"/>
      <c r="N14" s="117"/>
    </row>
    <row r="15" spans="1:27" s="7" customFormat="1" ht="44" customHeight="1" x14ac:dyDescent="0.15">
      <c r="A15" s="6" t="s">
        <v>1</v>
      </c>
      <c r="B15" s="98" t="s">
        <v>37</v>
      </c>
      <c r="C15" s="98" t="s">
        <v>40</v>
      </c>
      <c r="D15" s="99" t="s">
        <v>39</v>
      </c>
      <c r="E15" s="100" t="s">
        <v>41</v>
      </c>
      <c r="F15" s="107" t="s">
        <v>61</v>
      </c>
      <c r="G15" s="108" t="s">
        <v>60</v>
      </c>
      <c r="H15" s="109" t="s">
        <v>43</v>
      </c>
      <c r="I15" s="113" t="s">
        <v>69</v>
      </c>
      <c r="J15" s="118" t="s">
        <v>65</v>
      </c>
      <c r="K15" s="118" t="s">
        <v>66</v>
      </c>
      <c r="L15" s="123" t="s">
        <v>67</v>
      </c>
      <c r="M15" s="119"/>
      <c r="N15" s="118" t="s">
        <v>68</v>
      </c>
      <c r="P15" s="5"/>
      <c r="Q15" s="5"/>
      <c r="R15" s="5"/>
      <c r="S15" s="5"/>
      <c r="T15" s="5"/>
      <c r="U15" s="5"/>
      <c r="V15" s="5"/>
      <c r="W15" s="5"/>
      <c r="X15" s="5"/>
      <c r="Y15" s="5"/>
      <c r="Z15" s="5"/>
      <c r="AA15" s="5"/>
    </row>
    <row r="16" spans="1:27" ht="15.75" customHeight="1" x14ac:dyDescent="0.15">
      <c r="A16" s="3">
        <v>0</v>
      </c>
      <c r="B16" s="101">
        <v>2504.84</v>
      </c>
      <c r="C16" s="102">
        <f>(B16*3)/13</f>
        <v>578.04000000000008</v>
      </c>
      <c r="D16" s="103">
        <f>((B16*3)/13)/5</f>
        <v>115.60800000000002</v>
      </c>
      <c r="E16" s="104">
        <f t="shared" ref="E16:E43" si="0">(((B16*3)/13)/38)</f>
        <v>15.211578947368423</v>
      </c>
      <c r="F16" s="110">
        <f>(B16*108%*($C$1+$C$2+($D$5)+$C$6+$C$7)-($D$4))+($D$10)-((79+(0.2557*(7896.64-(3*$B16))))/3)</f>
        <v>913.75158141333338</v>
      </c>
      <c r="G16" s="111">
        <f>(C16*108%*($C$1+$C$2+($E$5)+$C$6+$C$7)-($E$4)+$D$10)-((79+(0.2557*(7896.64-(3*$B16))))/3/13)</f>
        <v>217.14569132717952</v>
      </c>
      <c r="H16" s="111">
        <f>(D16*108%*($C$1+$C$2+$F$5+$C$6+$C$7)-$F$4+$D$10)-((79+(0.2557*(7896.64-(3*$B16))))/65)</f>
        <v>42.7044913723077</v>
      </c>
      <c r="I16" s="114">
        <f>H16/7.6</f>
        <v>5.6190120226720657</v>
      </c>
      <c r="J16" s="120">
        <f>B16+F16</f>
        <v>3418.5915814133336</v>
      </c>
      <c r="K16" s="112">
        <f>SUM(G16+C16)</f>
        <v>795.1856913271796</v>
      </c>
      <c r="L16" s="120">
        <f>H16+D16</f>
        <v>158.3124913723077</v>
      </c>
      <c r="M16" s="121">
        <f>B16/K16</f>
        <v>3.1500063787860366</v>
      </c>
      <c r="N16" s="112">
        <f>I16+E16</f>
        <v>20.83059097004049</v>
      </c>
    </row>
    <row r="17" spans="1:14" ht="15.75" customHeight="1" x14ac:dyDescent="0.15">
      <c r="A17" s="3">
        <v>1</v>
      </c>
      <c r="B17" s="101">
        <v>2552.5500000000002</v>
      </c>
      <c r="C17" s="102">
        <f t="shared" ref="C17:C43" si="1">(B17*3)/13</f>
        <v>589.05000000000007</v>
      </c>
      <c r="D17" s="103">
        <f t="shared" ref="D17:D43" si="2">((B17*3)/13)/5</f>
        <v>117.81000000000002</v>
      </c>
      <c r="E17" s="104">
        <f t="shared" si="0"/>
        <v>15.501315789473686</v>
      </c>
      <c r="F17" s="110">
        <f t="shared" ref="F17:F19" si="3">(B17*108%*($C$1+$C$2+($D$5)+$C$6+$C$7)-($D$4))+($D$10)-((79+(0.2557*(7896.64-(3*$B17))))/3)</f>
        <v>947.72883043333354</v>
      </c>
      <c r="G17" s="111">
        <f t="shared" ref="G17:G19" si="4">(C17*108%*($C$1+$C$2+($E$5)+$C$6+$C$7)-($E$4)+$D$10)-((79+(0.2557*(7896.64-(3*$B17))))/3/13)</f>
        <v>223.03306128717955</v>
      </c>
      <c r="H17" s="111">
        <f>(D17*108%*($C$1+$C$2+$F$5+$C$6+$C$7)-$F$4+$D$10)-((79+(0.2557*(7896.64-(3*$B17))))/65)</f>
        <v>44.253290092307701</v>
      </c>
      <c r="I17" s="114">
        <f t="shared" ref="I17:I43" si="5">H17/7.6</f>
        <v>5.822801327935224</v>
      </c>
      <c r="J17" s="120">
        <f t="shared" ref="J17:J43" si="6">B17+F17</f>
        <v>3500.2788304333335</v>
      </c>
      <c r="K17" s="112">
        <f t="shared" ref="K17:K43" si="7">SUM(G17+C17)</f>
        <v>812.08306128717959</v>
      </c>
      <c r="L17" s="120">
        <f t="shared" ref="L17:L43" si="8">H17+D17</f>
        <v>162.06329009230771</v>
      </c>
      <c r="M17" s="121">
        <f t="shared" ref="M17:M43" si="9">B18/K17</f>
        <v>3.2334869734112193</v>
      </c>
      <c r="N17" s="112">
        <f t="shared" ref="N17:N43" si="10">I17+E17</f>
        <v>21.32411711740891</v>
      </c>
    </row>
    <row r="18" spans="1:14" ht="15.75" customHeight="1" x14ac:dyDescent="0.15">
      <c r="A18" s="3">
        <v>2</v>
      </c>
      <c r="B18" s="101">
        <v>2625.86</v>
      </c>
      <c r="C18" s="102">
        <f t="shared" si="1"/>
        <v>605.96769230769235</v>
      </c>
      <c r="D18" s="103">
        <f t="shared" si="2"/>
        <v>121.19353846153847</v>
      </c>
      <c r="E18" s="104">
        <f t="shared" si="0"/>
        <v>15.946518218623483</v>
      </c>
      <c r="F18" s="110">
        <f t="shared" si="3"/>
        <v>999.93742665333332</v>
      </c>
      <c r="G18" s="111">
        <f t="shared" si="4"/>
        <v>232.07944761641031</v>
      </c>
      <c r="H18" s="111">
        <f>(D18*108%*($C$1+$C$2+$F$5+$C$6+$C$7)-$F$4+$D$10)-((79+(0.2557*(7896.64-(3*$B18))))/65)</f>
        <v>46.633135704615391</v>
      </c>
      <c r="I18" s="114">
        <f t="shared" si="5"/>
        <v>6.1359389085020251</v>
      </c>
      <c r="J18" s="120">
        <f t="shared" si="6"/>
        <v>3625.7974266533333</v>
      </c>
      <c r="K18" s="112">
        <f t="shared" si="7"/>
        <v>838.04713992410268</v>
      </c>
      <c r="L18" s="120">
        <f t="shared" si="8"/>
        <v>167.82667416615385</v>
      </c>
      <c r="M18" s="121">
        <f t="shared" si="9"/>
        <v>3.2513564812675924</v>
      </c>
      <c r="N18" s="112">
        <f t="shared" si="10"/>
        <v>22.082457127125508</v>
      </c>
    </row>
    <row r="19" spans="1:14" ht="15.75" customHeight="1" x14ac:dyDescent="0.15">
      <c r="A19" s="3">
        <v>3</v>
      </c>
      <c r="B19" s="101">
        <v>2724.79</v>
      </c>
      <c r="C19" s="102">
        <f t="shared" si="1"/>
        <v>628.79769230769227</v>
      </c>
      <c r="D19" s="103">
        <f t="shared" si="2"/>
        <v>125.75953846153845</v>
      </c>
      <c r="E19" s="104">
        <f t="shared" si="0"/>
        <v>16.54730769230769</v>
      </c>
      <c r="F19" s="110">
        <f t="shared" si="3"/>
        <v>1070.3916133133332</v>
      </c>
      <c r="G19" s="111">
        <f t="shared" si="4"/>
        <v>244.28731829641023</v>
      </c>
      <c r="H19" s="111">
        <f>(D19*108%*($C$1+$C$2+$F$5+$C$6+$C$7)-$F$4+$D$10)-((79+(0.2557*(7896.64-(3*$B19))))/65)</f>
        <v>49.84467746461538</v>
      </c>
      <c r="I19" s="114">
        <f t="shared" si="5"/>
        <v>6.55851019271255</v>
      </c>
      <c r="J19" s="120">
        <f t="shared" si="6"/>
        <v>3795.1816133133334</v>
      </c>
      <c r="K19" s="112">
        <f t="shared" si="7"/>
        <v>873.08501060410254</v>
      </c>
      <c r="L19" s="120">
        <f t="shared" si="8"/>
        <v>175.60421592615384</v>
      </c>
      <c r="M19" s="121">
        <f t="shared" si="9"/>
        <v>3.2335224699902025</v>
      </c>
      <c r="N19" s="112">
        <f t="shared" si="10"/>
        <v>23.10581788502024</v>
      </c>
    </row>
    <row r="20" spans="1:14" ht="15.75" customHeight="1" x14ac:dyDescent="0.15">
      <c r="A20" s="3">
        <v>4</v>
      </c>
      <c r="B20" s="105">
        <v>2823.14</v>
      </c>
      <c r="C20" s="102">
        <f t="shared" si="1"/>
        <v>651.49384615384611</v>
      </c>
      <c r="D20" s="103">
        <f t="shared" si="2"/>
        <v>130.29876923076921</v>
      </c>
      <c r="E20" s="104">
        <f t="shared" si="0"/>
        <v>17.144574898785425</v>
      </c>
      <c r="F20" s="110">
        <f>(B20*108%*($C$1+$C$2+($D$5)+$C$6+$C$7)-($D$4)+$D$10)-(79/3)</f>
        <v>1091.6127973466669</v>
      </c>
      <c r="G20" s="111">
        <f>(C20*108%)*($C$1+$C$2+$C$3+($E$5)+$C$6+$C$7)-($E$4)+($D$10)-((79/3)/13)</f>
        <v>252.66823684512821</v>
      </c>
      <c r="H20" s="111">
        <f>(D20*108%*($C$1+$C$2+$F$5+$C$6+$C$7)-$F$4+$D$10)-((79/65))</f>
        <v>50.784162418461527</v>
      </c>
      <c r="I20" s="114">
        <f t="shared" si="5"/>
        <v>6.682126634008096</v>
      </c>
      <c r="J20" s="120">
        <f t="shared" si="6"/>
        <v>3914.7527973466667</v>
      </c>
      <c r="K20" s="112">
        <f t="shared" si="7"/>
        <v>904.16208299897426</v>
      </c>
      <c r="L20" s="120">
        <f t="shared" si="8"/>
        <v>181.08293164923074</v>
      </c>
      <c r="M20" s="121">
        <f t="shared" si="9"/>
        <v>3.1234886455675488</v>
      </c>
      <c r="N20" s="112">
        <f t="shared" si="10"/>
        <v>23.826701532793521</v>
      </c>
    </row>
    <row r="21" spans="1:14" ht="15.75" customHeight="1" x14ac:dyDescent="0.15">
      <c r="A21" s="3">
        <v>5</v>
      </c>
      <c r="B21" s="105">
        <v>2824.14</v>
      </c>
      <c r="C21" s="102">
        <f t="shared" si="1"/>
        <v>651.72461538461539</v>
      </c>
      <c r="D21" s="103">
        <f t="shared" si="2"/>
        <v>130.34492307692307</v>
      </c>
      <c r="E21" s="104">
        <f t="shared" si="0"/>
        <v>17.150647773279353</v>
      </c>
      <c r="F21" s="110">
        <f t="shared" ref="F21:F43" si="11">(B21*108%*($C$1+$C$2+($D$5)+$C$6+$C$7)-($D$4)+$D$10)-(79/3)</f>
        <v>1092.0692593466667</v>
      </c>
      <c r="G21" s="111">
        <f t="shared" ref="G21:G43" si="12">(C21*108%)*($C$1+$C$2+$C$3+($E$5)+$C$6+$C$7)-($E$4)+($D$10)-((79/3)/13)</f>
        <v>252.7719666912821</v>
      </c>
      <c r="H21" s="111">
        <f t="shared" ref="H21:H43" si="13">(D21*108%*($C$1+$C$2+$F$5+$C$6+$C$7)-$F$4+$D$10)-((79/65))</f>
        <v>50.804823649230769</v>
      </c>
      <c r="I21" s="114">
        <f t="shared" si="5"/>
        <v>6.6848452170040487</v>
      </c>
      <c r="J21" s="120">
        <f t="shared" si="6"/>
        <v>3916.2092593466668</v>
      </c>
      <c r="K21" s="112">
        <f t="shared" si="7"/>
        <v>904.49658207589755</v>
      </c>
      <c r="L21" s="120">
        <f t="shared" si="8"/>
        <v>181.14974672615384</v>
      </c>
      <c r="M21" s="121">
        <f t="shared" si="9"/>
        <v>3.2773147613190869</v>
      </c>
      <c r="N21" s="112">
        <f t="shared" si="10"/>
        <v>23.835492990283402</v>
      </c>
    </row>
    <row r="22" spans="1:14" ht="15.75" customHeight="1" x14ac:dyDescent="0.15">
      <c r="A22" s="3">
        <v>6</v>
      </c>
      <c r="B22" s="101">
        <v>2964.32</v>
      </c>
      <c r="C22" s="102">
        <f t="shared" si="1"/>
        <v>684.07384615384626</v>
      </c>
      <c r="D22" s="103">
        <f t="shared" si="2"/>
        <v>136.81476923076926</v>
      </c>
      <c r="E22" s="104">
        <f t="shared" si="0"/>
        <v>18.001943319838059</v>
      </c>
      <c r="F22" s="110">
        <f t="shared" si="11"/>
        <v>1156.056102506667</v>
      </c>
      <c r="G22" s="111">
        <f t="shared" si="12"/>
        <v>267.31281652512826</v>
      </c>
      <c r="H22" s="111">
        <f t="shared" si="13"/>
        <v>53.701114978461554</v>
      </c>
      <c r="I22" s="114">
        <f t="shared" si="5"/>
        <v>7.0659361813765207</v>
      </c>
      <c r="J22" s="120">
        <f t="shared" si="6"/>
        <v>4120.3761025066669</v>
      </c>
      <c r="K22" s="112">
        <f t="shared" si="7"/>
        <v>951.38666267897452</v>
      </c>
      <c r="L22" s="120">
        <f t="shared" si="8"/>
        <v>190.51588420923082</v>
      </c>
      <c r="M22" s="121">
        <f t="shared" si="9"/>
        <v>3.1168399940041889</v>
      </c>
      <c r="N22" s="112">
        <f t="shared" si="10"/>
        <v>25.067879501214581</v>
      </c>
    </row>
    <row r="23" spans="1:14" ht="15.75" customHeight="1" x14ac:dyDescent="0.15">
      <c r="A23" s="3">
        <v>7</v>
      </c>
      <c r="B23" s="105">
        <v>2965.32</v>
      </c>
      <c r="C23" s="102">
        <f t="shared" si="1"/>
        <v>684.30461538461543</v>
      </c>
      <c r="D23" s="103">
        <f t="shared" si="2"/>
        <v>136.86092307692309</v>
      </c>
      <c r="E23" s="104">
        <f t="shared" si="0"/>
        <v>18.008016194331987</v>
      </c>
      <c r="F23" s="110">
        <f t="shared" si="11"/>
        <v>1156.5125645066669</v>
      </c>
      <c r="G23" s="111">
        <f t="shared" si="12"/>
        <v>267.4165463712821</v>
      </c>
      <c r="H23" s="111">
        <f t="shared" si="13"/>
        <v>53.721776209230775</v>
      </c>
      <c r="I23" s="114">
        <f t="shared" si="5"/>
        <v>7.0686547643724706</v>
      </c>
      <c r="J23" s="120">
        <f t="shared" si="6"/>
        <v>4121.832564506667</v>
      </c>
      <c r="K23" s="112">
        <f t="shared" si="7"/>
        <v>951.72116175589758</v>
      </c>
      <c r="L23" s="120">
        <f t="shared" si="8"/>
        <v>190.58269928615385</v>
      </c>
      <c r="M23" s="121">
        <f t="shared" si="9"/>
        <v>3.2630355662896511</v>
      </c>
      <c r="N23" s="112">
        <f t="shared" si="10"/>
        <v>25.076670958704458</v>
      </c>
    </row>
    <row r="24" spans="1:14" ht="15.75" customHeight="1" x14ac:dyDescent="0.15">
      <c r="A24" s="3">
        <v>8</v>
      </c>
      <c r="B24" s="105">
        <v>3105.5</v>
      </c>
      <c r="C24" s="102">
        <f t="shared" si="1"/>
        <v>716.65384615384619</v>
      </c>
      <c r="D24" s="103">
        <f t="shared" si="2"/>
        <v>143.33076923076925</v>
      </c>
      <c r="E24" s="104">
        <f t="shared" si="0"/>
        <v>18.859311740890689</v>
      </c>
      <c r="F24" s="110">
        <f t="shared" si="11"/>
        <v>1220.4994076666669</v>
      </c>
      <c r="G24" s="111">
        <f t="shared" si="12"/>
        <v>281.95739620512825</v>
      </c>
      <c r="H24" s="111">
        <f t="shared" si="13"/>
        <v>56.618067538461545</v>
      </c>
      <c r="I24" s="114">
        <f t="shared" si="5"/>
        <v>7.4497457287449409</v>
      </c>
      <c r="J24" s="120">
        <f t="shared" si="6"/>
        <v>4325.9994076666671</v>
      </c>
      <c r="K24" s="112">
        <f t="shared" si="7"/>
        <v>998.61124235897444</v>
      </c>
      <c r="L24" s="120">
        <f t="shared" si="8"/>
        <v>199.94883676923081</v>
      </c>
      <c r="M24" s="121">
        <f t="shared" si="9"/>
        <v>3.1111205924949794</v>
      </c>
      <c r="N24" s="112">
        <f t="shared" si="10"/>
        <v>26.309057469635629</v>
      </c>
    </row>
    <row r="25" spans="1:14" ht="15.75" customHeight="1" x14ac:dyDescent="0.15">
      <c r="A25" s="3">
        <v>9</v>
      </c>
      <c r="B25" s="105">
        <v>3106.8</v>
      </c>
      <c r="C25" s="102">
        <f t="shared" si="1"/>
        <v>716.95384615384626</v>
      </c>
      <c r="D25" s="103">
        <f t="shared" si="2"/>
        <v>143.39076923076925</v>
      </c>
      <c r="E25" s="104">
        <f t="shared" si="0"/>
        <v>18.867206477732797</v>
      </c>
      <c r="F25" s="110">
        <f t="shared" si="11"/>
        <v>1221.0928082666669</v>
      </c>
      <c r="G25" s="111">
        <f t="shared" si="12"/>
        <v>282.09224500512829</v>
      </c>
      <c r="H25" s="111">
        <f t="shared" si="13"/>
        <v>56.644927138461554</v>
      </c>
      <c r="I25" s="114">
        <f t="shared" si="5"/>
        <v>7.4532798866396783</v>
      </c>
      <c r="J25" s="120">
        <f t="shared" si="6"/>
        <v>4327.8928082666671</v>
      </c>
      <c r="K25" s="112">
        <f t="shared" si="7"/>
        <v>999.0460911589746</v>
      </c>
      <c r="L25" s="120">
        <f t="shared" si="8"/>
        <v>200.03569636923081</v>
      </c>
      <c r="M25" s="121">
        <f t="shared" si="9"/>
        <v>3.2500802803134334</v>
      </c>
      <c r="N25" s="112">
        <f t="shared" si="10"/>
        <v>26.320486364372474</v>
      </c>
    </row>
    <row r="26" spans="1:14" ht="15.75" customHeight="1" x14ac:dyDescent="0.15">
      <c r="A26" s="3">
        <v>10</v>
      </c>
      <c r="B26" s="105">
        <v>3246.98</v>
      </c>
      <c r="C26" s="102">
        <f t="shared" si="1"/>
        <v>749.30307692307701</v>
      </c>
      <c r="D26" s="103">
        <f t="shared" si="2"/>
        <v>149.86061538461541</v>
      </c>
      <c r="E26" s="104">
        <f t="shared" si="0"/>
        <v>19.718502024291499</v>
      </c>
      <c r="F26" s="110">
        <f t="shared" si="11"/>
        <v>1285.0796514266669</v>
      </c>
      <c r="G26" s="111">
        <f t="shared" si="12"/>
        <v>296.63309483897439</v>
      </c>
      <c r="H26" s="111">
        <f t="shared" si="13"/>
        <v>59.541218467692318</v>
      </c>
      <c r="I26" s="114">
        <f t="shared" si="5"/>
        <v>7.8343708510121477</v>
      </c>
      <c r="J26" s="120">
        <f t="shared" si="6"/>
        <v>4532.0596514266672</v>
      </c>
      <c r="K26" s="112">
        <f t="shared" si="7"/>
        <v>1045.9361717620513</v>
      </c>
      <c r="L26" s="120">
        <f t="shared" si="8"/>
        <v>209.40183385230773</v>
      </c>
      <c r="M26" s="121">
        <f t="shared" si="9"/>
        <v>3.1058300570362416</v>
      </c>
      <c r="N26" s="112">
        <f t="shared" si="10"/>
        <v>27.552872875303649</v>
      </c>
    </row>
    <row r="27" spans="1:14" ht="15.75" customHeight="1" x14ac:dyDescent="0.15">
      <c r="A27" s="3">
        <v>11</v>
      </c>
      <c r="B27" s="105">
        <v>3248.5</v>
      </c>
      <c r="C27" s="102">
        <f t="shared" si="1"/>
        <v>749.65384615384619</v>
      </c>
      <c r="D27" s="103">
        <f t="shared" si="2"/>
        <v>149.93076923076924</v>
      </c>
      <c r="E27" s="104">
        <f t="shared" si="0"/>
        <v>19.727732793522268</v>
      </c>
      <c r="F27" s="110">
        <f t="shared" si="11"/>
        <v>1285.7734736666669</v>
      </c>
      <c r="G27" s="111">
        <f t="shared" si="12"/>
        <v>296.79076420512826</v>
      </c>
      <c r="H27" s="111">
        <f t="shared" si="13"/>
        <v>59.572623538461542</v>
      </c>
      <c r="I27" s="114">
        <f t="shared" si="5"/>
        <v>7.8385030971659928</v>
      </c>
      <c r="J27" s="120">
        <f t="shared" si="6"/>
        <v>4534.2734736666671</v>
      </c>
      <c r="K27" s="112">
        <f t="shared" si="7"/>
        <v>1046.4446103589744</v>
      </c>
      <c r="L27" s="120">
        <f t="shared" si="8"/>
        <v>209.5033927692308</v>
      </c>
      <c r="M27" s="121">
        <f t="shared" si="9"/>
        <v>3.2382793761416004</v>
      </c>
      <c r="N27" s="112">
        <f t="shared" si="10"/>
        <v>27.566235890688262</v>
      </c>
    </row>
    <row r="28" spans="1:14" ht="15.75" customHeight="1" x14ac:dyDescent="0.15">
      <c r="A28" s="3">
        <v>12</v>
      </c>
      <c r="B28" s="105">
        <v>3388.68</v>
      </c>
      <c r="C28" s="102">
        <f t="shared" si="1"/>
        <v>782.00307692307683</v>
      </c>
      <c r="D28" s="103">
        <f t="shared" si="2"/>
        <v>156.40061538461538</v>
      </c>
      <c r="E28" s="104">
        <f t="shared" si="0"/>
        <v>20.579028340080971</v>
      </c>
      <c r="F28" s="110">
        <f t="shared" si="11"/>
        <v>1349.7603168266669</v>
      </c>
      <c r="G28" s="111">
        <f t="shared" si="12"/>
        <v>311.33161403897435</v>
      </c>
      <c r="H28" s="111">
        <f t="shared" si="13"/>
        <v>62.468914867692305</v>
      </c>
      <c r="I28" s="114">
        <f t="shared" si="5"/>
        <v>8.2195940615384622</v>
      </c>
      <c r="J28" s="120">
        <f t="shared" si="6"/>
        <v>4738.4403168266672</v>
      </c>
      <c r="K28" s="112">
        <f t="shared" si="7"/>
        <v>1093.3346909620511</v>
      </c>
      <c r="L28" s="120">
        <f t="shared" si="8"/>
        <v>218.8695302523077</v>
      </c>
      <c r="M28" s="121">
        <f t="shared" si="9"/>
        <v>3.1007888325732007</v>
      </c>
      <c r="N28" s="112">
        <f t="shared" si="10"/>
        <v>28.798622401619433</v>
      </c>
    </row>
    <row r="29" spans="1:14" ht="15.75" customHeight="1" x14ac:dyDescent="0.15">
      <c r="A29" s="3">
        <v>13</v>
      </c>
      <c r="B29" s="105">
        <v>3390.2</v>
      </c>
      <c r="C29" s="102">
        <f t="shared" si="1"/>
        <v>782.35384615384601</v>
      </c>
      <c r="D29" s="103">
        <f t="shared" si="2"/>
        <v>156.47076923076921</v>
      </c>
      <c r="E29" s="104">
        <f t="shared" si="0"/>
        <v>20.588259109311736</v>
      </c>
      <c r="F29" s="110">
        <f t="shared" si="11"/>
        <v>1350.4541390666668</v>
      </c>
      <c r="G29" s="111">
        <f t="shared" si="12"/>
        <v>311.48928340512816</v>
      </c>
      <c r="H29" s="111">
        <f t="shared" si="13"/>
        <v>62.50031993846153</v>
      </c>
      <c r="I29" s="114">
        <f t="shared" si="5"/>
        <v>8.2237263076923064</v>
      </c>
      <c r="J29" s="120">
        <f t="shared" si="6"/>
        <v>4740.6541390666662</v>
      </c>
      <c r="K29" s="112">
        <f t="shared" si="7"/>
        <v>1093.8431295589742</v>
      </c>
      <c r="L29" s="120">
        <f t="shared" si="8"/>
        <v>218.97108916923074</v>
      </c>
      <c r="M29" s="121">
        <f t="shared" si="9"/>
        <v>3.2275011878745459</v>
      </c>
      <c r="N29" s="112">
        <f t="shared" si="10"/>
        <v>28.811985417004042</v>
      </c>
    </row>
    <row r="30" spans="1:14" ht="15.75" customHeight="1" x14ac:dyDescent="0.15">
      <c r="A30" s="3">
        <v>14</v>
      </c>
      <c r="B30" s="101">
        <v>3530.38</v>
      </c>
      <c r="C30" s="102">
        <f t="shared" si="1"/>
        <v>814.70307692307688</v>
      </c>
      <c r="D30" s="103">
        <f t="shared" si="2"/>
        <v>162.94061538461537</v>
      </c>
      <c r="E30" s="104">
        <f t="shared" si="0"/>
        <v>21.439554655870445</v>
      </c>
      <c r="F30" s="110">
        <f t="shared" si="11"/>
        <v>1414.4409822266668</v>
      </c>
      <c r="G30" s="111">
        <f t="shared" si="12"/>
        <v>326.03013323897437</v>
      </c>
      <c r="H30" s="111">
        <f t="shared" si="13"/>
        <v>65.396611267692307</v>
      </c>
      <c r="I30" s="114">
        <f t="shared" si="5"/>
        <v>8.6048172720647784</v>
      </c>
      <c r="J30" s="120">
        <f t="shared" si="6"/>
        <v>4944.8209822266672</v>
      </c>
      <c r="K30" s="112">
        <f t="shared" si="7"/>
        <v>1140.7332101620514</v>
      </c>
      <c r="L30" s="120">
        <f t="shared" si="8"/>
        <v>228.33722665230766</v>
      </c>
      <c r="M30" s="121">
        <f t="shared" si="9"/>
        <v>3.0961753094733346</v>
      </c>
      <c r="N30" s="112">
        <f t="shared" si="10"/>
        <v>30.044371927935224</v>
      </c>
    </row>
    <row r="31" spans="1:14" ht="15.75" customHeight="1" x14ac:dyDescent="0.15">
      <c r="A31" s="3">
        <v>15</v>
      </c>
      <c r="B31" s="105">
        <v>3531.91</v>
      </c>
      <c r="C31" s="102">
        <f t="shared" si="1"/>
        <v>815.05615384615385</v>
      </c>
      <c r="D31" s="103">
        <f t="shared" si="2"/>
        <v>163.01123076923076</v>
      </c>
      <c r="E31" s="104">
        <f t="shared" si="0"/>
        <v>21.448846153846155</v>
      </c>
      <c r="F31" s="110">
        <f t="shared" si="11"/>
        <v>1415.1393690866669</v>
      </c>
      <c r="G31" s="111">
        <f t="shared" si="12"/>
        <v>326.18883990358978</v>
      </c>
      <c r="H31" s="111">
        <f t="shared" si="13"/>
        <v>65.428222950769225</v>
      </c>
      <c r="I31" s="114">
        <f t="shared" si="5"/>
        <v>8.6089767040485832</v>
      </c>
      <c r="J31" s="120">
        <f t="shared" si="6"/>
        <v>4947.049369086667</v>
      </c>
      <c r="K31" s="112">
        <f t="shared" si="7"/>
        <v>1141.2449937497436</v>
      </c>
      <c r="L31" s="120">
        <f t="shared" si="8"/>
        <v>228.43945371999999</v>
      </c>
      <c r="M31" s="121">
        <f t="shared" si="9"/>
        <v>3.2176176194515071</v>
      </c>
      <c r="N31" s="112">
        <f t="shared" si="10"/>
        <v>30.057822857894738</v>
      </c>
    </row>
    <row r="32" spans="1:14" ht="15.75" customHeight="1" x14ac:dyDescent="0.15">
      <c r="A32" s="3">
        <v>16</v>
      </c>
      <c r="B32" s="105">
        <v>3672.09</v>
      </c>
      <c r="C32" s="102">
        <f t="shared" si="1"/>
        <v>847.40538461538461</v>
      </c>
      <c r="D32" s="103">
        <f t="shared" si="2"/>
        <v>169.48107692307693</v>
      </c>
      <c r="E32" s="104">
        <f t="shared" si="0"/>
        <v>22.300141700404858</v>
      </c>
      <c r="F32" s="110">
        <f t="shared" si="11"/>
        <v>1479.1262122466669</v>
      </c>
      <c r="G32" s="111">
        <f>(C32*108%)*($C$1+$C$2+$C$3+($E$5)+$C$6+$C$7)-($E$4)+($D$10)-((79/3)/13)</f>
        <v>340.72968973743593</v>
      </c>
      <c r="H32" s="111">
        <f t="shared" si="13"/>
        <v>68.324514280000002</v>
      </c>
      <c r="I32" s="114">
        <f t="shared" si="5"/>
        <v>8.9900676684210534</v>
      </c>
      <c r="J32" s="120">
        <f t="shared" si="6"/>
        <v>5151.2162122466671</v>
      </c>
      <c r="K32" s="112">
        <f t="shared" si="7"/>
        <v>1188.1350743528205</v>
      </c>
      <c r="L32" s="120">
        <f t="shared" si="8"/>
        <v>237.80559120307692</v>
      </c>
      <c r="M32" s="121">
        <f t="shared" si="9"/>
        <v>3.0919127625291449</v>
      </c>
      <c r="N32" s="112">
        <f t="shared" si="10"/>
        <v>31.290209368825913</v>
      </c>
    </row>
    <row r="33" spans="1:14" ht="15.75" customHeight="1" x14ac:dyDescent="0.15">
      <c r="A33" s="3">
        <v>17</v>
      </c>
      <c r="B33" s="105">
        <v>3673.61</v>
      </c>
      <c r="C33" s="102">
        <f t="shared" si="1"/>
        <v>847.75615384615389</v>
      </c>
      <c r="D33" s="103">
        <f t="shared" si="2"/>
        <v>169.55123076923078</v>
      </c>
      <c r="E33" s="104">
        <f t="shared" si="0"/>
        <v>22.30937246963563</v>
      </c>
      <c r="F33" s="110">
        <f t="shared" si="11"/>
        <v>1479.8200344866668</v>
      </c>
      <c r="G33" s="111">
        <f t="shared" si="12"/>
        <v>340.8873591035898</v>
      </c>
      <c r="H33" s="111">
        <f t="shared" si="13"/>
        <v>68.355919350769241</v>
      </c>
      <c r="I33" s="114">
        <f t="shared" si="5"/>
        <v>8.9941999145749012</v>
      </c>
      <c r="J33" s="120">
        <f t="shared" si="6"/>
        <v>5153.430034486667</v>
      </c>
      <c r="K33" s="112">
        <f t="shared" si="7"/>
        <v>1188.6435129497436</v>
      </c>
      <c r="L33" s="120">
        <f t="shared" si="8"/>
        <v>237.90715012000004</v>
      </c>
      <c r="M33" s="121">
        <f t="shared" si="9"/>
        <v>3.2085229578510717</v>
      </c>
      <c r="N33" s="112">
        <f t="shared" si="10"/>
        <v>31.303572384210533</v>
      </c>
    </row>
    <row r="34" spans="1:14" ht="15.75" customHeight="1" x14ac:dyDescent="0.15">
      <c r="A34" s="3">
        <v>18</v>
      </c>
      <c r="B34" s="105">
        <v>3813.79</v>
      </c>
      <c r="C34" s="102">
        <f t="shared" si="1"/>
        <v>880.10538461538454</v>
      </c>
      <c r="D34" s="103">
        <f t="shared" si="2"/>
        <v>176.02107692307692</v>
      </c>
      <c r="E34" s="104">
        <f t="shared" si="0"/>
        <v>23.160668016194329</v>
      </c>
      <c r="F34" s="110">
        <f t="shared" si="11"/>
        <v>1543.8068776466671</v>
      </c>
      <c r="G34" s="111">
        <f t="shared" si="12"/>
        <v>355.4282089374359</v>
      </c>
      <c r="H34" s="111">
        <f t="shared" si="13"/>
        <v>71.252210680000005</v>
      </c>
      <c r="I34" s="114">
        <f t="shared" si="5"/>
        <v>9.3752908789473697</v>
      </c>
      <c r="J34" s="120">
        <f t="shared" si="6"/>
        <v>5357.5968776466671</v>
      </c>
      <c r="K34" s="112">
        <f t="shared" si="7"/>
        <v>1235.5335935528205</v>
      </c>
      <c r="L34" s="120">
        <f t="shared" si="8"/>
        <v>247.27328760307694</v>
      </c>
      <c r="M34" s="121">
        <f t="shared" si="9"/>
        <v>3.0879856443473472</v>
      </c>
      <c r="N34" s="112">
        <f t="shared" si="10"/>
        <v>32.535958895141697</v>
      </c>
    </row>
    <row r="35" spans="1:14" ht="15.75" customHeight="1" x14ac:dyDescent="0.15">
      <c r="A35" s="3">
        <v>19</v>
      </c>
      <c r="B35" s="101">
        <v>3815.31</v>
      </c>
      <c r="C35" s="102">
        <f t="shared" si="1"/>
        <v>880.45615384615382</v>
      </c>
      <c r="D35" s="103">
        <f t="shared" si="2"/>
        <v>176.09123076923078</v>
      </c>
      <c r="E35" s="104">
        <f t="shared" si="0"/>
        <v>23.169898785425101</v>
      </c>
      <c r="F35" s="110">
        <f t="shared" si="11"/>
        <v>1544.500699886667</v>
      </c>
      <c r="G35" s="111">
        <f t="shared" si="12"/>
        <v>355.58587830358977</v>
      </c>
      <c r="H35" s="111">
        <f t="shared" si="13"/>
        <v>71.283615750769243</v>
      </c>
      <c r="I35" s="114">
        <f t="shared" si="5"/>
        <v>9.3794231251012175</v>
      </c>
      <c r="J35" s="120">
        <f t="shared" si="6"/>
        <v>5359.810699886667</v>
      </c>
      <c r="K35" s="112">
        <f t="shared" si="7"/>
        <v>1236.0420321497436</v>
      </c>
      <c r="L35" s="120">
        <f t="shared" si="8"/>
        <v>247.37484652000001</v>
      </c>
      <c r="M35" s="121">
        <f t="shared" si="9"/>
        <v>3.2001258024539423</v>
      </c>
      <c r="N35" s="112">
        <f t="shared" si="10"/>
        <v>32.549321910526317</v>
      </c>
    </row>
    <row r="36" spans="1:14" ht="15.75" customHeight="1" x14ac:dyDescent="0.15">
      <c r="A36" s="3">
        <v>20</v>
      </c>
      <c r="B36" s="105">
        <v>3955.49</v>
      </c>
      <c r="C36" s="102">
        <f t="shared" si="1"/>
        <v>912.80538461538458</v>
      </c>
      <c r="D36" s="103">
        <f t="shared" si="2"/>
        <v>182.56107692307691</v>
      </c>
      <c r="E36" s="104">
        <f t="shared" si="0"/>
        <v>24.021194331983803</v>
      </c>
      <c r="F36" s="110">
        <f t="shared" si="11"/>
        <v>1608.487543046667</v>
      </c>
      <c r="G36" s="111">
        <f t="shared" si="12"/>
        <v>370.12672813743592</v>
      </c>
      <c r="H36" s="111">
        <f t="shared" si="13"/>
        <v>74.179907080000007</v>
      </c>
      <c r="I36" s="114">
        <f t="shared" si="5"/>
        <v>9.7605140894736859</v>
      </c>
      <c r="J36" s="120">
        <f t="shared" si="6"/>
        <v>5563.9775430466671</v>
      </c>
      <c r="K36" s="112">
        <f t="shared" si="7"/>
        <v>1282.9321127528206</v>
      </c>
      <c r="L36" s="120">
        <f t="shared" si="8"/>
        <v>256.7409840030769</v>
      </c>
      <c r="M36" s="121">
        <f t="shared" si="9"/>
        <v>3.0843487045540874</v>
      </c>
      <c r="N36" s="112">
        <f t="shared" si="10"/>
        <v>33.781708421457488</v>
      </c>
    </row>
    <row r="37" spans="1:14" ht="15.75" customHeight="1" x14ac:dyDescent="0.15">
      <c r="A37" s="3">
        <v>21</v>
      </c>
      <c r="B37" s="105">
        <v>3957.01</v>
      </c>
      <c r="C37" s="102">
        <f t="shared" si="1"/>
        <v>913.15615384615387</v>
      </c>
      <c r="D37" s="103">
        <f t="shared" si="2"/>
        <v>182.63123076923077</v>
      </c>
      <c r="E37" s="104">
        <f t="shared" si="0"/>
        <v>24.030425101214576</v>
      </c>
      <c r="F37" s="110">
        <f t="shared" si="11"/>
        <v>1609.181365286667</v>
      </c>
      <c r="G37" s="111">
        <f t="shared" si="12"/>
        <v>370.28439750358979</v>
      </c>
      <c r="H37" s="111">
        <f t="shared" si="13"/>
        <v>74.211312150769231</v>
      </c>
      <c r="I37" s="114">
        <f t="shared" si="5"/>
        <v>9.7646463356275301</v>
      </c>
      <c r="J37" s="120">
        <f t="shared" si="6"/>
        <v>5566.191365286667</v>
      </c>
      <c r="K37" s="112">
        <f t="shared" si="7"/>
        <v>1283.4405513497436</v>
      </c>
      <c r="L37" s="120">
        <f t="shared" si="8"/>
        <v>256.84254292000003</v>
      </c>
      <c r="M37" s="121">
        <f t="shared" si="9"/>
        <v>3.192348874820222</v>
      </c>
      <c r="N37" s="112">
        <f t="shared" si="10"/>
        <v>33.795071436842107</v>
      </c>
    </row>
    <row r="38" spans="1:14" ht="15.75" customHeight="1" x14ac:dyDescent="0.15">
      <c r="A38" s="3">
        <v>22</v>
      </c>
      <c r="B38" s="105">
        <v>4097.1899999999996</v>
      </c>
      <c r="C38" s="102">
        <f t="shared" si="1"/>
        <v>945.50538461538463</v>
      </c>
      <c r="D38" s="103">
        <f t="shared" si="2"/>
        <v>189.10107692307693</v>
      </c>
      <c r="E38" s="104">
        <f t="shared" si="0"/>
        <v>24.881720647773278</v>
      </c>
      <c r="F38" s="110">
        <f t="shared" si="11"/>
        <v>1673.1682084466668</v>
      </c>
      <c r="G38" s="111">
        <f t="shared" si="12"/>
        <v>384.82524733743594</v>
      </c>
      <c r="H38" s="111">
        <f t="shared" si="13"/>
        <v>77.107603480000009</v>
      </c>
      <c r="I38" s="114">
        <f t="shared" si="5"/>
        <v>10.145737300000002</v>
      </c>
      <c r="J38" s="120">
        <f t="shared" si="6"/>
        <v>5770.3582084466661</v>
      </c>
      <c r="K38" s="112">
        <f t="shared" si="7"/>
        <v>1330.3306319528206</v>
      </c>
      <c r="L38" s="120">
        <f t="shared" si="8"/>
        <v>266.20868040307693</v>
      </c>
      <c r="M38" s="121">
        <f t="shared" si="9"/>
        <v>3.1863507448352357</v>
      </c>
      <c r="N38" s="112">
        <f t="shared" si="10"/>
        <v>35.027457947773279</v>
      </c>
    </row>
    <row r="39" spans="1:14" ht="15.75" customHeight="1" x14ac:dyDescent="0.15">
      <c r="A39" s="3">
        <v>23</v>
      </c>
      <c r="B39" s="105">
        <v>4238.8999999999996</v>
      </c>
      <c r="C39" s="102">
        <f t="shared" si="1"/>
        <v>978.20769230769224</v>
      </c>
      <c r="D39" s="103">
        <f t="shared" si="2"/>
        <v>195.64153846153846</v>
      </c>
      <c r="E39" s="104">
        <f t="shared" si="0"/>
        <v>25.742307692307691</v>
      </c>
      <c r="F39" s="110">
        <f t="shared" si="11"/>
        <v>1737.8534384666666</v>
      </c>
      <c r="G39" s="111">
        <f t="shared" si="12"/>
        <v>399.5248038358975</v>
      </c>
      <c r="H39" s="111">
        <f t="shared" si="13"/>
        <v>80.035506492307704</v>
      </c>
      <c r="I39" s="114">
        <f t="shared" si="5"/>
        <v>10.530987696356277</v>
      </c>
      <c r="J39" s="120">
        <f t="shared" si="6"/>
        <v>5976.753438466666</v>
      </c>
      <c r="K39" s="112">
        <f t="shared" si="7"/>
        <v>1377.7324961435897</v>
      </c>
      <c r="L39" s="120">
        <f t="shared" si="8"/>
        <v>275.67704495384618</v>
      </c>
      <c r="M39" s="121">
        <f t="shared" si="9"/>
        <v>3.1784617204409797</v>
      </c>
      <c r="N39" s="112">
        <f t="shared" si="10"/>
        <v>36.273295388663968</v>
      </c>
    </row>
    <row r="40" spans="1:14" ht="15.75" customHeight="1" x14ac:dyDescent="0.15">
      <c r="A40" s="3">
        <v>24</v>
      </c>
      <c r="B40" s="105">
        <v>4379.07</v>
      </c>
      <c r="C40" s="102">
        <f t="shared" si="1"/>
        <v>1010.5546153846153</v>
      </c>
      <c r="D40" s="103">
        <f t="shared" si="2"/>
        <v>202.11092307692306</v>
      </c>
      <c r="E40" s="104">
        <f t="shared" si="0"/>
        <v>26.593542510121456</v>
      </c>
      <c r="F40" s="110">
        <f t="shared" si="11"/>
        <v>1801.8357170066668</v>
      </c>
      <c r="G40" s="111">
        <f t="shared" si="12"/>
        <v>414.064616371282</v>
      </c>
      <c r="H40" s="111">
        <f t="shared" si="13"/>
        <v>82.931591209230774</v>
      </c>
      <c r="I40" s="114">
        <f t="shared" si="5"/>
        <v>10.912051474898787</v>
      </c>
      <c r="J40" s="120">
        <f t="shared" si="6"/>
        <v>6180.9057170066662</v>
      </c>
      <c r="K40" s="112">
        <f t="shared" si="7"/>
        <v>1424.6192317558973</v>
      </c>
      <c r="L40" s="120">
        <f t="shared" si="8"/>
        <v>285.04251428615385</v>
      </c>
      <c r="M40" s="121">
        <f t="shared" si="9"/>
        <v>3.0749269014154361</v>
      </c>
      <c r="N40" s="112">
        <f t="shared" si="10"/>
        <v>37.505593985020241</v>
      </c>
    </row>
    <row r="41" spans="1:14" ht="15.75" customHeight="1" x14ac:dyDescent="0.15">
      <c r="A41" s="3">
        <v>25</v>
      </c>
      <c r="B41" s="105">
        <v>4380.6000000000004</v>
      </c>
      <c r="C41" s="102">
        <f t="shared" si="1"/>
        <v>1010.9076923076924</v>
      </c>
      <c r="D41" s="103">
        <f t="shared" si="2"/>
        <v>202.18153846153848</v>
      </c>
      <c r="E41" s="104">
        <f t="shared" si="0"/>
        <v>26.602834008097169</v>
      </c>
      <c r="F41" s="110">
        <f t="shared" si="11"/>
        <v>1802.534103866667</v>
      </c>
      <c r="G41" s="111">
        <f t="shared" si="12"/>
        <v>414.22332303589752</v>
      </c>
      <c r="H41" s="111">
        <f t="shared" si="13"/>
        <v>82.963202892307706</v>
      </c>
      <c r="I41" s="114">
        <f t="shared" si="5"/>
        <v>10.916210906882593</v>
      </c>
      <c r="J41" s="120">
        <f t="shared" si="6"/>
        <v>6183.1341038666669</v>
      </c>
      <c r="K41" s="112">
        <f t="shared" si="7"/>
        <v>1425.13101534359</v>
      </c>
      <c r="L41" s="120">
        <f t="shared" si="8"/>
        <v>285.1447413538462</v>
      </c>
      <c r="M41" s="121">
        <f t="shared" si="9"/>
        <v>3.0738226540833971</v>
      </c>
      <c r="N41" s="112">
        <f t="shared" si="10"/>
        <v>37.519044914979759</v>
      </c>
    </row>
    <row r="42" spans="1:14" ht="15.75" customHeight="1" x14ac:dyDescent="0.15">
      <c r="A42" s="3">
        <v>26</v>
      </c>
      <c r="B42" s="105">
        <v>4380.6000000000004</v>
      </c>
      <c r="C42" s="102">
        <f t="shared" si="1"/>
        <v>1010.9076923076924</v>
      </c>
      <c r="D42" s="103">
        <f t="shared" si="2"/>
        <v>202.18153846153848</v>
      </c>
      <c r="E42" s="104">
        <f t="shared" si="0"/>
        <v>26.602834008097169</v>
      </c>
      <c r="F42" s="110">
        <f t="shared" si="11"/>
        <v>1802.534103866667</v>
      </c>
      <c r="G42" s="111">
        <f t="shared" si="12"/>
        <v>414.22332303589752</v>
      </c>
      <c r="H42" s="111">
        <f t="shared" si="13"/>
        <v>82.963202892307706</v>
      </c>
      <c r="I42" s="114">
        <f t="shared" si="5"/>
        <v>10.916210906882593</v>
      </c>
      <c r="J42" s="120">
        <f t="shared" si="6"/>
        <v>6183.1341038666669</v>
      </c>
      <c r="K42" s="112">
        <f t="shared" si="7"/>
        <v>1425.13101534359</v>
      </c>
      <c r="L42" s="120">
        <f t="shared" si="8"/>
        <v>285.1447413538462</v>
      </c>
      <c r="M42" s="121">
        <f t="shared" si="9"/>
        <v>3.0748892226891145</v>
      </c>
      <c r="N42" s="112">
        <f t="shared" si="10"/>
        <v>37.519044914979759</v>
      </c>
    </row>
    <row r="43" spans="1:14" ht="15.75" customHeight="1" thickBot="1" x14ac:dyDescent="0.2">
      <c r="A43" s="3">
        <v>27</v>
      </c>
      <c r="B43" s="106">
        <v>4382.12</v>
      </c>
      <c r="C43" s="102">
        <f t="shared" si="1"/>
        <v>1011.2584615384616</v>
      </c>
      <c r="D43" s="103">
        <f t="shared" si="2"/>
        <v>202.25169230769231</v>
      </c>
      <c r="E43" s="104">
        <f t="shared" si="0"/>
        <v>26.612064777327937</v>
      </c>
      <c r="F43" s="110">
        <f t="shared" si="11"/>
        <v>1803.2279261066672</v>
      </c>
      <c r="G43" s="111">
        <f t="shared" si="12"/>
        <v>414.38099240205133</v>
      </c>
      <c r="H43" s="111">
        <f t="shared" si="13"/>
        <v>82.99460796307693</v>
      </c>
      <c r="I43" s="115">
        <f t="shared" si="5"/>
        <v>10.920343153036439</v>
      </c>
      <c r="J43" s="120">
        <f t="shared" si="6"/>
        <v>6185.3479261066668</v>
      </c>
      <c r="K43" s="112">
        <f t="shared" si="7"/>
        <v>1425.6394539405128</v>
      </c>
      <c r="L43" s="120">
        <f t="shared" si="8"/>
        <v>285.24630027076921</v>
      </c>
      <c r="M43" s="121">
        <f t="shared" si="9"/>
        <v>0</v>
      </c>
      <c r="N43" s="112">
        <f t="shared" si="10"/>
        <v>37.532407930364379</v>
      </c>
    </row>
    <row r="44" spans="1:14" ht="15.75" customHeight="1" x14ac:dyDescent="0.15">
      <c r="A44" s="3"/>
      <c r="B44" s="85"/>
      <c r="C44" s="2"/>
      <c r="D44" s="2"/>
      <c r="E44" s="4"/>
      <c r="F44" s="4"/>
      <c r="G44" s="4"/>
      <c r="H44" s="2"/>
      <c r="I44" s="2"/>
    </row>
    <row r="45" spans="1:14" ht="15.75" customHeight="1" x14ac:dyDescent="0.15">
      <c r="A45" s="3"/>
      <c r="B45" s="85"/>
      <c r="C45" s="2"/>
      <c r="D45" s="2"/>
      <c r="H45" s="2"/>
      <c r="I45" s="2"/>
      <c r="N45" s="70"/>
    </row>
    <row r="46" spans="1:14" ht="15.75" customHeight="1" x14ac:dyDescent="0.15">
      <c r="A46" s="3"/>
      <c r="B46" s="2"/>
      <c r="C46" s="2"/>
      <c r="D46" s="2"/>
      <c r="H46" s="2"/>
      <c r="I46" s="2"/>
    </row>
    <row r="47" spans="1:14" ht="15.75" customHeight="1" x14ac:dyDescent="0.15">
      <c r="A47" s="3"/>
      <c r="B47" s="2"/>
      <c r="C47" s="2"/>
      <c r="D47" s="2"/>
      <c r="H47" s="2"/>
      <c r="I47" s="2"/>
    </row>
    <row r="48" spans="1:14" ht="15.75" customHeight="1" x14ac:dyDescent="0.15">
      <c r="A48" s="3"/>
      <c r="B48" s="2" t="s">
        <v>169</v>
      </c>
      <c r="C48" s="2"/>
      <c r="D48" s="2"/>
      <c r="H48" s="2"/>
      <c r="I48" s="2"/>
    </row>
    <row r="49" spans="1:17" ht="15.75" customHeight="1" x14ac:dyDescent="0.15">
      <c r="A49" s="3"/>
      <c r="B49" s="2"/>
      <c r="C49" s="2"/>
      <c r="D49" s="2"/>
      <c r="H49" s="2"/>
      <c r="I49" s="2"/>
    </row>
    <row r="50" spans="1:17" ht="15.75" customHeight="1" x14ac:dyDescent="0.15">
      <c r="A50" s="3"/>
      <c r="B50" s="2"/>
      <c r="C50" s="2"/>
      <c r="D50" s="2"/>
      <c r="H50" s="2"/>
      <c r="I50" s="2"/>
    </row>
    <row r="51" spans="1:17" ht="15.75" customHeight="1" x14ac:dyDescent="0.15">
      <c r="A51" s="3"/>
      <c r="B51" s="2"/>
      <c r="C51" s="2"/>
      <c r="D51" s="2"/>
      <c r="H51" s="2"/>
      <c r="I51" s="2"/>
    </row>
    <row r="52" spans="1:17" ht="15.75" customHeight="1" x14ac:dyDescent="0.15">
      <c r="A52" s="300"/>
      <c r="B52" s="301"/>
      <c r="C52" s="301"/>
      <c r="D52" s="301"/>
      <c r="E52" s="301"/>
      <c r="F52" s="301"/>
      <c r="G52" s="301"/>
      <c r="H52" s="301"/>
      <c r="I52" s="301"/>
      <c r="J52" s="301"/>
      <c r="K52" s="301"/>
      <c r="L52" s="301"/>
      <c r="M52" s="301"/>
      <c r="N52" s="301"/>
      <c r="O52" s="301"/>
      <c r="P52" s="301"/>
      <c r="Q52" s="302"/>
    </row>
    <row r="53" spans="1:17" ht="15.75" customHeight="1" x14ac:dyDescent="0.15">
      <c r="A53" s="3"/>
      <c r="B53" s="2"/>
      <c r="C53" s="2"/>
      <c r="D53" s="2"/>
      <c r="H53" s="2"/>
      <c r="I53" s="2"/>
    </row>
    <row r="54" spans="1:17" ht="15.75" customHeight="1" x14ac:dyDescent="0.15">
      <c r="A54" s="3"/>
      <c r="B54" s="2"/>
      <c r="C54" s="2"/>
      <c r="D54" s="2"/>
      <c r="H54" s="2"/>
      <c r="I54" s="2"/>
    </row>
    <row r="55" spans="1:17" ht="15.75" customHeight="1" x14ac:dyDescent="0.15">
      <c r="A55" s="3"/>
      <c r="B55" s="2"/>
      <c r="C55" s="2"/>
      <c r="D55" s="2"/>
      <c r="H55" s="2"/>
      <c r="I55" s="2"/>
    </row>
    <row r="56" spans="1:17" ht="15.75" customHeight="1" x14ac:dyDescent="0.15">
      <c r="A56" s="3"/>
      <c r="B56" s="2"/>
      <c r="C56" s="2"/>
      <c r="D56" s="2"/>
      <c r="H56" s="2"/>
      <c r="I56" s="2"/>
    </row>
    <row r="57" spans="1:17" ht="15.75" customHeight="1" x14ac:dyDescent="0.15">
      <c r="A57" s="3"/>
      <c r="B57" s="2"/>
      <c r="C57" s="2"/>
      <c r="D57" s="2"/>
      <c r="H57" s="2"/>
      <c r="I57" s="2"/>
    </row>
    <row r="58" spans="1:17" ht="15.75" customHeight="1" x14ac:dyDescent="0.15">
      <c r="A58" s="3"/>
      <c r="B58" s="2"/>
      <c r="C58" s="2"/>
      <c r="D58" s="2"/>
      <c r="H58" s="2"/>
      <c r="I58" s="2"/>
    </row>
    <row r="59" spans="1:17" ht="15.75" customHeight="1" x14ac:dyDescent="0.15">
      <c r="A59" s="3"/>
      <c r="B59" s="2"/>
      <c r="C59" s="2"/>
      <c r="D59" s="2"/>
      <c r="H59" s="2"/>
      <c r="I59" s="2"/>
    </row>
    <row r="60" spans="1:17" ht="15.75" customHeight="1" x14ac:dyDescent="0.15">
      <c r="A60" s="3"/>
      <c r="B60" s="2"/>
      <c r="C60" s="2"/>
      <c r="D60" s="2"/>
      <c r="H60" s="2"/>
      <c r="I60" s="2"/>
    </row>
    <row r="61" spans="1:17" ht="15.75" customHeight="1" x14ac:dyDescent="0.15">
      <c r="A61" s="3"/>
      <c r="B61" s="2"/>
      <c r="C61" s="2"/>
      <c r="D61" s="2"/>
      <c r="H61" s="2"/>
      <c r="I61" s="2"/>
    </row>
    <row r="62" spans="1:17" ht="15.75" customHeight="1" x14ac:dyDescent="0.15">
      <c r="A62" s="3"/>
      <c r="B62" s="2"/>
      <c r="C62" s="2"/>
      <c r="D62" s="2"/>
      <c r="H62" s="2"/>
      <c r="I62" s="2"/>
    </row>
    <row r="63" spans="1:17" ht="15.75" customHeight="1" x14ac:dyDescent="0.15">
      <c r="A63" s="3"/>
      <c r="B63" s="2"/>
      <c r="C63" s="2"/>
      <c r="D63" s="2"/>
      <c r="H63" s="2"/>
      <c r="I63" s="2"/>
    </row>
    <row r="64" spans="1:17" ht="15.75" customHeight="1" x14ac:dyDescent="0.15">
      <c r="A64" s="3"/>
      <c r="B64" s="2"/>
      <c r="C64" s="2"/>
      <c r="D64" s="2"/>
      <c r="H64" s="2"/>
      <c r="I64" s="2"/>
    </row>
    <row r="65" spans="1:9" ht="15.75" customHeight="1" x14ac:dyDescent="0.15">
      <c r="A65" s="3"/>
      <c r="B65" s="2"/>
      <c r="C65" s="2"/>
      <c r="D65" s="2"/>
      <c r="H65" s="2"/>
      <c r="I65" s="2"/>
    </row>
    <row r="66" spans="1:9" ht="15.75" customHeight="1" x14ac:dyDescent="0.15">
      <c r="A66" s="3"/>
      <c r="B66" s="2"/>
      <c r="C66" s="2"/>
      <c r="D66" s="2"/>
      <c r="H66" s="2"/>
      <c r="I66" s="2"/>
    </row>
    <row r="67" spans="1:9" ht="15.75" customHeight="1" x14ac:dyDescent="0.15">
      <c r="A67" s="3"/>
      <c r="B67" s="2"/>
      <c r="C67" s="2"/>
      <c r="D67" s="2"/>
      <c r="H67" s="2"/>
      <c r="I67" s="2"/>
    </row>
    <row r="68" spans="1:9" ht="15.75" customHeight="1" x14ac:dyDescent="0.15">
      <c r="A68" s="3"/>
      <c r="B68" s="2"/>
      <c r="C68" s="2"/>
      <c r="D68" s="2"/>
      <c r="H68" s="2"/>
      <c r="I68" s="2"/>
    </row>
    <row r="69" spans="1:9" ht="15.75" customHeight="1" x14ac:dyDescent="0.15">
      <c r="A69" s="3"/>
      <c r="B69" s="2"/>
      <c r="C69" s="2"/>
      <c r="D69" s="2"/>
      <c r="H69" s="2"/>
      <c r="I69" s="2"/>
    </row>
    <row r="70" spans="1:9" ht="15.75" customHeight="1" x14ac:dyDescent="0.15">
      <c r="A70" s="3"/>
      <c r="B70" s="2"/>
      <c r="C70" s="2"/>
      <c r="D70" s="2"/>
      <c r="H70" s="2"/>
      <c r="I70" s="2"/>
    </row>
    <row r="71" spans="1:9" ht="15.75" customHeight="1" x14ac:dyDescent="0.15">
      <c r="A71" s="3"/>
      <c r="B71" s="2"/>
      <c r="C71" s="2"/>
      <c r="D71" s="2"/>
      <c r="H71" s="2"/>
      <c r="I71" s="2"/>
    </row>
    <row r="72" spans="1:9" ht="15.75" customHeight="1" x14ac:dyDescent="0.15">
      <c r="A72" s="3"/>
      <c r="B72" s="2"/>
      <c r="C72" s="2"/>
      <c r="D72" s="2"/>
      <c r="H72" s="2"/>
      <c r="I72" s="2"/>
    </row>
    <row r="73" spans="1:9" ht="15.75" customHeight="1" x14ac:dyDescent="0.15">
      <c r="A73" s="3"/>
      <c r="B73" s="2"/>
      <c r="C73" s="2"/>
      <c r="D73" s="2"/>
      <c r="H73" s="2"/>
      <c r="I73" s="2"/>
    </row>
    <row r="74" spans="1:9" ht="15.75" customHeight="1" x14ac:dyDescent="0.15">
      <c r="A74" s="3"/>
      <c r="B74" s="2"/>
      <c r="C74" s="2"/>
      <c r="D74" s="2"/>
      <c r="H74" s="2"/>
      <c r="I74" s="2"/>
    </row>
    <row r="75" spans="1:9" ht="15.75" customHeight="1" x14ac:dyDescent="0.15">
      <c r="A75" s="3"/>
      <c r="B75" s="2"/>
      <c r="C75" s="2"/>
      <c r="D75" s="2"/>
      <c r="H75" s="2"/>
      <c r="I75" s="2"/>
    </row>
    <row r="76" spans="1:9" ht="15.75" customHeight="1" x14ac:dyDescent="0.15">
      <c r="A76" s="3"/>
      <c r="B76" s="2"/>
      <c r="C76" s="2"/>
      <c r="D76" s="2"/>
      <c r="H76" s="2"/>
      <c r="I76" s="2"/>
    </row>
    <row r="77" spans="1:9" ht="15.75" customHeight="1" x14ac:dyDescent="0.15">
      <c r="A77" s="3"/>
      <c r="B77" s="2"/>
      <c r="C77" s="2"/>
      <c r="D77" s="2"/>
      <c r="H77" s="2"/>
      <c r="I77" s="2"/>
    </row>
    <row r="78" spans="1:9" ht="15.75" customHeight="1" x14ac:dyDescent="0.15">
      <c r="A78" s="3"/>
      <c r="B78" s="2"/>
      <c r="C78" s="2"/>
      <c r="D78" s="2"/>
      <c r="H78" s="2"/>
      <c r="I78" s="2"/>
    </row>
    <row r="79" spans="1:9" ht="15.75" customHeight="1" x14ac:dyDescent="0.15">
      <c r="A79" s="3"/>
      <c r="B79" s="2"/>
      <c r="C79" s="2"/>
      <c r="D79" s="2"/>
      <c r="H79" s="2"/>
      <c r="I79" s="2"/>
    </row>
    <row r="80" spans="1:9" ht="15.75" customHeight="1" x14ac:dyDescent="0.15">
      <c r="A80" s="3"/>
      <c r="B80" s="2"/>
      <c r="C80" s="2"/>
      <c r="D80" s="2"/>
      <c r="H80" s="2"/>
      <c r="I80" s="2"/>
    </row>
    <row r="81" spans="1:9" ht="15.75" customHeight="1" x14ac:dyDescent="0.15">
      <c r="A81" s="3"/>
      <c r="B81" s="2"/>
      <c r="C81" s="2"/>
      <c r="D81" s="2"/>
      <c r="H81" s="2"/>
      <c r="I81" s="2"/>
    </row>
    <row r="82" spans="1:9" ht="15.75" customHeight="1" x14ac:dyDescent="0.15">
      <c r="A82" s="3"/>
      <c r="B82" s="2"/>
      <c r="C82" s="2"/>
      <c r="D82" s="2"/>
      <c r="H82" s="2"/>
      <c r="I82" s="2"/>
    </row>
    <row r="83" spans="1:9" ht="15.75" customHeight="1" x14ac:dyDescent="0.15">
      <c r="A83" s="3"/>
      <c r="B83" s="2"/>
      <c r="C83" s="2"/>
      <c r="D83" s="2"/>
      <c r="H83" s="2"/>
      <c r="I83" s="2"/>
    </row>
    <row r="84" spans="1:9" ht="15.75" customHeight="1" x14ac:dyDescent="0.15">
      <c r="A84" s="3"/>
      <c r="B84" s="2"/>
      <c r="C84" s="2"/>
      <c r="D84" s="2"/>
      <c r="H84" s="2"/>
      <c r="I84" s="2"/>
    </row>
    <row r="85" spans="1:9" ht="15.75" customHeight="1" x14ac:dyDescent="0.15">
      <c r="A85" s="3"/>
      <c r="B85" s="2"/>
      <c r="C85" s="2"/>
      <c r="D85" s="2"/>
      <c r="H85" s="2"/>
      <c r="I85" s="2"/>
    </row>
    <row r="86" spans="1:9" ht="15.75" customHeight="1" x14ac:dyDescent="0.15">
      <c r="A86" s="3"/>
      <c r="B86" s="2"/>
      <c r="C86" s="2"/>
      <c r="D86" s="2"/>
      <c r="H86" s="2"/>
      <c r="I86" s="2"/>
    </row>
    <row r="87" spans="1:9" ht="15.75" customHeight="1" x14ac:dyDescent="0.15">
      <c r="A87" s="3"/>
      <c r="B87" s="2"/>
      <c r="C87" s="2"/>
      <c r="D87" s="2"/>
      <c r="H87" s="2"/>
      <c r="I87" s="2"/>
    </row>
    <row r="88" spans="1:9" ht="15.75" customHeight="1" x14ac:dyDescent="0.15">
      <c r="A88" s="3"/>
      <c r="B88" s="2"/>
      <c r="C88" s="2"/>
      <c r="D88" s="2"/>
      <c r="H88" s="2"/>
      <c r="I88" s="2"/>
    </row>
    <row r="89" spans="1:9" ht="15.75" customHeight="1" x14ac:dyDescent="0.15">
      <c r="A89" s="3"/>
      <c r="B89" s="2"/>
      <c r="C89" s="2"/>
      <c r="D89" s="2"/>
      <c r="H89" s="2"/>
      <c r="I89" s="2"/>
    </row>
    <row r="90" spans="1:9" ht="15.75" customHeight="1" x14ac:dyDescent="0.15">
      <c r="A90" s="3"/>
      <c r="B90" s="2"/>
      <c r="C90" s="2"/>
      <c r="D90" s="2"/>
      <c r="H90" s="2"/>
      <c r="I90" s="2"/>
    </row>
    <row r="91" spans="1:9" ht="15.75" customHeight="1" x14ac:dyDescent="0.15">
      <c r="A91" s="3"/>
      <c r="B91" s="2"/>
      <c r="C91" s="2"/>
      <c r="D91" s="2"/>
      <c r="H91" s="2"/>
      <c r="I91" s="2"/>
    </row>
    <row r="92" spans="1:9" ht="15.75" customHeight="1" x14ac:dyDescent="0.15">
      <c r="A92" s="3"/>
      <c r="B92" s="2"/>
      <c r="C92" s="2"/>
      <c r="D92" s="2"/>
      <c r="H92" s="2"/>
      <c r="I92" s="2"/>
    </row>
    <row r="93" spans="1:9" ht="15.75" customHeight="1" x14ac:dyDescent="0.15">
      <c r="A93" s="3"/>
      <c r="B93" s="2"/>
      <c r="C93" s="2"/>
      <c r="D93" s="2"/>
      <c r="H93" s="2"/>
      <c r="I93" s="2"/>
    </row>
    <row r="94" spans="1:9" ht="15.75" customHeight="1" x14ac:dyDescent="0.15">
      <c r="A94" s="3"/>
      <c r="B94" s="2"/>
      <c r="C94" s="2"/>
      <c r="D94" s="2"/>
      <c r="H94" s="2"/>
      <c r="I94" s="2"/>
    </row>
    <row r="95" spans="1:9" ht="15.75" customHeight="1" x14ac:dyDescent="0.15">
      <c r="A95" s="3"/>
      <c r="B95" s="2"/>
      <c r="C95" s="2"/>
      <c r="D95" s="2"/>
      <c r="H95" s="2"/>
      <c r="I95" s="2"/>
    </row>
    <row r="96" spans="1:9" ht="15.75" customHeight="1" x14ac:dyDescent="0.15">
      <c r="A96" s="3"/>
      <c r="B96" s="2"/>
      <c r="C96" s="2"/>
      <c r="D96" s="2"/>
      <c r="H96" s="2"/>
      <c r="I96" s="2"/>
    </row>
    <row r="97" spans="1:9" ht="15.75" customHeight="1" x14ac:dyDescent="0.15">
      <c r="A97" s="3"/>
      <c r="B97" s="2"/>
      <c r="C97" s="2"/>
      <c r="D97" s="2"/>
      <c r="H97" s="2"/>
      <c r="I97" s="2"/>
    </row>
    <row r="98" spans="1:9" ht="15.75" customHeight="1" x14ac:dyDescent="0.15">
      <c r="A98" s="3"/>
      <c r="B98" s="2"/>
      <c r="C98" s="2"/>
      <c r="D98" s="2"/>
      <c r="H98" s="2"/>
      <c r="I98" s="2"/>
    </row>
    <row r="99" spans="1:9" ht="15.75" customHeight="1" x14ac:dyDescent="0.15">
      <c r="A99" s="3"/>
      <c r="B99" s="2"/>
      <c r="C99" s="2"/>
      <c r="D99" s="2"/>
      <c r="H99" s="2"/>
      <c r="I99" s="2"/>
    </row>
    <row r="100" spans="1:9" ht="15.75" customHeight="1" x14ac:dyDescent="0.15">
      <c r="A100" s="3"/>
      <c r="B100" s="2"/>
      <c r="C100" s="2"/>
      <c r="D100" s="2"/>
      <c r="H100" s="2"/>
      <c r="I100" s="2"/>
    </row>
    <row r="101" spans="1:9" ht="15.75" customHeight="1" x14ac:dyDescent="0.15">
      <c r="A101" s="3"/>
      <c r="B101" s="2"/>
      <c r="C101" s="2"/>
      <c r="D101" s="2"/>
      <c r="H101" s="2"/>
      <c r="I101" s="2"/>
    </row>
    <row r="102" spans="1:9" ht="15.75" customHeight="1" x14ac:dyDescent="0.15">
      <c r="A102" s="3"/>
      <c r="B102" s="2"/>
      <c r="C102" s="2"/>
      <c r="D102" s="2"/>
      <c r="H102" s="2"/>
      <c r="I102" s="2"/>
    </row>
    <row r="103" spans="1:9" ht="15.75" customHeight="1" x14ac:dyDescent="0.15">
      <c r="A103" s="3"/>
      <c r="B103" s="2"/>
      <c r="C103" s="2"/>
      <c r="D103" s="2"/>
      <c r="H103" s="2"/>
      <c r="I103" s="2"/>
    </row>
    <row r="104" spans="1:9" ht="15.75" customHeight="1" x14ac:dyDescent="0.15">
      <c r="A104" s="3"/>
      <c r="B104" s="2"/>
      <c r="C104" s="2"/>
      <c r="D104" s="2"/>
      <c r="H104" s="2"/>
      <c r="I104" s="2"/>
    </row>
    <row r="105" spans="1:9" ht="15.75" customHeight="1" x14ac:dyDescent="0.15">
      <c r="A105" s="3"/>
      <c r="B105" s="2"/>
      <c r="C105" s="2"/>
      <c r="D105" s="2"/>
      <c r="H105" s="2"/>
      <c r="I105" s="2"/>
    </row>
    <row r="106" spans="1:9" ht="15.75" customHeight="1" x14ac:dyDescent="0.15">
      <c r="A106" s="3"/>
      <c r="B106" s="2"/>
      <c r="C106" s="2"/>
      <c r="D106" s="2"/>
      <c r="H106" s="2"/>
      <c r="I106" s="2"/>
    </row>
    <row r="107" spans="1:9" ht="15.75" customHeight="1" x14ac:dyDescent="0.15">
      <c r="A107" s="3"/>
      <c r="B107" s="2"/>
      <c r="C107" s="2"/>
      <c r="D107" s="2"/>
      <c r="H107" s="2"/>
      <c r="I107" s="2"/>
    </row>
    <row r="108" spans="1:9" ht="15.75" customHeight="1" x14ac:dyDescent="0.15">
      <c r="A108" s="3"/>
      <c r="B108" s="2"/>
      <c r="C108" s="2"/>
      <c r="D108" s="2"/>
      <c r="H108" s="2"/>
      <c r="I108" s="2"/>
    </row>
    <row r="109" spans="1:9" ht="15.75" customHeight="1" x14ac:dyDescent="0.15">
      <c r="A109" s="3"/>
      <c r="B109" s="2"/>
      <c r="C109" s="2"/>
      <c r="D109" s="2"/>
      <c r="H109" s="2"/>
      <c r="I109" s="2"/>
    </row>
    <row r="110" spans="1:9" ht="15.75" customHeight="1" x14ac:dyDescent="0.15">
      <c r="A110" s="3"/>
      <c r="B110" s="2"/>
      <c r="C110" s="2"/>
      <c r="D110" s="2"/>
      <c r="H110" s="2"/>
      <c r="I110" s="2"/>
    </row>
    <row r="111" spans="1:9" ht="15.75" customHeight="1" x14ac:dyDescent="0.15">
      <c r="A111" s="3"/>
      <c r="B111" s="2"/>
      <c r="C111" s="2"/>
      <c r="D111" s="2"/>
      <c r="H111" s="2"/>
      <c r="I111" s="2"/>
    </row>
    <row r="112" spans="1:9" ht="15.75" customHeight="1" x14ac:dyDescent="0.15">
      <c r="A112" s="3"/>
      <c r="B112" s="2"/>
      <c r="C112" s="2"/>
      <c r="D112" s="2"/>
      <c r="H112" s="2"/>
      <c r="I112" s="2"/>
    </row>
    <row r="113" spans="1:9" ht="15.75" customHeight="1" x14ac:dyDescent="0.15">
      <c r="A113" s="3"/>
      <c r="B113" s="2"/>
      <c r="C113" s="2"/>
      <c r="D113" s="2"/>
      <c r="H113" s="2"/>
      <c r="I113" s="2"/>
    </row>
    <row r="114" spans="1:9" ht="15.75" customHeight="1" x14ac:dyDescent="0.15">
      <c r="A114" s="3"/>
      <c r="B114" s="2"/>
      <c r="C114" s="2"/>
      <c r="D114" s="2"/>
      <c r="H114" s="2"/>
      <c r="I114" s="2"/>
    </row>
    <row r="115" spans="1:9" ht="15.75" customHeight="1" x14ac:dyDescent="0.15">
      <c r="A115" s="3"/>
      <c r="B115" s="2"/>
      <c r="C115" s="2"/>
      <c r="D115" s="2"/>
      <c r="H115" s="2"/>
      <c r="I115" s="2"/>
    </row>
    <row r="116" spans="1:9" ht="15.75" customHeight="1" x14ac:dyDescent="0.15">
      <c r="A116" s="3"/>
      <c r="B116" s="2"/>
      <c r="C116" s="2"/>
      <c r="D116" s="2"/>
      <c r="H116" s="2"/>
      <c r="I116" s="2"/>
    </row>
    <row r="117" spans="1:9" ht="15.75" customHeight="1" x14ac:dyDescent="0.15">
      <c r="A117" s="3"/>
      <c r="B117" s="2"/>
      <c r="C117" s="2"/>
      <c r="D117" s="2"/>
      <c r="H117" s="2"/>
      <c r="I117" s="2"/>
    </row>
    <row r="118" spans="1:9" ht="15.75" customHeight="1" x14ac:dyDescent="0.15">
      <c r="A118" s="3"/>
      <c r="B118" s="2"/>
      <c r="C118" s="2"/>
      <c r="D118" s="2"/>
      <c r="H118" s="2"/>
      <c r="I118" s="2"/>
    </row>
    <row r="119" spans="1:9" ht="15.75" customHeight="1" x14ac:dyDescent="0.15">
      <c r="A119" s="3"/>
      <c r="B119" s="2"/>
      <c r="C119" s="2"/>
      <c r="D119" s="2"/>
      <c r="H119" s="2"/>
      <c r="I119" s="2"/>
    </row>
    <row r="120" spans="1:9" ht="15.75" customHeight="1" x14ac:dyDescent="0.15">
      <c r="A120" s="3"/>
      <c r="B120" s="2"/>
      <c r="C120" s="2"/>
      <c r="D120" s="2"/>
      <c r="H120" s="2"/>
      <c r="I120" s="2"/>
    </row>
    <row r="121" spans="1:9" ht="15.75" customHeight="1" x14ac:dyDescent="0.15">
      <c r="A121" s="3"/>
      <c r="B121" s="2"/>
      <c r="C121" s="2"/>
      <c r="D121" s="2"/>
      <c r="H121" s="2"/>
      <c r="I121" s="2"/>
    </row>
    <row r="122" spans="1:9" ht="15.75" customHeight="1" x14ac:dyDescent="0.15">
      <c r="A122" s="3"/>
      <c r="B122" s="2"/>
      <c r="C122" s="2"/>
      <c r="D122" s="2"/>
      <c r="H122" s="2"/>
      <c r="I122" s="2"/>
    </row>
    <row r="123" spans="1:9" ht="15.75" customHeight="1" x14ac:dyDescent="0.15">
      <c r="A123" s="3"/>
      <c r="B123" s="2"/>
      <c r="C123" s="2"/>
      <c r="D123" s="2"/>
      <c r="H123" s="2"/>
      <c r="I123" s="2"/>
    </row>
    <row r="124" spans="1:9" ht="15.75" customHeight="1" x14ac:dyDescent="0.15">
      <c r="A124" s="3"/>
      <c r="B124" s="2"/>
      <c r="C124" s="2"/>
      <c r="D124" s="2"/>
      <c r="H124" s="2"/>
      <c r="I124" s="2"/>
    </row>
    <row r="125" spans="1:9" ht="15.75" customHeight="1" x14ac:dyDescent="0.15">
      <c r="A125" s="3"/>
      <c r="B125" s="2"/>
      <c r="C125" s="2"/>
      <c r="D125" s="2"/>
      <c r="H125" s="2"/>
      <c r="I125" s="2"/>
    </row>
    <row r="126" spans="1:9" ht="15.75" customHeight="1" x14ac:dyDescent="0.15">
      <c r="A126" s="3"/>
      <c r="B126" s="2"/>
      <c r="C126" s="2"/>
      <c r="D126" s="2"/>
      <c r="H126" s="2"/>
      <c r="I126" s="2"/>
    </row>
    <row r="127" spans="1:9" ht="15.75" customHeight="1" x14ac:dyDescent="0.15">
      <c r="A127" s="3"/>
      <c r="B127" s="2"/>
      <c r="C127" s="2"/>
      <c r="D127" s="2"/>
      <c r="H127" s="2"/>
      <c r="I127" s="2"/>
    </row>
    <row r="128" spans="1:9" ht="15.75" customHeight="1" x14ac:dyDescent="0.15">
      <c r="A128" s="3"/>
      <c r="B128" s="2"/>
      <c r="C128" s="2"/>
      <c r="D128" s="2"/>
      <c r="H128" s="2"/>
      <c r="I128" s="2"/>
    </row>
    <row r="129" spans="1:9" ht="15.75" customHeight="1" x14ac:dyDescent="0.15">
      <c r="A129" s="3"/>
      <c r="B129" s="2"/>
      <c r="C129" s="2"/>
      <c r="D129" s="2"/>
      <c r="H129" s="2"/>
      <c r="I129" s="2"/>
    </row>
    <row r="130" spans="1:9" ht="15.75" customHeight="1" x14ac:dyDescent="0.15">
      <c r="A130" s="3"/>
      <c r="B130" s="2"/>
      <c r="C130" s="2"/>
      <c r="D130" s="2"/>
      <c r="H130" s="2"/>
      <c r="I130" s="2"/>
    </row>
    <row r="131" spans="1:9" ht="15.75" customHeight="1" x14ac:dyDescent="0.15">
      <c r="A131" s="3"/>
      <c r="B131" s="2"/>
      <c r="C131" s="2"/>
      <c r="D131" s="2"/>
      <c r="H131" s="2"/>
      <c r="I131" s="2"/>
    </row>
    <row r="132" spans="1:9" ht="15.75" customHeight="1" x14ac:dyDescent="0.15">
      <c r="A132" s="3"/>
      <c r="B132" s="2"/>
      <c r="C132" s="2"/>
      <c r="D132" s="2"/>
      <c r="H132" s="2"/>
      <c r="I132" s="2"/>
    </row>
    <row r="133" spans="1:9" ht="15.75" customHeight="1" x14ac:dyDescent="0.15">
      <c r="A133" s="3"/>
      <c r="B133" s="2"/>
      <c r="C133" s="2"/>
      <c r="D133" s="2"/>
      <c r="H133" s="2"/>
      <c r="I133" s="2"/>
    </row>
    <row r="134" spans="1:9" ht="15.75" customHeight="1" x14ac:dyDescent="0.15">
      <c r="A134" s="3"/>
      <c r="B134" s="2"/>
      <c r="C134" s="2"/>
      <c r="D134" s="2"/>
      <c r="H134" s="2"/>
      <c r="I134" s="2"/>
    </row>
    <row r="135" spans="1:9" ht="15.75" customHeight="1" x14ac:dyDescent="0.15">
      <c r="A135" s="3"/>
      <c r="B135" s="2"/>
      <c r="C135" s="2"/>
      <c r="D135" s="2"/>
      <c r="H135" s="2"/>
      <c r="I135" s="2"/>
    </row>
    <row r="136" spans="1:9" ht="15.75" customHeight="1" x14ac:dyDescent="0.15">
      <c r="A136" s="3"/>
      <c r="B136" s="2"/>
      <c r="C136" s="2"/>
      <c r="D136" s="2"/>
      <c r="H136" s="2"/>
      <c r="I136" s="2"/>
    </row>
    <row r="137" spans="1:9" ht="15.75" customHeight="1" x14ac:dyDescent="0.15">
      <c r="A137" s="3"/>
      <c r="B137" s="2"/>
      <c r="C137" s="2"/>
      <c r="D137" s="2"/>
      <c r="H137" s="2"/>
      <c r="I137" s="2"/>
    </row>
    <row r="138" spans="1:9" ht="15.75" customHeight="1" x14ac:dyDescent="0.15">
      <c r="A138" s="3"/>
      <c r="B138" s="2"/>
      <c r="C138" s="2"/>
      <c r="D138" s="2"/>
      <c r="H138" s="2"/>
      <c r="I138" s="2"/>
    </row>
    <row r="139" spans="1:9" ht="15.75" customHeight="1" x14ac:dyDescent="0.15">
      <c r="A139" s="3"/>
      <c r="B139" s="2"/>
      <c r="C139" s="2"/>
      <c r="D139" s="2"/>
      <c r="H139" s="2"/>
      <c r="I139" s="2"/>
    </row>
    <row r="140" spans="1:9" ht="15.75" customHeight="1" x14ac:dyDescent="0.15">
      <c r="A140" s="3"/>
      <c r="B140" s="2"/>
      <c r="C140" s="2"/>
      <c r="D140" s="2"/>
      <c r="H140" s="2"/>
      <c r="I140" s="2"/>
    </row>
    <row r="141" spans="1:9" ht="15.75" customHeight="1" x14ac:dyDescent="0.15">
      <c r="A141" s="3"/>
      <c r="B141" s="2"/>
      <c r="C141" s="2"/>
      <c r="D141" s="2"/>
      <c r="H141" s="2"/>
      <c r="I141" s="2"/>
    </row>
    <row r="142" spans="1:9" ht="15.75" customHeight="1" x14ac:dyDescent="0.15">
      <c r="A142" s="3"/>
      <c r="B142" s="2"/>
      <c r="C142" s="2"/>
      <c r="D142" s="2"/>
      <c r="H142" s="2"/>
      <c r="I142" s="2"/>
    </row>
    <row r="143" spans="1:9" ht="15.75" customHeight="1" x14ac:dyDescent="0.15">
      <c r="A143" s="3"/>
      <c r="B143" s="2"/>
      <c r="C143" s="2"/>
      <c r="D143" s="2"/>
      <c r="H143" s="2"/>
      <c r="I143" s="2"/>
    </row>
    <row r="144" spans="1:9" ht="15.75" customHeight="1" x14ac:dyDescent="0.15">
      <c r="A144" s="3"/>
      <c r="B144" s="2"/>
      <c r="C144" s="2"/>
      <c r="D144" s="2"/>
      <c r="H144" s="2"/>
      <c r="I144" s="2"/>
    </row>
    <row r="145" spans="1:9" ht="15.75" customHeight="1" x14ac:dyDescent="0.15">
      <c r="A145" s="3"/>
      <c r="B145" s="2"/>
      <c r="C145" s="2"/>
      <c r="D145" s="2"/>
      <c r="H145" s="2"/>
      <c r="I145" s="2"/>
    </row>
    <row r="146" spans="1:9" ht="15.75" customHeight="1" x14ac:dyDescent="0.15">
      <c r="A146" s="3"/>
      <c r="B146" s="2"/>
      <c r="C146" s="2"/>
      <c r="D146" s="2"/>
      <c r="H146" s="2"/>
      <c r="I146" s="2"/>
    </row>
    <row r="147" spans="1:9" ht="15.75" customHeight="1" x14ac:dyDescent="0.15">
      <c r="A147" s="3"/>
      <c r="B147" s="2"/>
      <c r="C147" s="2"/>
      <c r="D147" s="2"/>
      <c r="H147" s="2"/>
      <c r="I147" s="2"/>
    </row>
    <row r="148" spans="1:9" ht="15.75" customHeight="1" x14ac:dyDescent="0.15">
      <c r="A148" s="3"/>
      <c r="B148" s="2"/>
      <c r="C148" s="2"/>
      <c r="D148" s="2"/>
      <c r="H148" s="2"/>
      <c r="I148" s="2"/>
    </row>
    <row r="149" spans="1:9" ht="15.75" customHeight="1" x14ac:dyDescent="0.15">
      <c r="A149" s="3"/>
      <c r="B149" s="2"/>
      <c r="C149" s="2"/>
      <c r="D149" s="2"/>
      <c r="H149" s="2"/>
      <c r="I149" s="2"/>
    </row>
    <row r="150" spans="1:9" ht="15.75" customHeight="1" x14ac:dyDescent="0.15">
      <c r="A150" s="3"/>
      <c r="B150" s="2"/>
      <c r="C150" s="2"/>
      <c r="D150" s="2"/>
      <c r="H150" s="2"/>
      <c r="I150" s="2"/>
    </row>
    <row r="151" spans="1:9" ht="15.75" customHeight="1" x14ac:dyDescent="0.15">
      <c r="A151" s="3"/>
      <c r="B151" s="2"/>
      <c r="C151" s="2"/>
      <c r="D151" s="2"/>
      <c r="H151" s="2"/>
      <c r="I151" s="2"/>
    </row>
    <row r="152" spans="1:9" ht="15.75" customHeight="1" x14ac:dyDescent="0.15">
      <c r="A152" s="3"/>
      <c r="B152" s="2"/>
      <c r="C152" s="2"/>
      <c r="D152" s="2"/>
      <c r="H152" s="2"/>
      <c r="I152" s="2"/>
    </row>
    <row r="153" spans="1:9" ht="15.75" customHeight="1" x14ac:dyDescent="0.15">
      <c r="A153" s="3"/>
      <c r="B153" s="2"/>
      <c r="C153" s="2"/>
      <c r="D153" s="2"/>
      <c r="H153" s="2"/>
      <c r="I153" s="2"/>
    </row>
    <row r="154" spans="1:9" ht="15.75" customHeight="1" x14ac:dyDescent="0.15">
      <c r="A154" s="3"/>
      <c r="B154" s="2"/>
      <c r="C154" s="2"/>
      <c r="D154" s="2"/>
      <c r="H154" s="2"/>
      <c r="I154" s="2"/>
    </row>
    <row r="155" spans="1:9" ht="15.75" customHeight="1" x14ac:dyDescent="0.15">
      <c r="A155" s="3"/>
      <c r="B155" s="2"/>
      <c r="C155" s="2"/>
      <c r="D155" s="2"/>
      <c r="H155" s="2"/>
      <c r="I155" s="2"/>
    </row>
    <row r="156" spans="1:9" ht="15.75" customHeight="1" x14ac:dyDescent="0.15">
      <c r="A156" s="3"/>
      <c r="B156" s="2"/>
      <c r="C156" s="2"/>
      <c r="D156" s="2"/>
      <c r="H156" s="2"/>
      <c r="I156" s="2"/>
    </row>
    <row r="157" spans="1:9" ht="15.75" customHeight="1" x14ac:dyDescent="0.15">
      <c r="A157" s="3"/>
      <c r="B157" s="2"/>
      <c r="C157" s="2"/>
      <c r="D157" s="2"/>
      <c r="H157" s="2"/>
      <c r="I157" s="2"/>
    </row>
    <row r="158" spans="1:9" ht="15.75" customHeight="1" x14ac:dyDescent="0.15">
      <c r="A158" s="3"/>
      <c r="B158" s="2"/>
      <c r="C158" s="2"/>
      <c r="D158" s="2"/>
      <c r="H158" s="2"/>
      <c r="I158" s="2"/>
    </row>
    <row r="159" spans="1:9" ht="15.75" customHeight="1" x14ac:dyDescent="0.15">
      <c r="A159" s="3"/>
      <c r="B159" s="2"/>
      <c r="C159" s="2"/>
      <c r="D159" s="2"/>
      <c r="H159" s="2"/>
      <c r="I159" s="2"/>
    </row>
    <row r="160" spans="1:9" ht="15.75" customHeight="1" x14ac:dyDescent="0.15">
      <c r="A160" s="3"/>
      <c r="B160" s="2"/>
      <c r="C160" s="2"/>
      <c r="D160" s="2"/>
      <c r="H160" s="2"/>
      <c r="I160" s="2"/>
    </row>
    <row r="161" spans="1:9" ht="15.75" customHeight="1" x14ac:dyDescent="0.15">
      <c r="A161" s="3"/>
      <c r="B161" s="2"/>
      <c r="C161" s="2"/>
      <c r="D161" s="2"/>
      <c r="H161" s="2"/>
      <c r="I161" s="2"/>
    </row>
    <row r="162" spans="1:9" ht="15.75" customHeight="1" x14ac:dyDescent="0.15">
      <c r="A162" s="3"/>
      <c r="B162" s="2"/>
      <c r="C162" s="2"/>
      <c r="D162" s="2"/>
      <c r="H162" s="2"/>
      <c r="I162" s="2"/>
    </row>
    <row r="163" spans="1:9" ht="15.75" customHeight="1" x14ac:dyDescent="0.15">
      <c r="A163" s="3"/>
      <c r="B163" s="2"/>
      <c r="C163" s="2"/>
      <c r="D163" s="2"/>
      <c r="H163" s="2"/>
      <c r="I163" s="2"/>
    </row>
    <row r="164" spans="1:9" ht="15.75" customHeight="1" x14ac:dyDescent="0.15">
      <c r="A164" s="3"/>
      <c r="B164" s="2"/>
      <c r="C164" s="2"/>
      <c r="D164" s="2"/>
      <c r="H164" s="2"/>
      <c r="I164" s="2"/>
    </row>
    <row r="165" spans="1:9" ht="15.75" customHeight="1" x14ac:dyDescent="0.15">
      <c r="A165" s="3"/>
      <c r="B165" s="2"/>
      <c r="C165" s="2"/>
      <c r="D165" s="2"/>
      <c r="H165" s="2"/>
      <c r="I165" s="2"/>
    </row>
    <row r="166" spans="1:9" ht="15.75" customHeight="1" x14ac:dyDescent="0.15">
      <c r="A166" s="3"/>
      <c r="B166" s="2"/>
      <c r="C166" s="2"/>
      <c r="D166" s="2"/>
      <c r="H166" s="2"/>
      <c r="I166" s="2"/>
    </row>
    <row r="167" spans="1:9" ht="15.75" customHeight="1" x14ac:dyDescent="0.15">
      <c r="A167" s="3"/>
      <c r="B167" s="2"/>
      <c r="C167" s="2"/>
      <c r="D167" s="2"/>
      <c r="H167" s="2"/>
      <c r="I167" s="2"/>
    </row>
    <row r="168" spans="1:9" ht="15.75" customHeight="1" x14ac:dyDescent="0.15">
      <c r="A168" s="3"/>
      <c r="B168" s="2"/>
      <c r="C168" s="2"/>
      <c r="D168" s="2"/>
      <c r="H168" s="2"/>
      <c r="I168" s="2"/>
    </row>
    <row r="169" spans="1:9" ht="15.75" customHeight="1" x14ac:dyDescent="0.15">
      <c r="A169" s="3"/>
      <c r="B169" s="2"/>
      <c r="C169" s="2"/>
      <c r="D169" s="2"/>
      <c r="H169" s="2"/>
      <c r="I169" s="2"/>
    </row>
    <row r="170" spans="1:9" ht="15.75" customHeight="1" x14ac:dyDescent="0.15">
      <c r="A170" s="3"/>
      <c r="B170" s="2"/>
      <c r="C170" s="2"/>
      <c r="D170" s="2"/>
      <c r="H170" s="2"/>
      <c r="I170" s="2"/>
    </row>
    <row r="171" spans="1:9" ht="15.75" customHeight="1" x14ac:dyDescent="0.15">
      <c r="A171" s="3"/>
      <c r="B171" s="2"/>
      <c r="C171" s="2"/>
      <c r="D171" s="2"/>
      <c r="H171" s="2"/>
      <c r="I171" s="2"/>
    </row>
    <row r="172" spans="1:9" ht="15.75" customHeight="1" x14ac:dyDescent="0.15">
      <c r="A172" s="3"/>
      <c r="B172" s="2"/>
      <c r="C172" s="2"/>
      <c r="D172" s="2"/>
      <c r="H172" s="2"/>
      <c r="I172" s="2"/>
    </row>
    <row r="173" spans="1:9" ht="15.75" customHeight="1" x14ac:dyDescent="0.15">
      <c r="A173" s="3"/>
      <c r="B173" s="2"/>
      <c r="C173" s="2"/>
      <c r="D173" s="2"/>
      <c r="H173" s="2"/>
      <c r="I173" s="2"/>
    </row>
    <row r="174" spans="1:9" ht="15.75" customHeight="1" x14ac:dyDescent="0.15">
      <c r="A174" s="3"/>
      <c r="B174" s="2"/>
      <c r="C174" s="2"/>
      <c r="D174" s="2"/>
      <c r="H174" s="2"/>
      <c r="I174" s="2"/>
    </row>
    <row r="175" spans="1:9" ht="15.75" customHeight="1" x14ac:dyDescent="0.15">
      <c r="A175" s="3"/>
      <c r="B175" s="2"/>
      <c r="C175" s="2"/>
      <c r="D175" s="2"/>
      <c r="H175" s="2"/>
      <c r="I175" s="2"/>
    </row>
    <row r="176" spans="1:9" ht="15.75" customHeight="1" x14ac:dyDescent="0.15">
      <c r="A176" s="3"/>
      <c r="B176" s="2"/>
      <c r="C176" s="2"/>
      <c r="D176" s="2"/>
      <c r="H176" s="2"/>
      <c r="I176" s="2"/>
    </row>
    <row r="177" spans="1:9" ht="15.75" customHeight="1" x14ac:dyDescent="0.15">
      <c r="A177" s="3"/>
      <c r="B177" s="2"/>
      <c r="C177" s="2"/>
      <c r="D177" s="2"/>
      <c r="H177" s="2"/>
      <c r="I177" s="2"/>
    </row>
    <row r="178" spans="1:9" ht="15.75" customHeight="1" x14ac:dyDescent="0.15">
      <c r="A178" s="3"/>
      <c r="B178" s="2"/>
      <c r="C178" s="2"/>
      <c r="D178" s="2"/>
      <c r="H178" s="2"/>
      <c r="I178" s="2"/>
    </row>
    <row r="179" spans="1:9" ht="15.75" customHeight="1" x14ac:dyDescent="0.15">
      <c r="A179" s="3"/>
      <c r="B179" s="2"/>
      <c r="C179" s="2"/>
      <c r="D179" s="2"/>
      <c r="H179" s="2"/>
      <c r="I179" s="2"/>
    </row>
    <row r="180" spans="1:9" ht="15.75" customHeight="1" x14ac:dyDescent="0.15">
      <c r="A180" s="3"/>
      <c r="B180" s="2"/>
      <c r="C180" s="2"/>
      <c r="D180" s="2"/>
      <c r="H180" s="2"/>
      <c r="I180" s="2"/>
    </row>
    <row r="181" spans="1:9" ht="15.75" customHeight="1" x14ac:dyDescent="0.15">
      <c r="A181" s="3"/>
      <c r="B181" s="2"/>
      <c r="C181" s="2"/>
      <c r="D181" s="2"/>
      <c r="H181" s="2"/>
      <c r="I181" s="2"/>
    </row>
    <row r="182" spans="1:9" ht="15.75" customHeight="1" x14ac:dyDescent="0.15">
      <c r="A182" s="3"/>
      <c r="B182" s="2"/>
      <c r="C182" s="2"/>
      <c r="D182" s="2"/>
      <c r="H182" s="2"/>
      <c r="I182" s="2"/>
    </row>
    <row r="183" spans="1:9" ht="15.75" customHeight="1" x14ac:dyDescent="0.15">
      <c r="A183" s="3"/>
      <c r="B183" s="2"/>
      <c r="C183" s="2"/>
      <c r="D183" s="2"/>
      <c r="H183" s="2"/>
      <c r="I183" s="2"/>
    </row>
    <row r="184" spans="1:9" ht="15.75" customHeight="1" x14ac:dyDescent="0.15">
      <c r="A184" s="3"/>
      <c r="B184" s="2"/>
      <c r="C184" s="2"/>
      <c r="D184" s="2"/>
      <c r="H184" s="2"/>
      <c r="I184" s="2"/>
    </row>
    <row r="185" spans="1:9" ht="15.75" customHeight="1" x14ac:dyDescent="0.15">
      <c r="A185" s="3"/>
      <c r="B185" s="2"/>
      <c r="C185" s="2"/>
      <c r="D185" s="2"/>
      <c r="H185" s="2"/>
      <c r="I185" s="2"/>
    </row>
    <row r="186" spans="1:9" ht="15.75" customHeight="1" x14ac:dyDescent="0.15">
      <c r="A186" s="3"/>
      <c r="B186" s="2"/>
      <c r="C186" s="2"/>
      <c r="D186" s="2"/>
      <c r="H186" s="2"/>
      <c r="I186" s="2"/>
    </row>
    <row r="187" spans="1:9" ht="15.75" customHeight="1" x14ac:dyDescent="0.15">
      <c r="A187" s="3"/>
      <c r="B187" s="2"/>
      <c r="C187" s="2"/>
      <c r="D187" s="2"/>
      <c r="H187" s="2"/>
      <c r="I187" s="2"/>
    </row>
    <row r="188" spans="1:9" ht="15.75" customHeight="1" x14ac:dyDescent="0.15">
      <c r="A188" s="3"/>
      <c r="B188" s="2"/>
      <c r="C188" s="2"/>
      <c r="D188" s="2"/>
      <c r="H188" s="2"/>
      <c r="I188" s="2"/>
    </row>
    <row r="189" spans="1:9" ht="15.75" customHeight="1" x14ac:dyDescent="0.15">
      <c r="A189" s="3"/>
      <c r="B189" s="2"/>
      <c r="C189" s="2"/>
      <c r="D189" s="2"/>
      <c r="H189" s="2"/>
      <c r="I189" s="2"/>
    </row>
    <row r="190" spans="1:9" ht="15.75" customHeight="1" x14ac:dyDescent="0.15">
      <c r="A190" s="3"/>
      <c r="B190" s="2"/>
      <c r="C190" s="2"/>
      <c r="D190" s="2"/>
      <c r="H190" s="2"/>
      <c r="I190" s="2"/>
    </row>
    <row r="191" spans="1:9" ht="15.75" customHeight="1" x14ac:dyDescent="0.15">
      <c r="A191" s="3"/>
      <c r="B191" s="2"/>
      <c r="C191" s="2"/>
      <c r="D191" s="2"/>
      <c r="H191" s="2"/>
      <c r="I191" s="2"/>
    </row>
    <row r="192" spans="1:9" ht="15.75" customHeight="1" x14ac:dyDescent="0.15">
      <c r="A192" s="3"/>
      <c r="B192" s="2"/>
      <c r="C192" s="2"/>
      <c r="D192" s="2"/>
      <c r="H192" s="2"/>
      <c r="I192" s="2"/>
    </row>
    <row r="193" spans="1:9" ht="15.75" customHeight="1" x14ac:dyDescent="0.15">
      <c r="A193" s="3"/>
      <c r="B193" s="2"/>
      <c r="C193" s="2"/>
      <c r="D193" s="2"/>
      <c r="H193" s="2"/>
      <c r="I193" s="2"/>
    </row>
    <row r="194" spans="1:9" ht="15.75" customHeight="1" x14ac:dyDescent="0.15">
      <c r="A194" s="3"/>
      <c r="B194" s="2"/>
      <c r="C194" s="2"/>
      <c r="D194" s="2"/>
      <c r="H194" s="2"/>
      <c r="I194" s="2"/>
    </row>
    <row r="195" spans="1:9" ht="15.75" customHeight="1" x14ac:dyDescent="0.15">
      <c r="A195" s="3"/>
      <c r="B195" s="2"/>
      <c r="C195" s="2"/>
      <c r="D195" s="2"/>
      <c r="H195" s="2"/>
      <c r="I195" s="2"/>
    </row>
    <row r="196" spans="1:9" ht="15.75" customHeight="1" x14ac:dyDescent="0.15">
      <c r="A196" s="3"/>
      <c r="B196" s="2"/>
      <c r="C196" s="2"/>
      <c r="D196" s="2"/>
      <c r="H196" s="2"/>
      <c r="I196" s="2"/>
    </row>
    <row r="197" spans="1:9" ht="15.75" customHeight="1" x14ac:dyDescent="0.15">
      <c r="A197" s="3"/>
      <c r="B197" s="2"/>
      <c r="C197" s="2"/>
      <c r="D197" s="2"/>
      <c r="H197" s="2"/>
      <c r="I197" s="2"/>
    </row>
    <row r="198" spans="1:9" ht="15.75" customHeight="1" x14ac:dyDescent="0.15">
      <c r="A198" s="3"/>
      <c r="B198" s="2"/>
      <c r="C198" s="2"/>
      <c r="D198" s="2"/>
      <c r="H198" s="2"/>
      <c r="I198" s="2"/>
    </row>
    <row r="199" spans="1:9" ht="15.75" customHeight="1" x14ac:dyDescent="0.15">
      <c r="A199" s="3"/>
      <c r="B199" s="2"/>
      <c r="C199" s="2"/>
      <c r="D199" s="2"/>
      <c r="H199" s="2"/>
      <c r="I199" s="2"/>
    </row>
    <row r="200" spans="1:9" ht="15.75" customHeight="1" x14ac:dyDescent="0.15">
      <c r="A200" s="3"/>
      <c r="B200" s="2"/>
      <c r="C200" s="2"/>
      <c r="D200" s="2"/>
      <c r="H200" s="2"/>
      <c r="I200" s="2"/>
    </row>
    <row r="201" spans="1:9" ht="15.75" customHeight="1" x14ac:dyDescent="0.15">
      <c r="A201" s="3"/>
      <c r="B201" s="2"/>
      <c r="C201" s="2"/>
      <c r="D201" s="2"/>
      <c r="H201" s="2"/>
      <c r="I201" s="2"/>
    </row>
    <row r="202" spans="1:9" ht="15.75" customHeight="1" x14ac:dyDescent="0.15">
      <c r="A202" s="3"/>
      <c r="B202" s="2"/>
      <c r="C202" s="2"/>
      <c r="D202" s="2"/>
      <c r="H202" s="2"/>
      <c r="I202" s="2"/>
    </row>
    <row r="203" spans="1:9" ht="15.75" customHeight="1" x14ac:dyDescent="0.15">
      <c r="A203" s="3"/>
      <c r="B203" s="2"/>
      <c r="C203" s="2"/>
      <c r="D203" s="2"/>
      <c r="H203" s="2"/>
      <c r="I203" s="2"/>
    </row>
    <row r="204" spans="1:9" ht="15.75" customHeight="1" x14ac:dyDescent="0.15">
      <c r="A204" s="3"/>
      <c r="B204" s="2"/>
      <c r="C204" s="2"/>
      <c r="D204" s="2"/>
      <c r="H204" s="2"/>
      <c r="I204" s="2"/>
    </row>
    <row r="205" spans="1:9" ht="15.75" customHeight="1" x14ac:dyDescent="0.15">
      <c r="A205" s="3"/>
      <c r="B205" s="2"/>
      <c r="C205" s="2"/>
      <c r="D205" s="2"/>
      <c r="H205" s="2"/>
      <c r="I205" s="2"/>
    </row>
    <row r="206" spans="1:9" ht="15.75" customHeight="1" x14ac:dyDescent="0.15">
      <c r="A206" s="3"/>
      <c r="B206" s="2"/>
      <c r="C206" s="2"/>
      <c r="D206" s="2"/>
      <c r="H206" s="2"/>
      <c r="I206" s="2"/>
    </row>
    <row r="207" spans="1:9" ht="15.75" customHeight="1" x14ac:dyDescent="0.15">
      <c r="A207" s="3"/>
      <c r="B207" s="2"/>
      <c r="C207" s="2"/>
      <c r="D207" s="2"/>
      <c r="H207" s="2"/>
      <c r="I207" s="2"/>
    </row>
    <row r="208" spans="1:9" ht="15.75" customHeight="1" x14ac:dyDescent="0.15">
      <c r="A208" s="3"/>
      <c r="B208" s="2"/>
      <c r="C208" s="2"/>
      <c r="D208" s="2"/>
      <c r="H208" s="2"/>
      <c r="I208" s="2"/>
    </row>
    <row r="209" spans="1:9" ht="15.75" customHeight="1" x14ac:dyDescent="0.15">
      <c r="A209" s="3"/>
      <c r="B209" s="2"/>
      <c r="C209" s="2"/>
      <c r="D209" s="2"/>
      <c r="H209" s="2"/>
      <c r="I209" s="2"/>
    </row>
    <row r="210" spans="1:9" ht="15.75" customHeight="1" x14ac:dyDescent="0.15">
      <c r="A210" s="3"/>
      <c r="B210" s="2"/>
      <c r="C210" s="2"/>
      <c r="D210" s="2"/>
      <c r="H210" s="2"/>
      <c r="I210" s="2"/>
    </row>
    <row r="211" spans="1:9" ht="15.75" customHeight="1" x14ac:dyDescent="0.15">
      <c r="A211" s="3"/>
      <c r="B211" s="2"/>
      <c r="C211" s="2"/>
      <c r="D211" s="2"/>
      <c r="H211" s="2"/>
      <c r="I211" s="2"/>
    </row>
    <row r="212" spans="1:9" ht="15.75" customHeight="1" x14ac:dyDescent="0.15">
      <c r="A212" s="3"/>
      <c r="B212" s="2"/>
      <c r="C212" s="2"/>
      <c r="D212" s="2"/>
      <c r="H212" s="2"/>
      <c r="I212" s="2"/>
    </row>
    <row r="213" spans="1:9" ht="15.75" customHeight="1" x14ac:dyDescent="0.15">
      <c r="A213" s="3"/>
      <c r="B213" s="2"/>
      <c r="C213" s="2"/>
      <c r="D213" s="2"/>
      <c r="H213" s="2"/>
      <c r="I213" s="2"/>
    </row>
    <row r="214" spans="1:9" ht="15.75" customHeight="1" x14ac:dyDescent="0.15">
      <c r="A214" s="3"/>
      <c r="B214" s="2"/>
      <c r="C214" s="2"/>
      <c r="D214" s="2"/>
      <c r="H214" s="2"/>
      <c r="I214" s="2"/>
    </row>
    <row r="215" spans="1:9" ht="15.75" customHeight="1" x14ac:dyDescent="0.15">
      <c r="A215" s="3"/>
      <c r="B215" s="2"/>
      <c r="C215" s="2"/>
      <c r="D215" s="2"/>
      <c r="H215" s="2"/>
      <c r="I215" s="2"/>
    </row>
    <row r="216" spans="1:9" ht="15.75" customHeight="1" x14ac:dyDescent="0.15">
      <c r="A216" s="3"/>
      <c r="B216" s="2"/>
      <c r="C216" s="2"/>
      <c r="D216" s="2"/>
      <c r="H216" s="2"/>
      <c r="I216" s="2"/>
    </row>
    <row r="217" spans="1:9" ht="15.75" customHeight="1" x14ac:dyDescent="0.15">
      <c r="A217" s="3"/>
      <c r="B217" s="2"/>
      <c r="C217" s="2"/>
      <c r="D217" s="2"/>
      <c r="H217" s="2"/>
      <c r="I217" s="2"/>
    </row>
    <row r="218" spans="1:9" ht="15.75" customHeight="1" x14ac:dyDescent="0.15">
      <c r="A218" s="3"/>
      <c r="B218" s="2"/>
      <c r="C218" s="2"/>
      <c r="D218" s="2"/>
      <c r="H218" s="2"/>
      <c r="I218" s="2"/>
    </row>
    <row r="219" spans="1:9" ht="15.75" customHeight="1" x14ac:dyDescent="0.15">
      <c r="A219" s="3"/>
      <c r="B219" s="2"/>
      <c r="C219" s="2"/>
      <c r="D219" s="2"/>
      <c r="H219" s="2"/>
      <c r="I219" s="2"/>
    </row>
    <row r="220" spans="1:9" ht="15.75" customHeight="1" x14ac:dyDescent="0.15">
      <c r="A220" s="3"/>
      <c r="B220" s="2"/>
      <c r="C220" s="2"/>
      <c r="D220" s="2"/>
      <c r="H220" s="2"/>
      <c r="I220" s="2"/>
    </row>
    <row r="221" spans="1:9" ht="15.75" customHeight="1" x14ac:dyDescent="0.15">
      <c r="A221" s="3"/>
      <c r="B221" s="2"/>
      <c r="C221" s="2"/>
      <c r="D221" s="2"/>
      <c r="H221" s="2"/>
      <c r="I221" s="2"/>
    </row>
    <row r="222" spans="1:9" ht="15.75" customHeight="1" x14ac:dyDescent="0.15">
      <c r="A222" s="3"/>
      <c r="B222" s="2"/>
      <c r="C222" s="2"/>
      <c r="D222" s="2"/>
      <c r="H222" s="2"/>
      <c r="I222" s="2"/>
    </row>
    <row r="223" spans="1:9" ht="15.75" customHeight="1" x14ac:dyDescent="0.15">
      <c r="A223" s="3"/>
      <c r="B223" s="2"/>
      <c r="C223" s="2"/>
      <c r="D223" s="2"/>
      <c r="H223" s="2"/>
      <c r="I223" s="2"/>
    </row>
    <row r="224" spans="1:9" ht="15.75" customHeight="1" x14ac:dyDescent="0.15">
      <c r="A224" s="3"/>
      <c r="B224" s="2"/>
      <c r="C224" s="2"/>
      <c r="D224" s="2"/>
      <c r="H224" s="2"/>
      <c r="I224" s="2"/>
    </row>
    <row r="225" spans="1:9" ht="15.75" customHeight="1" x14ac:dyDescent="0.15">
      <c r="A225" s="3"/>
      <c r="B225" s="2"/>
      <c r="C225" s="2"/>
      <c r="D225" s="2"/>
      <c r="H225" s="2"/>
      <c r="I225" s="2"/>
    </row>
    <row r="226" spans="1:9" ht="15.75" customHeight="1" x14ac:dyDescent="0.15">
      <c r="A226" s="3"/>
      <c r="B226" s="2"/>
      <c r="C226" s="2"/>
      <c r="D226" s="2"/>
      <c r="H226" s="2"/>
      <c r="I226" s="2"/>
    </row>
    <row r="227" spans="1:9" ht="15.75" customHeight="1" x14ac:dyDescent="0.15">
      <c r="A227" s="3"/>
      <c r="B227" s="2"/>
      <c r="C227" s="2"/>
      <c r="D227" s="2"/>
      <c r="H227" s="2"/>
      <c r="I227" s="2"/>
    </row>
    <row r="228" spans="1:9" ht="15.75" customHeight="1" x14ac:dyDescent="0.15">
      <c r="A228" s="3"/>
      <c r="B228" s="2"/>
      <c r="C228" s="2"/>
      <c r="D228" s="2"/>
      <c r="H228" s="2"/>
      <c r="I228" s="2"/>
    </row>
    <row r="229" spans="1:9" ht="15.75" customHeight="1" x14ac:dyDescent="0.15">
      <c r="A229" s="3"/>
      <c r="B229" s="2"/>
      <c r="C229" s="2"/>
      <c r="D229" s="2"/>
      <c r="H229" s="2"/>
      <c r="I229" s="2"/>
    </row>
    <row r="230" spans="1:9" ht="15.75" customHeight="1" x14ac:dyDescent="0.15">
      <c r="A230" s="3"/>
      <c r="B230" s="2"/>
      <c r="C230" s="2"/>
      <c r="D230" s="2"/>
      <c r="H230" s="2"/>
      <c r="I230" s="2"/>
    </row>
    <row r="231" spans="1:9" ht="15.75" customHeight="1" x14ac:dyDescent="0.15">
      <c r="A231" s="3"/>
      <c r="B231" s="2"/>
      <c r="C231" s="2"/>
      <c r="D231" s="2"/>
      <c r="H231" s="2"/>
      <c r="I231" s="2"/>
    </row>
    <row r="232" spans="1:9" ht="15.75" customHeight="1" x14ac:dyDescent="0.15">
      <c r="A232" s="3"/>
      <c r="B232" s="2"/>
      <c r="C232" s="2"/>
      <c r="D232" s="2"/>
      <c r="H232" s="2"/>
      <c r="I232" s="2"/>
    </row>
    <row r="233" spans="1:9" ht="15.75" customHeight="1" x14ac:dyDescent="0.15">
      <c r="A233" s="3"/>
      <c r="B233" s="2"/>
      <c r="C233" s="2"/>
      <c r="D233" s="2"/>
      <c r="H233" s="2"/>
      <c r="I233" s="2"/>
    </row>
    <row r="234" spans="1:9" ht="15.75" customHeight="1" x14ac:dyDescent="0.15">
      <c r="A234" s="3"/>
      <c r="B234" s="2"/>
      <c r="C234" s="2"/>
      <c r="D234" s="2"/>
      <c r="H234" s="2"/>
      <c r="I234" s="2"/>
    </row>
    <row r="235" spans="1:9" ht="15.75" customHeight="1" x14ac:dyDescent="0.15">
      <c r="A235" s="3"/>
      <c r="B235" s="2"/>
      <c r="C235" s="2"/>
      <c r="D235" s="2"/>
      <c r="H235" s="2"/>
      <c r="I235" s="2"/>
    </row>
    <row r="236" spans="1:9" ht="15.75" customHeight="1" x14ac:dyDescent="0.15">
      <c r="A236" s="3"/>
      <c r="B236" s="2"/>
      <c r="C236" s="2"/>
      <c r="D236" s="2"/>
      <c r="H236" s="2"/>
      <c r="I236" s="2"/>
    </row>
    <row r="237" spans="1:9" ht="15.75" customHeight="1" x14ac:dyDescent="0.15">
      <c r="A237" s="3"/>
      <c r="B237" s="2"/>
      <c r="C237" s="2"/>
      <c r="D237" s="2"/>
      <c r="H237" s="2"/>
      <c r="I237" s="2"/>
    </row>
    <row r="238" spans="1:9" ht="15.75" customHeight="1" x14ac:dyDescent="0.15">
      <c r="A238" s="3"/>
      <c r="B238" s="2"/>
      <c r="C238" s="2"/>
      <c r="D238" s="2"/>
      <c r="H238" s="2"/>
      <c r="I238" s="2"/>
    </row>
    <row r="239" spans="1:9" ht="15.75" customHeight="1" x14ac:dyDescent="0.15">
      <c r="A239" s="3"/>
      <c r="B239" s="2"/>
      <c r="C239" s="2"/>
      <c r="D239" s="2"/>
      <c r="H239" s="2"/>
      <c r="I239" s="2"/>
    </row>
    <row r="240" spans="1:9" ht="15.75" customHeight="1" x14ac:dyDescent="0.15">
      <c r="A240" s="3"/>
      <c r="B240" s="2"/>
      <c r="C240" s="2"/>
      <c r="D240" s="2"/>
      <c r="H240" s="2"/>
      <c r="I240" s="2"/>
    </row>
    <row r="241" spans="1:9" ht="15.75" customHeight="1" x14ac:dyDescent="0.15">
      <c r="A241" s="3"/>
      <c r="B241" s="2"/>
      <c r="C241" s="2"/>
      <c r="D241" s="2"/>
      <c r="H241" s="2"/>
      <c r="I241" s="2"/>
    </row>
    <row r="242" spans="1:9" ht="15.75" customHeight="1" x14ac:dyDescent="0.15">
      <c r="A242" s="3"/>
      <c r="B242" s="2"/>
      <c r="C242" s="2"/>
      <c r="D242" s="2"/>
      <c r="H242" s="2"/>
      <c r="I242" s="2"/>
    </row>
    <row r="243" spans="1:9" ht="15.75" customHeight="1" x14ac:dyDescent="0.15">
      <c r="A243" s="3"/>
      <c r="B243" s="2"/>
      <c r="C243" s="2"/>
      <c r="D243" s="2"/>
      <c r="H243" s="2"/>
      <c r="I243" s="2"/>
    </row>
    <row r="244" spans="1:9" ht="15.75" customHeight="1" x14ac:dyDescent="0.15">
      <c r="A244" s="3"/>
      <c r="B244" s="2"/>
      <c r="C244" s="2"/>
      <c r="D244" s="2"/>
      <c r="H244" s="2"/>
      <c r="I244" s="2"/>
    </row>
    <row r="245" spans="1:9" ht="15.75" customHeight="1" x14ac:dyDescent="0.15">
      <c r="B245" s="2"/>
    </row>
    <row r="246" spans="1:9" ht="15.75" customHeight="1" x14ac:dyDescent="0.15"/>
    <row r="247" spans="1:9" ht="15.75" customHeight="1" x14ac:dyDescent="0.15"/>
    <row r="248" spans="1:9" ht="15.75" customHeight="1" x14ac:dyDescent="0.15"/>
    <row r="249" spans="1:9" ht="15.75" customHeight="1" x14ac:dyDescent="0.15"/>
    <row r="250" spans="1:9" ht="15.75" customHeight="1" x14ac:dyDescent="0.15"/>
    <row r="251" spans="1:9" ht="15.75" customHeight="1" x14ac:dyDescent="0.15"/>
    <row r="252" spans="1:9" ht="15.75" customHeight="1" x14ac:dyDescent="0.15"/>
    <row r="253" spans="1:9" ht="15.75" customHeight="1" x14ac:dyDescent="0.15"/>
    <row r="254" spans="1:9" ht="15.75" customHeight="1" x14ac:dyDescent="0.15"/>
    <row r="255" spans="1:9" ht="15.75" customHeight="1" x14ac:dyDescent="0.15"/>
    <row r="256" spans="1:9"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row r="1009" ht="15.75" customHeight="1" x14ac:dyDescent="0.15"/>
    <row r="1010" ht="15.75" customHeight="1" x14ac:dyDescent="0.15"/>
    <row r="1011" ht="15.75" customHeight="1" x14ac:dyDescent="0.15"/>
    <row r="1012" ht="15.75" customHeight="1" x14ac:dyDescent="0.15"/>
    <row r="1013" ht="15.75" customHeight="1" x14ac:dyDescent="0.15"/>
  </sheetData>
  <mergeCells count="4">
    <mergeCell ref="J14:L14"/>
    <mergeCell ref="B14:E14"/>
    <mergeCell ref="F14:I14"/>
    <mergeCell ref="A52:Q52"/>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4148C-18E2-4D40-BB0D-B8965152568F}">
  <sheetPr>
    <pageSetUpPr fitToPage="1"/>
  </sheetPr>
  <dimension ref="A1:Z997"/>
  <sheetViews>
    <sheetView topLeftCell="A68" workbookViewId="0">
      <selection activeCell="A138" sqref="A138"/>
    </sheetView>
  </sheetViews>
  <sheetFormatPr baseColWidth="10" defaultColWidth="13.1640625" defaultRowHeight="15" customHeight="1" x14ac:dyDescent="0.2"/>
  <cols>
    <col min="1" max="1" width="34.33203125" style="266" customWidth="1"/>
    <col min="2" max="2" width="10" style="266" customWidth="1"/>
    <col min="3" max="3" width="11.33203125" style="266" customWidth="1"/>
    <col min="4" max="4" width="11" style="266" customWidth="1"/>
    <col min="5" max="6" width="10" style="266" customWidth="1"/>
    <col min="7" max="7" width="14.1640625" style="266" customWidth="1"/>
    <col min="8" max="8" width="17.6640625" style="266" customWidth="1"/>
    <col min="9" max="23" width="10" style="266" customWidth="1"/>
    <col min="24" max="16384" width="13.1640625" style="266"/>
  </cols>
  <sheetData>
    <row r="1" spans="1:26" ht="14.25" customHeight="1" x14ac:dyDescent="0.2">
      <c r="A1" s="312" t="s">
        <v>101</v>
      </c>
      <c r="B1" s="313"/>
      <c r="C1" s="313"/>
      <c r="D1" s="313"/>
      <c r="E1" s="314"/>
      <c r="F1" s="265"/>
      <c r="G1" s="265"/>
      <c r="H1" s="265"/>
      <c r="I1" s="265"/>
      <c r="J1" s="265"/>
      <c r="K1" s="265"/>
      <c r="L1" s="265"/>
      <c r="M1" s="265"/>
      <c r="N1" s="265"/>
      <c r="O1" s="265"/>
      <c r="P1" s="265"/>
      <c r="Q1" s="265"/>
      <c r="R1" s="265"/>
      <c r="S1" s="265"/>
      <c r="T1" s="265"/>
      <c r="U1" s="265"/>
      <c r="V1" s="265"/>
      <c r="W1" s="265"/>
      <c r="X1" s="265"/>
      <c r="Y1" s="265"/>
      <c r="Z1" s="265"/>
    </row>
    <row r="2" spans="1:26" ht="12" customHeight="1" x14ac:dyDescent="0.2">
      <c r="A2" s="267"/>
      <c r="B2" s="268"/>
      <c r="C2" s="268"/>
      <c r="D2" s="265"/>
      <c r="E2" s="265"/>
      <c r="F2" s="265"/>
      <c r="G2" s="265"/>
      <c r="H2" s="265"/>
      <c r="I2" s="265"/>
      <c r="J2" s="265"/>
      <c r="K2" s="265"/>
      <c r="L2" s="265"/>
      <c r="M2" s="265"/>
      <c r="N2" s="265"/>
      <c r="O2" s="265"/>
      <c r="P2" s="265"/>
      <c r="Q2" s="265"/>
      <c r="R2" s="265"/>
      <c r="S2" s="265"/>
      <c r="T2" s="265"/>
      <c r="U2" s="265"/>
      <c r="V2" s="265"/>
      <c r="W2" s="265"/>
      <c r="X2" s="265"/>
      <c r="Y2" s="265"/>
      <c r="Z2" s="265"/>
    </row>
    <row r="3" spans="1:26" ht="12" customHeight="1" x14ac:dyDescent="0.2">
      <c r="A3" s="315" t="s">
        <v>96</v>
      </c>
      <c r="B3" s="304"/>
      <c r="C3" s="304"/>
      <c r="D3" s="304"/>
      <c r="E3" s="304"/>
      <c r="F3" s="265"/>
      <c r="G3" s="265"/>
      <c r="H3" s="265"/>
      <c r="I3" s="265"/>
      <c r="J3" s="265"/>
      <c r="K3" s="265"/>
      <c r="L3" s="265"/>
      <c r="M3" s="265"/>
      <c r="N3" s="265"/>
      <c r="O3" s="265"/>
      <c r="P3" s="265"/>
      <c r="Q3" s="265"/>
      <c r="R3" s="265"/>
      <c r="S3" s="265"/>
      <c r="T3" s="265"/>
      <c r="U3" s="265"/>
      <c r="V3" s="265"/>
      <c r="W3" s="265"/>
      <c r="X3" s="265"/>
      <c r="Y3" s="265"/>
      <c r="Z3" s="265"/>
    </row>
    <row r="4" spans="1:26" ht="12" customHeight="1" x14ac:dyDescent="0.2">
      <c r="A4" s="307"/>
      <c r="B4" s="307"/>
      <c r="C4" s="307"/>
      <c r="D4" s="307"/>
      <c r="E4" s="307"/>
      <c r="F4" s="265"/>
      <c r="G4" s="265"/>
      <c r="H4" s="265"/>
      <c r="I4" s="265"/>
      <c r="J4" s="265"/>
      <c r="K4" s="265"/>
      <c r="L4" s="265"/>
      <c r="M4" s="265"/>
      <c r="N4" s="265"/>
      <c r="O4" s="265"/>
      <c r="P4" s="265"/>
      <c r="Q4" s="265"/>
      <c r="R4" s="265"/>
      <c r="S4" s="265"/>
      <c r="T4" s="265"/>
      <c r="U4" s="265"/>
      <c r="V4" s="265"/>
      <c r="W4" s="265"/>
      <c r="X4" s="265"/>
      <c r="Y4" s="265"/>
      <c r="Z4" s="265"/>
    </row>
    <row r="5" spans="1:26" ht="12" customHeight="1" x14ac:dyDescent="0.2">
      <c r="A5" s="307"/>
      <c r="B5" s="307"/>
      <c r="C5" s="307"/>
      <c r="D5" s="307"/>
      <c r="E5" s="307"/>
      <c r="F5" s="265"/>
      <c r="G5" s="265"/>
      <c r="H5" s="265"/>
      <c r="I5" s="265"/>
      <c r="J5" s="265"/>
      <c r="K5" s="265"/>
      <c r="L5" s="265"/>
      <c r="M5" s="265"/>
      <c r="N5" s="265"/>
      <c r="O5" s="265"/>
      <c r="P5" s="265"/>
      <c r="Q5" s="265"/>
      <c r="R5" s="265"/>
      <c r="S5" s="265"/>
      <c r="T5" s="265"/>
      <c r="U5" s="265"/>
      <c r="V5" s="265"/>
      <c r="W5" s="265"/>
      <c r="X5" s="265"/>
      <c r="Y5" s="265"/>
      <c r="Z5" s="265"/>
    </row>
    <row r="6" spans="1:26" ht="6" customHeight="1" x14ac:dyDescent="0.2">
      <c r="A6" s="307"/>
      <c r="B6" s="307"/>
      <c r="C6" s="307"/>
      <c r="D6" s="307"/>
      <c r="E6" s="307"/>
      <c r="F6" s="265"/>
      <c r="G6" s="265"/>
      <c r="H6" s="265"/>
      <c r="I6" s="265"/>
      <c r="J6" s="265"/>
      <c r="K6" s="265"/>
      <c r="L6" s="265"/>
      <c r="M6" s="265"/>
      <c r="N6" s="265"/>
      <c r="O6" s="265"/>
      <c r="P6" s="265"/>
      <c r="Q6" s="265"/>
      <c r="R6" s="265"/>
      <c r="S6" s="265"/>
      <c r="T6" s="265"/>
      <c r="U6" s="265"/>
      <c r="V6" s="265"/>
      <c r="W6" s="265"/>
      <c r="X6" s="265"/>
      <c r="Y6" s="265"/>
      <c r="Z6" s="265"/>
    </row>
    <row r="7" spans="1:26" ht="6" customHeight="1" x14ac:dyDescent="0.2">
      <c r="A7" s="267"/>
      <c r="B7" s="269"/>
      <c r="C7" s="269"/>
      <c r="D7" s="265"/>
      <c r="E7" s="265"/>
      <c r="F7" s="265"/>
      <c r="G7" s="265"/>
      <c r="H7" s="265"/>
      <c r="I7" s="265"/>
      <c r="J7" s="265"/>
      <c r="K7" s="265"/>
      <c r="L7" s="265"/>
      <c r="M7" s="265"/>
      <c r="N7" s="265"/>
      <c r="O7" s="265"/>
      <c r="P7" s="265"/>
      <c r="Q7" s="265"/>
      <c r="R7" s="265"/>
      <c r="S7" s="265"/>
      <c r="T7" s="265"/>
      <c r="U7" s="265"/>
      <c r="V7" s="265"/>
      <c r="W7" s="265"/>
      <c r="X7" s="265"/>
      <c r="Y7" s="265"/>
      <c r="Z7" s="265"/>
    </row>
    <row r="8" spans="1:26" ht="6" customHeight="1" x14ac:dyDescent="0.2">
      <c r="A8" s="267"/>
      <c r="B8" s="269"/>
      <c r="C8" s="269"/>
      <c r="D8" s="265"/>
      <c r="E8" s="265"/>
      <c r="F8" s="265"/>
      <c r="G8" s="265"/>
      <c r="H8" s="265"/>
      <c r="I8" s="265"/>
      <c r="J8" s="265"/>
      <c r="K8" s="265"/>
      <c r="L8" s="265"/>
      <c r="M8" s="265"/>
      <c r="N8" s="265"/>
      <c r="O8" s="265"/>
      <c r="P8" s="265"/>
      <c r="Q8" s="265"/>
      <c r="R8" s="265"/>
      <c r="S8" s="265"/>
      <c r="T8" s="265"/>
      <c r="U8" s="265"/>
      <c r="V8" s="265"/>
      <c r="W8" s="265"/>
      <c r="X8" s="265"/>
      <c r="Y8" s="265"/>
      <c r="Z8" s="265"/>
    </row>
    <row r="9" spans="1:26" ht="12" customHeight="1" thickBot="1" x14ac:dyDescent="0.25">
      <c r="A9" s="267"/>
      <c r="B9" s="270">
        <v>2022</v>
      </c>
      <c r="C9" s="265"/>
      <c r="D9" s="269"/>
      <c r="E9" s="269"/>
      <c r="F9" s="269"/>
      <c r="G9" s="269"/>
      <c r="H9" s="269"/>
      <c r="I9" s="265"/>
      <c r="J9" s="265"/>
      <c r="K9" s="265"/>
      <c r="L9" s="265"/>
      <c r="M9" s="265"/>
      <c r="N9" s="265"/>
      <c r="O9" s="265"/>
      <c r="P9" s="265"/>
      <c r="Q9" s="265"/>
      <c r="R9" s="265"/>
      <c r="S9" s="265"/>
      <c r="T9" s="265"/>
      <c r="U9" s="265"/>
      <c r="V9" s="265"/>
      <c r="W9" s="265"/>
      <c r="X9" s="265"/>
      <c r="Y9" s="265"/>
      <c r="Z9" s="265"/>
    </row>
    <row r="10" spans="1:26" ht="12" customHeight="1" thickBot="1" x14ac:dyDescent="0.25">
      <c r="A10" s="271" t="s">
        <v>136</v>
      </c>
      <c r="B10" s="272">
        <v>0.3891</v>
      </c>
      <c r="C10" s="268"/>
      <c r="D10" s="265"/>
      <c r="E10" s="265"/>
      <c r="F10" s="265"/>
      <c r="G10" s="265"/>
      <c r="H10" s="265"/>
      <c r="I10" s="265"/>
      <c r="J10" s="265"/>
      <c r="K10" s="265"/>
      <c r="L10" s="265"/>
      <c r="M10" s="265"/>
      <c r="N10" s="265"/>
      <c r="O10" s="265"/>
      <c r="P10" s="265"/>
      <c r="Q10" s="265"/>
      <c r="R10" s="265"/>
      <c r="S10" s="265"/>
      <c r="T10" s="265"/>
      <c r="U10" s="265"/>
      <c r="V10" s="265"/>
      <c r="W10" s="265"/>
      <c r="X10" s="265"/>
      <c r="Y10" s="265"/>
      <c r="Z10" s="265"/>
    </row>
    <row r="11" spans="1:26" ht="15" customHeight="1" x14ac:dyDescent="0.2">
      <c r="A11" s="273" t="s">
        <v>135</v>
      </c>
      <c r="B11" s="274"/>
      <c r="C11" s="268"/>
      <c r="D11" s="268"/>
      <c r="E11" s="268"/>
      <c r="F11" s="268"/>
      <c r="G11" s="268"/>
      <c r="H11" s="268"/>
      <c r="I11" s="268"/>
      <c r="J11" s="268"/>
      <c r="K11" s="268"/>
      <c r="L11" s="268"/>
      <c r="M11" s="268"/>
      <c r="N11" s="268"/>
      <c r="O11" s="268"/>
      <c r="P11" s="268"/>
      <c r="Q11" s="268"/>
      <c r="R11" s="268"/>
      <c r="S11" s="268"/>
      <c r="T11" s="268"/>
      <c r="U11" s="268"/>
      <c r="V11" s="268"/>
      <c r="W11" s="268"/>
      <c r="X11" s="265"/>
      <c r="Y11" s="265"/>
      <c r="Z11" s="265"/>
    </row>
    <row r="12" spans="1:26" ht="12" customHeight="1" x14ac:dyDescent="0.2">
      <c r="A12" s="316" t="s">
        <v>147</v>
      </c>
      <c r="B12" s="307"/>
      <c r="C12" s="307"/>
      <c r="D12" s="307"/>
      <c r="E12" s="307"/>
      <c r="F12" s="268"/>
      <c r="G12" s="268"/>
      <c r="H12" s="268"/>
      <c r="I12" s="268"/>
      <c r="J12" s="268"/>
      <c r="K12" s="268"/>
      <c r="L12" s="268"/>
      <c r="M12" s="268"/>
      <c r="N12" s="268"/>
      <c r="O12" s="268"/>
      <c r="P12" s="268"/>
      <c r="Q12" s="268"/>
      <c r="R12" s="268"/>
      <c r="S12" s="268"/>
      <c r="T12" s="268"/>
      <c r="U12" s="268"/>
      <c r="V12" s="268"/>
      <c r="W12" s="268"/>
      <c r="X12" s="265"/>
      <c r="Y12" s="265"/>
      <c r="Z12" s="265"/>
    </row>
    <row r="13" spans="1:26" ht="12" customHeight="1" x14ac:dyDescent="0.2">
      <c r="A13" s="307"/>
      <c r="B13" s="307"/>
      <c r="C13" s="307"/>
      <c r="D13" s="307"/>
      <c r="E13" s="307"/>
      <c r="F13" s="268"/>
      <c r="G13" s="268"/>
      <c r="H13" s="268"/>
      <c r="I13" s="268"/>
      <c r="J13" s="268"/>
      <c r="K13" s="268"/>
      <c r="L13" s="268"/>
      <c r="M13" s="268"/>
      <c r="N13" s="268"/>
      <c r="O13" s="268"/>
      <c r="P13" s="268"/>
      <c r="Q13" s="268"/>
      <c r="R13" s="268"/>
      <c r="S13" s="268"/>
      <c r="T13" s="268"/>
      <c r="U13" s="268"/>
      <c r="V13" s="268"/>
      <c r="W13" s="268"/>
      <c r="X13" s="265"/>
      <c r="Y13" s="265"/>
      <c r="Z13" s="265"/>
    </row>
    <row r="14" spans="1:26" ht="12" customHeight="1" x14ac:dyDescent="0.2">
      <c r="A14" s="307"/>
      <c r="B14" s="307"/>
      <c r="C14" s="307"/>
      <c r="D14" s="307"/>
      <c r="E14" s="307"/>
      <c r="F14" s="265"/>
      <c r="G14" s="265"/>
      <c r="H14" s="265"/>
      <c r="I14" s="265"/>
      <c r="J14" s="265"/>
      <c r="K14" s="265"/>
      <c r="L14" s="265"/>
      <c r="M14" s="265"/>
      <c r="N14" s="265"/>
      <c r="O14" s="265"/>
      <c r="P14" s="265"/>
      <c r="Q14" s="265"/>
      <c r="R14" s="265"/>
      <c r="S14" s="265"/>
      <c r="T14" s="265"/>
      <c r="U14" s="265"/>
      <c r="V14" s="265"/>
      <c r="W14" s="265"/>
      <c r="X14" s="265"/>
      <c r="Y14" s="265"/>
      <c r="Z14" s="265"/>
    </row>
    <row r="15" spans="1:26" ht="36" customHeight="1" x14ac:dyDescent="0.2">
      <c r="A15" s="307"/>
      <c r="B15" s="307"/>
      <c r="C15" s="307"/>
      <c r="D15" s="307"/>
      <c r="E15" s="307"/>
      <c r="F15" s="265"/>
      <c r="G15" s="265"/>
      <c r="H15" s="265"/>
      <c r="I15" s="265"/>
      <c r="J15" s="265"/>
      <c r="K15" s="265"/>
      <c r="L15" s="265"/>
      <c r="M15" s="265"/>
      <c r="N15" s="265"/>
      <c r="O15" s="265"/>
      <c r="P15" s="265"/>
      <c r="Q15" s="265"/>
      <c r="R15" s="265"/>
      <c r="S15" s="265"/>
      <c r="T15" s="265"/>
      <c r="U15" s="265"/>
      <c r="V15" s="265"/>
      <c r="W15" s="265"/>
      <c r="X15" s="265"/>
      <c r="Y15" s="265"/>
      <c r="Z15" s="265"/>
    </row>
    <row r="16" spans="1:26" ht="12" customHeight="1" x14ac:dyDescent="0.2">
      <c r="A16" s="275"/>
      <c r="B16" s="275"/>
      <c r="C16" s="275"/>
      <c r="D16" s="275"/>
      <c r="E16" s="275"/>
      <c r="F16" s="265"/>
      <c r="G16" s="265"/>
      <c r="H16" s="265"/>
      <c r="I16" s="265"/>
      <c r="J16" s="265"/>
      <c r="K16" s="265"/>
      <c r="L16" s="265"/>
      <c r="M16" s="265"/>
      <c r="N16" s="265"/>
      <c r="O16" s="265"/>
      <c r="P16" s="265"/>
      <c r="Q16" s="265"/>
      <c r="R16" s="265"/>
      <c r="S16" s="265"/>
      <c r="T16" s="265"/>
      <c r="U16" s="265"/>
      <c r="V16" s="265"/>
      <c r="W16" s="265"/>
      <c r="X16" s="265"/>
      <c r="Y16" s="265"/>
      <c r="Z16" s="265"/>
    </row>
    <row r="17" spans="1:26" ht="15.75" customHeight="1" x14ac:dyDescent="0.2">
      <c r="A17" s="271" t="s">
        <v>137</v>
      </c>
      <c r="B17" s="26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row>
    <row r="18" spans="1:26" ht="12" customHeight="1" x14ac:dyDescent="0.2">
      <c r="A18" s="268"/>
      <c r="B18" s="276"/>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row>
    <row r="19" spans="1:26" ht="12" customHeight="1" x14ac:dyDescent="0.2">
      <c r="A19" s="268"/>
      <c r="B19" s="276"/>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row>
    <row r="20" spans="1:26" ht="12" customHeight="1" x14ac:dyDescent="0.2">
      <c r="A20" s="268"/>
      <c r="B20" s="276"/>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row>
    <row r="21" spans="1:26" ht="12" customHeight="1" x14ac:dyDescent="0.2">
      <c r="A21" s="268"/>
      <c r="B21" s="276"/>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row>
    <row r="22" spans="1:26" ht="12" customHeight="1" x14ac:dyDescent="0.2">
      <c r="A22" s="268"/>
      <c r="B22" s="276"/>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row>
    <row r="23" spans="1:26" ht="12" customHeight="1" x14ac:dyDescent="0.2">
      <c r="A23" s="268"/>
      <c r="B23" s="276"/>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row>
    <row r="24" spans="1:26" ht="12" customHeight="1" x14ac:dyDescent="0.2">
      <c r="A24" s="268"/>
      <c r="B24" s="276"/>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row>
    <row r="25" spans="1:26" ht="12" customHeight="1" x14ac:dyDescent="0.2">
      <c r="A25" s="268"/>
      <c r="B25" s="276"/>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row>
    <row r="26" spans="1:26" ht="12" customHeight="1" x14ac:dyDescent="0.2">
      <c r="A26" s="268"/>
      <c r="B26" s="276"/>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row>
    <row r="27" spans="1:26" ht="12" customHeight="1" x14ac:dyDescent="0.2">
      <c r="A27" s="268"/>
      <c r="B27" s="276"/>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row>
    <row r="28" spans="1:26" ht="12" customHeight="1" x14ac:dyDescent="0.2">
      <c r="A28" s="268"/>
      <c r="B28" s="276"/>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row>
    <row r="29" spans="1:26" ht="12" customHeight="1" x14ac:dyDescent="0.2">
      <c r="A29" s="268"/>
      <c r="B29" s="276"/>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row>
    <row r="30" spans="1:26" ht="12" customHeight="1" x14ac:dyDescent="0.2">
      <c r="A30" s="268"/>
      <c r="B30" s="276"/>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row>
    <row r="31" spans="1:26" ht="12" customHeight="1" x14ac:dyDescent="0.2">
      <c r="A31" s="268"/>
      <c r="B31" s="276"/>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row>
    <row r="32" spans="1:26" ht="12" customHeight="1" x14ac:dyDescent="0.2">
      <c r="A32" s="268"/>
      <c r="B32" s="276"/>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row>
    <row r="33" spans="1:26" ht="12" customHeight="1" x14ac:dyDescent="0.2">
      <c r="A33" s="268"/>
      <c r="B33" s="276"/>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row>
    <row r="34" spans="1:26" ht="12" customHeight="1" x14ac:dyDescent="0.2">
      <c r="A34" s="268"/>
      <c r="B34" s="276"/>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row>
    <row r="35" spans="1:26" ht="12" customHeight="1" x14ac:dyDescent="0.2">
      <c r="A35" s="268"/>
      <c r="B35" s="276"/>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row>
    <row r="36" spans="1:26" ht="12" customHeight="1" x14ac:dyDescent="0.2">
      <c r="A36" s="268"/>
      <c r="B36" s="276"/>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row>
    <row r="37" spans="1:26" ht="12" customHeight="1" x14ac:dyDescent="0.2">
      <c r="A37" s="268"/>
      <c r="B37" s="277"/>
      <c r="C37" s="265"/>
      <c r="D37" s="265"/>
      <c r="E37" s="265"/>
      <c r="F37" s="277"/>
      <c r="G37" s="265"/>
      <c r="H37" s="265"/>
      <c r="I37" s="265"/>
      <c r="J37" s="265"/>
      <c r="K37" s="265"/>
      <c r="L37" s="265"/>
      <c r="M37" s="265"/>
      <c r="N37" s="265"/>
      <c r="O37" s="265"/>
      <c r="P37" s="265"/>
      <c r="Q37" s="265"/>
      <c r="R37" s="265"/>
      <c r="S37" s="265"/>
      <c r="T37" s="265"/>
      <c r="U37" s="265"/>
      <c r="V37" s="265"/>
      <c r="W37" s="265"/>
      <c r="X37" s="265"/>
      <c r="Y37" s="265"/>
      <c r="Z37" s="265"/>
    </row>
    <row r="38" spans="1:26" ht="16.5" customHeight="1" x14ac:dyDescent="0.2">
      <c r="A38" s="265" t="s">
        <v>148</v>
      </c>
      <c r="B38" s="278"/>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row>
    <row r="39" spans="1:26" ht="12" customHeight="1" x14ac:dyDescent="0.2">
      <c r="A39" s="273"/>
      <c r="B39" s="274"/>
      <c r="C39" s="274"/>
      <c r="D39" s="274"/>
      <c r="E39" s="274"/>
      <c r="F39" s="265"/>
      <c r="G39" s="265"/>
      <c r="H39" s="265"/>
      <c r="I39" s="265"/>
      <c r="J39" s="265"/>
      <c r="K39" s="265"/>
      <c r="L39" s="265"/>
      <c r="M39" s="265"/>
      <c r="N39" s="265"/>
      <c r="O39" s="265"/>
      <c r="P39" s="265"/>
      <c r="Q39" s="265"/>
      <c r="R39" s="265"/>
      <c r="S39" s="265"/>
      <c r="T39" s="265"/>
      <c r="U39" s="265"/>
      <c r="V39" s="265"/>
      <c r="W39" s="265"/>
      <c r="X39" s="265"/>
      <c r="Y39" s="265"/>
      <c r="Z39" s="265"/>
    </row>
    <row r="40" spans="1:26" ht="12" customHeight="1" x14ac:dyDescent="0.2">
      <c r="A40" s="317" t="s">
        <v>149</v>
      </c>
      <c r="B40" s="307"/>
      <c r="C40" s="307"/>
      <c r="D40" s="307"/>
      <c r="E40" s="307"/>
      <c r="F40" s="307"/>
      <c r="G40" s="307"/>
      <c r="H40" s="265"/>
      <c r="I40" s="265"/>
      <c r="J40" s="265"/>
      <c r="K40" s="265"/>
      <c r="L40" s="265"/>
      <c r="M40" s="265"/>
      <c r="N40" s="265"/>
      <c r="O40" s="265"/>
      <c r="P40" s="265"/>
      <c r="Q40" s="265"/>
      <c r="R40" s="265"/>
      <c r="S40" s="265"/>
      <c r="T40" s="265"/>
      <c r="U40" s="265"/>
      <c r="V40" s="265"/>
      <c r="W40" s="265"/>
      <c r="X40" s="265"/>
      <c r="Y40" s="265"/>
      <c r="Z40" s="265"/>
    </row>
    <row r="41" spans="1:26" ht="12" customHeight="1" x14ac:dyDescent="0.2">
      <c r="A41" s="268" t="s">
        <v>72</v>
      </c>
      <c r="B41" s="278">
        <v>1.6899999999999998E-2</v>
      </c>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row>
    <row r="42" spans="1:26" ht="12" customHeight="1" x14ac:dyDescent="0.2">
      <c r="A42" s="268"/>
      <c r="B42" s="274"/>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row>
    <row r="43" spans="1:26" ht="12" customHeight="1" x14ac:dyDescent="0.2">
      <c r="A43" s="317" t="s">
        <v>150</v>
      </c>
      <c r="B43" s="307"/>
      <c r="C43" s="307"/>
      <c r="D43" s="307"/>
      <c r="E43" s="307"/>
      <c r="F43" s="307"/>
      <c r="G43" s="307"/>
      <c r="H43" s="265"/>
      <c r="I43" s="265"/>
      <c r="J43" s="265"/>
      <c r="K43" s="265"/>
      <c r="L43" s="265"/>
      <c r="M43" s="265"/>
      <c r="N43" s="265"/>
      <c r="O43" s="265"/>
      <c r="P43" s="265"/>
      <c r="Q43" s="265"/>
      <c r="R43" s="265"/>
      <c r="S43" s="265"/>
      <c r="T43" s="265"/>
      <c r="U43" s="265"/>
      <c r="V43" s="265"/>
      <c r="W43" s="265"/>
      <c r="X43" s="265"/>
      <c r="Y43" s="265"/>
      <c r="Z43" s="265"/>
    </row>
    <row r="44" spans="1:26" ht="12" customHeight="1" x14ac:dyDescent="0.2">
      <c r="A44" s="318" t="s">
        <v>138</v>
      </c>
      <c r="B44" s="304"/>
      <c r="C44" s="304"/>
      <c r="D44" s="304"/>
      <c r="E44" s="304"/>
      <c r="F44" s="304"/>
      <c r="G44" s="265"/>
      <c r="H44" s="265"/>
      <c r="I44" s="265"/>
      <c r="J44" s="265"/>
      <c r="K44" s="265"/>
      <c r="L44" s="265"/>
      <c r="M44" s="265"/>
      <c r="N44" s="265"/>
      <c r="O44" s="265"/>
      <c r="P44" s="265"/>
      <c r="Q44" s="265"/>
      <c r="R44" s="265"/>
      <c r="S44" s="265"/>
      <c r="T44" s="265"/>
      <c r="U44" s="265"/>
      <c r="V44" s="265"/>
      <c r="W44" s="265"/>
      <c r="X44" s="265"/>
      <c r="Y44" s="265"/>
      <c r="Z44" s="265"/>
    </row>
    <row r="45" spans="1:26" ht="12" customHeight="1" x14ac:dyDescent="0.2">
      <c r="A45" s="307"/>
      <c r="B45" s="307"/>
      <c r="C45" s="307"/>
      <c r="D45" s="307"/>
      <c r="E45" s="307"/>
      <c r="F45" s="307"/>
      <c r="G45" s="265"/>
      <c r="H45" s="265"/>
      <c r="I45" s="265"/>
      <c r="J45" s="265"/>
      <c r="K45" s="265"/>
      <c r="L45" s="265"/>
      <c r="M45" s="265"/>
      <c r="N45" s="265"/>
      <c r="O45" s="265"/>
      <c r="P45" s="265"/>
      <c r="Q45" s="265"/>
      <c r="R45" s="265"/>
      <c r="S45" s="265"/>
      <c r="T45" s="265"/>
      <c r="U45" s="265"/>
      <c r="V45" s="265"/>
      <c r="W45" s="265"/>
      <c r="X45" s="265"/>
      <c r="Y45" s="265"/>
      <c r="Z45" s="265"/>
    </row>
    <row r="46" spans="1:26" ht="12" customHeight="1" x14ac:dyDescent="0.2">
      <c r="A46" s="307"/>
      <c r="B46" s="307"/>
      <c r="C46" s="307"/>
      <c r="D46" s="307"/>
      <c r="E46" s="307"/>
      <c r="F46" s="307"/>
      <c r="G46" s="265"/>
      <c r="H46" s="265"/>
      <c r="I46" s="265"/>
      <c r="J46" s="265"/>
      <c r="K46" s="265"/>
      <c r="L46" s="265"/>
      <c r="M46" s="265"/>
      <c r="N46" s="265"/>
      <c r="O46" s="265"/>
      <c r="P46" s="265"/>
      <c r="Q46" s="265"/>
      <c r="R46" s="265"/>
      <c r="S46" s="265"/>
      <c r="T46" s="265"/>
      <c r="U46" s="265"/>
      <c r="V46" s="265"/>
      <c r="W46" s="265"/>
      <c r="X46" s="265"/>
      <c r="Y46" s="265"/>
      <c r="Z46" s="265"/>
    </row>
    <row r="47" spans="1:26" ht="12" customHeight="1" x14ac:dyDescent="0.2">
      <c r="A47" s="307"/>
      <c r="B47" s="307"/>
      <c r="C47" s="307"/>
      <c r="D47" s="307"/>
      <c r="E47" s="307"/>
      <c r="F47" s="307"/>
      <c r="G47" s="265"/>
      <c r="H47" s="265"/>
      <c r="I47" s="265"/>
      <c r="J47" s="265"/>
      <c r="K47" s="265"/>
      <c r="L47" s="265"/>
      <c r="M47" s="265"/>
      <c r="N47" s="265"/>
      <c r="O47" s="265"/>
      <c r="P47" s="265"/>
      <c r="Q47" s="265"/>
      <c r="R47" s="265"/>
      <c r="S47" s="265"/>
      <c r="T47" s="265"/>
      <c r="U47" s="265"/>
      <c r="V47" s="265"/>
      <c r="W47" s="265"/>
      <c r="X47" s="265"/>
      <c r="Y47" s="265"/>
      <c r="Z47" s="265"/>
    </row>
    <row r="48" spans="1:26" ht="12" customHeight="1" x14ac:dyDescent="0.2">
      <c r="A48" s="307"/>
      <c r="B48" s="307"/>
      <c r="C48" s="307"/>
      <c r="D48" s="307"/>
      <c r="E48" s="307"/>
      <c r="F48" s="307"/>
      <c r="G48" s="265"/>
      <c r="H48" s="265"/>
      <c r="I48" s="265"/>
      <c r="J48" s="265"/>
      <c r="K48" s="265"/>
      <c r="L48" s="265"/>
      <c r="M48" s="265"/>
      <c r="N48" s="265"/>
      <c r="O48" s="265"/>
      <c r="P48" s="265"/>
      <c r="Q48" s="265"/>
      <c r="R48" s="265"/>
      <c r="S48" s="265"/>
      <c r="T48" s="265"/>
      <c r="U48" s="265"/>
      <c r="V48" s="265"/>
      <c r="W48" s="265"/>
      <c r="X48" s="265"/>
      <c r="Y48" s="265"/>
      <c r="Z48" s="265"/>
    </row>
    <row r="49" spans="1:26" ht="12" customHeight="1" x14ac:dyDescent="0.2">
      <c r="A49" s="279"/>
      <c r="B49" s="279"/>
      <c r="C49" s="279"/>
      <c r="D49" s="279"/>
      <c r="E49" s="279"/>
      <c r="F49" s="279"/>
      <c r="G49" s="265"/>
      <c r="H49" s="265"/>
      <c r="I49" s="265"/>
      <c r="J49" s="265"/>
      <c r="K49" s="265"/>
      <c r="L49" s="265"/>
      <c r="M49" s="265"/>
      <c r="N49" s="265"/>
      <c r="O49" s="265"/>
      <c r="P49" s="265"/>
      <c r="Q49" s="265"/>
      <c r="R49" s="265"/>
      <c r="S49" s="265"/>
      <c r="T49" s="265"/>
      <c r="U49" s="265"/>
      <c r="V49" s="265"/>
      <c r="W49" s="265"/>
      <c r="X49" s="265"/>
      <c r="Y49" s="265"/>
      <c r="Z49" s="265"/>
    </row>
    <row r="50" spans="1:26" ht="9.75" customHeight="1" x14ac:dyDescent="0.2">
      <c r="A50" s="279"/>
      <c r="B50" s="279"/>
      <c r="C50" s="279"/>
      <c r="D50" s="279"/>
      <c r="E50" s="279"/>
      <c r="F50" s="279"/>
      <c r="G50" s="265"/>
      <c r="H50" s="265"/>
      <c r="I50" s="265"/>
      <c r="J50" s="265"/>
      <c r="K50" s="265"/>
      <c r="L50" s="265"/>
      <c r="M50" s="265"/>
      <c r="N50" s="265"/>
      <c r="O50" s="265"/>
      <c r="P50" s="265"/>
      <c r="Q50" s="265"/>
      <c r="R50" s="265"/>
      <c r="S50" s="265"/>
      <c r="T50" s="265"/>
      <c r="U50" s="265"/>
      <c r="V50" s="265"/>
      <c r="W50" s="265"/>
      <c r="X50" s="265"/>
      <c r="Y50" s="265"/>
      <c r="Z50" s="265"/>
    </row>
    <row r="51" spans="1:26" ht="16.5" customHeight="1" x14ac:dyDescent="0.2">
      <c r="A51" s="317" t="s">
        <v>140</v>
      </c>
      <c r="B51" s="307"/>
      <c r="C51" s="307"/>
      <c r="D51" s="279"/>
      <c r="E51" s="279"/>
      <c r="F51" s="279"/>
      <c r="G51" s="265"/>
      <c r="H51" s="265"/>
      <c r="I51" s="265"/>
      <c r="J51" s="265"/>
      <c r="K51" s="265"/>
      <c r="L51" s="265"/>
      <c r="M51" s="265"/>
      <c r="N51" s="265"/>
      <c r="O51" s="265"/>
      <c r="P51" s="265"/>
      <c r="Q51" s="265"/>
      <c r="R51" s="265"/>
      <c r="S51" s="265"/>
      <c r="T51" s="265"/>
      <c r="U51" s="265"/>
      <c r="V51" s="265"/>
      <c r="W51" s="265"/>
      <c r="X51" s="265"/>
      <c r="Y51" s="265"/>
      <c r="Z51" s="265"/>
    </row>
    <row r="52" spans="1:26" ht="12" customHeight="1" x14ac:dyDescent="0.2">
      <c r="A52" s="279"/>
      <c r="B52" s="279"/>
      <c r="C52" s="279"/>
      <c r="D52" s="279"/>
      <c r="E52" s="279"/>
      <c r="F52" s="279"/>
      <c r="G52" s="265"/>
      <c r="H52" s="265"/>
      <c r="I52" s="265"/>
      <c r="J52" s="265"/>
      <c r="K52" s="265"/>
      <c r="L52" s="265"/>
      <c r="M52" s="265"/>
      <c r="N52" s="265"/>
      <c r="O52" s="265"/>
      <c r="P52" s="265"/>
      <c r="Q52" s="265"/>
      <c r="R52" s="265"/>
      <c r="S52" s="265"/>
      <c r="T52" s="265"/>
      <c r="U52" s="265"/>
      <c r="V52" s="265"/>
      <c r="W52" s="265"/>
      <c r="X52" s="265"/>
      <c r="Y52" s="265"/>
      <c r="Z52" s="265"/>
    </row>
    <row r="53" spans="1:26" ht="12" customHeight="1" x14ac:dyDescent="0.2">
      <c r="A53" s="319" t="s">
        <v>139</v>
      </c>
      <c r="B53" s="304"/>
      <c r="C53" s="304"/>
      <c r="D53" s="304"/>
      <c r="E53" s="304"/>
      <c r="F53" s="305"/>
      <c r="G53" s="265"/>
      <c r="H53" s="265"/>
      <c r="I53" s="265"/>
      <c r="J53" s="265"/>
      <c r="K53" s="265"/>
      <c r="L53" s="265"/>
      <c r="M53" s="265"/>
      <c r="N53" s="265"/>
      <c r="O53" s="265"/>
      <c r="P53" s="265"/>
      <c r="Q53" s="265"/>
      <c r="R53" s="265"/>
      <c r="S53" s="265"/>
      <c r="T53" s="265"/>
      <c r="U53" s="265"/>
      <c r="V53" s="265"/>
      <c r="W53" s="265"/>
      <c r="X53" s="265"/>
      <c r="Y53" s="265"/>
      <c r="Z53" s="265"/>
    </row>
    <row r="54" spans="1:26" ht="12" customHeight="1" x14ac:dyDescent="0.2">
      <c r="A54" s="306"/>
      <c r="B54" s="307"/>
      <c r="C54" s="307"/>
      <c r="D54" s="307"/>
      <c r="E54" s="307"/>
      <c r="F54" s="308"/>
      <c r="G54" s="265"/>
      <c r="H54" s="265"/>
      <c r="I54" s="265"/>
      <c r="J54" s="265"/>
      <c r="K54" s="265"/>
      <c r="L54" s="265"/>
      <c r="M54" s="265"/>
      <c r="N54" s="265"/>
      <c r="O54" s="265"/>
      <c r="P54" s="265"/>
      <c r="Q54" s="265"/>
      <c r="R54" s="265"/>
      <c r="S54" s="265"/>
      <c r="T54" s="265"/>
      <c r="U54" s="265"/>
      <c r="V54" s="265"/>
      <c r="W54" s="265"/>
      <c r="X54" s="265"/>
      <c r="Y54" s="265"/>
      <c r="Z54" s="265"/>
    </row>
    <row r="55" spans="1:26" ht="12" customHeight="1" x14ac:dyDescent="0.2">
      <c r="A55" s="306"/>
      <c r="B55" s="307"/>
      <c r="C55" s="307"/>
      <c r="D55" s="307"/>
      <c r="E55" s="307"/>
      <c r="F55" s="308"/>
      <c r="G55" s="265"/>
      <c r="H55" s="265"/>
      <c r="I55" s="265"/>
      <c r="J55" s="265"/>
      <c r="K55" s="265"/>
      <c r="L55" s="265"/>
      <c r="M55" s="265"/>
      <c r="N55" s="265"/>
      <c r="O55" s="265"/>
      <c r="P55" s="265"/>
      <c r="Q55" s="265"/>
      <c r="R55" s="265"/>
      <c r="S55" s="265"/>
      <c r="T55" s="265"/>
      <c r="U55" s="265"/>
      <c r="V55" s="265"/>
      <c r="W55" s="265"/>
      <c r="X55" s="265"/>
      <c r="Y55" s="265"/>
      <c r="Z55" s="265"/>
    </row>
    <row r="56" spans="1:26" ht="12" customHeight="1" x14ac:dyDescent="0.2">
      <c r="A56" s="306"/>
      <c r="B56" s="307"/>
      <c r="C56" s="307"/>
      <c r="D56" s="307"/>
      <c r="E56" s="307"/>
      <c r="F56" s="308"/>
      <c r="G56" s="265"/>
      <c r="H56" s="265"/>
      <c r="I56" s="265"/>
      <c r="J56" s="265"/>
      <c r="K56" s="265"/>
      <c r="L56" s="265"/>
      <c r="M56" s="265"/>
      <c r="N56" s="265"/>
      <c r="O56" s="265"/>
      <c r="P56" s="265"/>
      <c r="Q56" s="265"/>
      <c r="R56" s="265"/>
      <c r="S56" s="265"/>
      <c r="T56" s="265"/>
      <c r="U56" s="265"/>
      <c r="V56" s="265"/>
      <c r="W56" s="265"/>
      <c r="X56" s="265"/>
      <c r="Y56" s="265"/>
      <c r="Z56" s="265"/>
    </row>
    <row r="57" spans="1:26" ht="12" customHeight="1" x14ac:dyDescent="0.2">
      <c r="A57" s="309"/>
      <c r="B57" s="310"/>
      <c r="C57" s="310"/>
      <c r="D57" s="310"/>
      <c r="E57" s="310"/>
      <c r="F57" s="311"/>
      <c r="G57" s="265"/>
      <c r="H57" s="265"/>
      <c r="I57" s="265"/>
      <c r="J57" s="265"/>
      <c r="K57" s="265"/>
      <c r="L57" s="265"/>
      <c r="M57" s="265"/>
      <c r="N57" s="265"/>
      <c r="O57" s="265"/>
      <c r="P57" s="265"/>
      <c r="Q57" s="265"/>
      <c r="R57" s="265"/>
      <c r="S57" s="265"/>
      <c r="T57" s="265"/>
      <c r="U57" s="265"/>
      <c r="V57" s="265"/>
      <c r="W57" s="265"/>
      <c r="X57" s="265"/>
      <c r="Y57" s="265"/>
      <c r="Z57" s="265"/>
    </row>
    <row r="58" spans="1:26" ht="12" customHeight="1" thickBot="1" x14ac:dyDescent="0.25">
      <c r="A58" s="265"/>
      <c r="B58" s="274"/>
      <c r="C58" s="274"/>
      <c r="D58" s="274"/>
      <c r="E58" s="274"/>
      <c r="F58" s="265"/>
      <c r="G58" s="265"/>
      <c r="H58" s="265"/>
      <c r="I58" s="265"/>
      <c r="J58" s="265"/>
      <c r="K58" s="265"/>
      <c r="L58" s="265"/>
      <c r="M58" s="265"/>
      <c r="N58" s="265"/>
      <c r="O58" s="265"/>
      <c r="P58" s="265"/>
      <c r="Q58" s="265"/>
      <c r="R58" s="265"/>
      <c r="S58" s="265"/>
      <c r="T58" s="265"/>
      <c r="U58" s="265"/>
      <c r="V58" s="265"/>
      <c r="W58" s="265"/>
      <c r="X58" s="265"/>
      <c r="Y58" s="265"/>
      <c r="Z58" s="265"/>
    </row>
    <row r="59" spans="1:26" ht="17" thickBot="1" x14ac:dyDescent="0.25">
      <c r="A59" s="320" t="s">
        <v>73</v>
      </c>
      <c r="B59" s="321"/>
      <c r="C59" s="321"/>
      <c r="D59" s="321"/>
      <c r="E59" s="321"/>
      <c r="F59" s="322"/>
      <c r="G59" s="265"/>
      <c r="H59" s="265"/>
      <c r="I59" s="265"/>
      <c r="J59" s="265"/>
      <c r="K59" s="265"/>
      <c r="L59" s="265"/>
      <c r="M59" s="265"/>
      <c r="N59" s="265"/>
      <c r="O59" s="265"/>
      <c r="P59" s="265"/>
      <c r="Q59" s="265"/>
      <c r="R59" s="265"/>
      <c r="S59" s="265"/>
      <c r="T59" s="265"/>
      <c r="U59" s="265"/>
      <c r="V59" s="265"/>
      <c r="W59" s="265"/>
      <c r="X59" s="265"/>
      <c r="Y59" s="265"/>
      <c r="Z59" s="265"/>
    </row>
    <row r="60" spans="1:26" ht="12" customHeight="1" x14ac:dyDescent="0.2">
      <c r="A60" s="267"/>
      <c r="B60" s="269"/>
      <c r="C60" s="269"/>
      <c r="D60" s="268"/>
      <c r="E60" s="268"/>
      <c r="F60" s="268"/>
      <c r="G60" s="268"/>
      <c r="H60" s="268"/>
      <c r="I60" s="268"/>
      <c r="J60" s="268"/>
      <c r="K60" s="268"/>
      <c r="L60" s="268"/>
      <c r="M60" s="268"/>
      <c r="N60" s="268"/>
      <c r="O60" s="268"/>
      <c r="P60" s="268"/>
      <c r="Q60" s="268"/>
      <c r="R60" s="268"/>
      <c r="S60" s="268"/>
      <c r="T60" s="268"/>
      <c r="U60" s="268"/>
      <c r="V60" s="268"/>
      <c r="W60" s="268"/>
      <c r="X60" s="265"/>
      <c r="Y60" s="265"/>
      <c r="Z60" s="265"/>
    </row>
    <row r="61" spans="1:26" ht="12" customHeight="1" x14ac:dyDescent="0.2">
      <c r="A61" s="317" t="s">
        <v>151</v>
      </c>
      <c r="B61" s="307"/>
      <c r="C61" s="307"/>
      <c r="D61" s="307"/>
      <c r="E61" s="268"/>
      <c r="F61" s="268"/>
      <c r="G61" s="268"/>
      <c r="H61" s="268"/>
      <c r="I61" s="268"/>
      <c r="J61" s="268"/>
      <c r="K61" s="268"/>
      <c r="L61" s="268"/>
      <c r="M61" s="268"/>
      <c r="N61" s="268"/>
      <c r="O61" s="268"/>
      <c r="P61" s="268"/>
      <c r="Q61" s="268"/>
      <c r="R61" s="268"/>
      <c r="S61" s="268"/>
      <c r="T61" s="268"/>
      <c r="U61" s="268"/>
      <c r="V61" s="268"/>
      <c r="W61" s="268"/>
      <c r="X61" s="265"/>
      <c r="Y61" s="265"/>
      <c r="Z61" s="265"/>
    </row>
    <row r="62" spans="1:26" ht="12" customHeight="1" x14ac:dyDescent="0.2">
      <c r="A62" s="280"/>
      <c r="B62" s="281"/>
      <c r="C62" s="281"/>
      <c r="D62" s="281"/>
      <c r="E62" s="268"/>
      <c r="F62" s="268"/>
      <c r="G62" s="268"/>
      <c r="H62" s="268"/>
      <c r="I62" s="268"/>
      <c r="J62" s="268"/>
      <c r="K62" s="268"/>
      <c r="L62" s="268"/>
      <c r="M62" s="268"/>
      <c r="N62" s="268"/>
      <c r="O62" s="268"/>
      <c r="P62" s="268"/>
      <c r="Q62" s="268"/>
      <c r="R62" s="268"/>
      <c r="S62" s="268"/>
      <c r="T62" s="268"/>
      <c r="U62" s="268"/>
      <c r="V62" s="268"/>
      <c r="W62" s="268"/>
      <c r="X62" s="265"/>
      <c r="Y62" s="265"/>
      <c r="Z62" s="265"/>
    </row>
    <row r="63" spans="1:26" ht="12" customHeight="1" x14ac:dyDescent="0.2">
      <c r="A63" s="282" t="s">
        <v>74</v>
      </c>
      <c r="B63" s="268"/>
      <c r="C63" s="268"/>
      <c r="D63" s="281"/>
      <c r="E63" s="268"/>
      <c r="F63" s="268"/>
      <c r="G63" s="268"/>
      <c r="H63" s="268"/>
      <c r="I63" s="268"/>
      <c r="J63" s="268"/>
      <c r="K63" s="268"/>
      <c r="L63" s="268"/>
      <c r="M63" s="268"/>
      <c r="N63" s="268"/>
      <c r="O63" s="268"/>
      <c r="P63" s="268"/>
      <c r="Q63" s="268"/>
      <c r="R63" s="268"/>
      <c r="S63" s="268"/>
      <c r="T63" s="268"/>
      <c r="U63" s="268"/>
      <c r="V63" s="268"/>
      <c r="W63" s="268"/>
      <c r="X63" s="265"/>
      <c r="Y63" s="265"/>
      <c r="Z63" s="265"/>
    </row>
    <row r="64" spans="1:26" ht="12" customHeight="1" x14ac:dyDescent="0.2">
      <c r="A64" s="268"/>
      <c r="B64" s="268"/>
      <c r="C64" s="268"/>
      <c r="D64" s="268"/>
      <c r="E64" s="268"/>
      <c r="F64" s="268"/>
      <c r="G64" s="268"/>
      <c r="H64" s="268"/>
      <c r="I64" s="268"/>
      <c r="J64" s="268"/>
      <c r="K64" s="268"/>
      <c r="L64" s="268"/>
      <c r="M64" s="268"/>
      <c r="N64" s="268"/>
      <c r="O64" s="268"/>
      <c r="P64" s="268"/>
      <c r="Q64" s="268"/>
      <c r="R64" s="268"/>
      <c r="S64" s="268"/>
      <c r="T64" s="268"/>
      <c r="U64" s="268"/>
      <c r="V64" s="268"/>
      <c r="W64" s="268"/>
      <c r="X64" s="265"/>
      <c r="Y64" s="265"/>
      <c r="Z64" s="265"/>
    </row>
    <row r="65" spans="1:26" ht="12" customHeight="1" x14ac:dyDescent="0.2">
      <c r="A65" s="268" t="s">
        <v>98</v>
      </c>
      <c r="B65" s="268"/>
      <c r="C65" s="268"/>
      <c r="D65" s="268"/>
      <c r="E65" s="268"/>
      <c r="F65" s="268"/>
      <c r="G65" s="268"/>
      <c r="H65" s="268"/>
      <c r="I65" s="268"/>
      <c r="J65" s="268"/>
      <c r="K65" s="268"/>
      <c r="L65" s="268"/>
      <c r="M65" s="268"/>
      <c r="N65" s="268"/>
      <c r="O65" s="268"/>
      <c r="P65" s="268"/>
      <c r="Q65" s="268"/>
      <c r="R65" s="268"/>
      <c r="S65" s="268"/>
      <c r="T65" s="268"/>
      <c r="U65" s="268"/>
      <c r="V65" s="268"/>
      <c r="W65" s="268"/>
      <c r="X65" s="265"/>
      <c r="Y65" s="265"/>
      <c r="Z65" s="265"/>
    </row>
    <row r="66" spans="1:26" ht="12" customHeight="1" x14ac:dyDescent="0.2">
      <c r="A66" s="323" t="s">
        <v>102</v>
      </c>
      <c r="B66" s="307"/>
      <c r="C66" s="268"/>
      <c r="D66" s="268"/>
      <c r="E66" s="268"/>
      <c r="F66" s="268"/>
      <c r="G66" s="268"/>
      <c r="H66" s="268"/>
      <c r="I66" s="268"/>
      <c r="J66" s="268"/>
      <c r="K66" s="268"/>
      <c r="L66" s="268"/>
      <c r="M66" s="268"/>
      <c r="N66" s="268"/>
      <c r="O66" s="268"/>
      <c r="P66" s="268"/>
      <c r="Q66" s="268"/>
      <c r="R66" s="268"/>
      <c r="S66" s="268"/>
      <c r="T66" s="268"/>
      <c r="U66" s="268"/>
      <c r="V66" s="268"/>
      <c r="W66" s="268"/>
      <c r="X66" s="265"/>
      <c r="Y66" s="265"/>
      <c r="Z66" s="265"/>
    </row>
    <row r="67" spans="1:26" ht="12" customHeight="1" x14ac:dyDescent="0.2">
      <c r="A67" s="268" t="s">
        <v>75</v>
      </c>
      <c r="B67" s="268"/>
      <c r="C67" s="268"/>
      <c r="D67" s="268"/>
      <c r="E67" s="268"/>
      <c r="F67" s="268"/>
      <c r="G67" s="268"/>
      <c r="H67" s="268"/>
      <c r="I67" s="268"/>
      <c r="J67" s="268"/>
      <c r="K67" s="268"/>
      <c r="L67" s="268"/>
      <c r="M67" s="268"/>
      <c r="N67" s="268"/>
      <c r="O67" s="268"/>
      <c r="P67" s="268"/>
      <c r="Q67" s="268"/>
      <c r="R67" s="268"/>
      <c r="S67" s="268"/>
      <c r="T67" s="268"/>
      <c r="U67" s="268"/>
      <c r="V67" s="268"/>
      <c r="W67" s="268"/>
      <c r="X67" s="265"/>
      <c r="Y67" s="265"/>
      <c r="Z67" s="265"/>
    </row>
    <row r="68" spans="1:26" ht="12" customHeight="1" x14ac:dyDescent="0.2">
      <c r="A68" s="265" t="s">
        <v>94</v>
      </c>
      <c r="B68" s="265"/>
      <c r="C68" s="265"/>
      <c r="D68" s="268"/>
      <c r="E68" s="268"/>
      <c r="F68" s="268"/>
      <c r="G68" s="268"/>
      <c r="H68" s="268"/>
      <c r="I68" s="268"/>
      <c r="J68" s="268"/>
      <c r="K68" s="268"/>
      <c r="L68" s="268"/>
      <c r="M68" s="268"/>
      <c r="N68" s="268"/>
      <c r="O68" s="268"/>
      <c r="P68" s="268"/>
      <c r="Q68" s="268"/>
      <c r="R68" s="268"/>
      <c r="S68" s="268"/>
      <c r="T68" s="268"/>
      <c r="U68" s="268"/>
      <c r="V68" s="268"/>
      <c r="W68" s="268"/>
      <c r="X68" s="265"/>
      <c r="Y68" s="265"/>
      <c r="Z68" s="265"/>
    </row>
    <row r="69" spans="1:26" ht="12" customHeight="1" x14ac:dyDescent="0.2">
      <c r="A69" s="265"/>
      <c r="B69" s="265"/>
      <c r="C69" s="265"/>
      <c r="D69" s="268"/>
      <c r="E69" s="268"/>
      <c r="F69" s="268"/>
      <c r="G69" s="268"/>
      <c r="H69" s="268"/>
      <c r="I69" s="268"/>
      <c r="J69" s="268"/>
      <c r="K69" s="268"/>
      <c r="L69" s="268"/>
      <c r="M69" s="268"/>
      <c r="N69" s="268"/>
      <c r="O69" s="268"/>
      <c r="P69" s="268"/>
      <c r="Q69" s="268"/>
      <c r="R69" s="268"/>
      <c r="S69" s="268"/>
      <c r="T69" s="268"/>
      <c r="U69" s="268"/>
      <c r="V69" s="268"/>
      <c r="W69" s="268"/>
      <c r="X69" s="265"/>
      <c r="Y69" s="265"/>
      <c r="Z69" s="265"/>
    </row>
    <row r="70" spans="1:26" ht="12" customHeight="1" x14ac:dyDescent="0.2">
      <c r="A70" s="268"/>
      <c r="B70" s="268"/>
      <c r="C70" s="268"/>
      <c r="D70" s="268"/>
      <c r="E70" s="268"/>
      <c r="F70" s="268"/>
      <c r="G70" s="268"/>
      <c r="H70" s="268"/>
      <c r="I70" s="268"/>
      <c r="J70" s="268"/>
      <c r="K70" s="268"/>
      <c r="L70" s="268"/>
      <c r="M70" s="268"/>
      <c r="N70" s="268"/>
      <c r="O70" s="268"/>
      <c r="P70" s="268"/>
      <c r="Q70" s="268"/>
      <c r="R70" s="268"/>
      <c r="S70" s="268"/>
      <c r="T70" s="268"/>
      <c r="U70" s="268"/>
      <c r="V70" s="268"/>
      <c r="W70" s="268"/>
      <c r="X70" s="265"/>
      <c r="Y70" s="265"/>
      <c r="Z70" s="265"/>
    </row>
    <row r="71" spans="1:26" ht="12" customHeight="1" x14ac:dyDescent="0.2">
      <c r="A71" s="303" t="s">
        <v>103</v>
      </c>
      <c r="B71" s="304"/>
      <c r="C71" s="304"/>
      <c r="D71" s="304"/>
      <c r="E71" s="304"/>
      <c r="F71" s="305"/>
      <c r="G71" s="268"/>
      <c r="H71" s="268"/>
      <c r="I71" s="268"/>
      <c r="J71" s="268"/>
      <c r="K71" s="268"/>
      <c r="L71" s="268"/>
      <c r="M71" s="268"/>
      <c r="N71" s="268"/>
      <c r="O71" s="268"/>
      <c r="P71" s="268"/>
      <c r="Q71" s="268"/>
      <c r="R71" s="268"/>
      <c r="S71" s="268"/>
      <c r="T71" s="268"/>
      <c r="U71" s="268"/>
      <c r="V71" s="268"/>
      <c r="W71" s="268"/>
      <c r="X71" s="265"/>
      <c r="Y71" s="265"/>
      <c r="Z71" s="265"/>
    </row>
    <row r="72" spans="1:26" ht="12" customHeight="1" x14ac:dyDescent="0.2">
      <c r="A72" s="306"/>
      <c r="B72" s="307"/>
      <c r="C72" s="307"/>
      <c r="D72" s="307"/>
      <c r="E72" s="307"/>
      <c r="F72" s="308"/>
      <c r="G72" s="268"/>
      <c r="H72" s="268"/>
      <c r="I72" s="268"/>
      <c r="J72" s="268"/>
      <c r="K72" s="268"/>
      <c r="L72" s="268"/>
      <c r="M72" s="268"/>
      <c r="N72" s="268"/>
      <c r="O72" s="268"/>
      <c r="P72" s="268"/>
      <c r="Q72" s="268"/>
      <c r="R72" s="268"/>
      <c r="S72" s="268"/>
      <c r="T72" s="268"/>
      <c r="U72" s="268"/>
      <c r="V72" s="268"/>
      <c r="W72" s="268"/>
      <c r="X72" s="265"/>
      <c r="Y72" s="265"/>
      <c r="Z72" s="265"/>
    </row>
    <row r="73" spans="1:26" ht="16" x14ac:dyDescent="0.2">
      <c r="A73" s="309"/>
      <c r="B73" s="310"/>
      <c r="C73" s="310"/>
      <c r="D73" s="310"/>
      <c r="E73" s="310"/>
      <c r="F73" s="311"/>
      <c r="G73" s="268"/>
      <c r="H73" s="268"/>
      <c r="I73" s="268"/>
      <c r="J73" s="268"/>
      <c r="K73" s="268"/>
      <c r="L73" s="268"/>
      <c r="M73" s="268"/>
      <c r="N73" s="268"/>
      <c r="O73" s="268"/>
      <c r="P73" s="268"/>
      <c r="Q73" s="268"/>
      <c r="R73" s="268"/>
      <c r="S73" s="268"/>
      <c r="T73" s="268"/>
      <c r="U73" s="268"/>
      <c r="V73" s="268"/>
      <c r="W73" s="268"/>
      <c r="X73" s="265"/>
      <c r="Y73" s="265"/>
      <c r="Z73" s="265"/>
    </row>
    <row r="74" spans="1:26" ht="12" customHeight="1" x14ac:dyDescent="0.2">
      <c r="A74" s="283"/>
      <c r="B74" s="283"/>
      <c r="C74" s="283"/>
      <c r="D74" s="283"/>
      <c r="E74" s="283"/>
      <c r="F74" s="283"/>
      <c r="G74" s="268"/>
      <c r="H74" s="268"/>
      <c r="I74" s="268"/>
      <c r="J74" s="268"/>
      <c r="K74" s="268"/>
      <c r="L74" s="268"/>
      <c r="M74" s="268"/>
      <c r="N74" s="268"/>
      <c r="O74" s="268"/>
      <c r="P74" s="268"/>
      <c r="Q74" s="268"/>
      <c r="R74" s="268"/>
      <c r="S74" s="268"/>
      <c r="T74" s="268"/>
      <c r="U74" s="268"/>
      <c r="V74" s="268"/>
      <c r="W74" s="268"/>
      <c r="X74" s="265"/>
      <c r="Y74" s="265"/>
      <c r="Z74" s="265"/>
    </row>
    <row r="75" spans="1:26" ht="12" customHeight="1" x14ac:dyDescent="0.2">
      <c r="A75" s="268"/>
      <c r="B75" s="284"/>
      <c r="C75" s="268"/>
      <c r="D75" s="268"/>
      <c r="E75" s="268"/>
      <c r="F75" s="268"/>
      <c r="G75" s="268"/>
      <c r="H75" s="268"/>
      <c r="I75" s="268"/>
      <c r="J75" s="268"/>
      <c r="K75" s="268"/>
      <c r="L75" s="268"/>
      <c r="M75" s="268"/>
      <c r="N75" s="268"/>
      <c r="O75" s="268"/>
      <c r="P75" s="268"/>
      <c r="Q75" s="268"/>
      <c r="R75" s="268"/>
      <c r="S75" s="268"/>
      <c r="T75" s="268"/>
      <c r="U75" s="268"/>
      <c r="V75" s="268"/>
      <c r="W75" s="268"/>
      <c r="X75" s="265"/>
      <c r="Y75" s="265"/>
      <c r="Z75" s="265"/>
    </row>
    <row r="76" spans="1:26" ht="16" x14ac:dyDescent="0.2">
      <c r="A76" s="317" t="s">
        <v>152</v>
      </c>
      <c r="B76" s="307"/>
      <c r="C76" s="307"/>
      <c r="D76" s="307"/>
      <c r="E76" s="265"/>
      <c r="F76" s="265"/>
      <c r="G76" s="265"/>
      <c r="H76" s="265"/>
      <c r="I76" s="265"/>
      <c r="J76" s="265"/>
      <c r="K76" s="265"/>
      <c r="L76" s="265"/>
      <c r="M76" s="265"/>
      <c r="N76" s="265"/>
      <c r="O76" s="265"/>
      <c r="P76" s="265"/>
      <c r="Q76" s="265"/>
      <c r="R76" s="265"/>
      <c r="S76" s="265"/>
      <c r="T76" s="265"/>
      <c r="U76" s="265"/>
      <c r="V76" s="265"/>
      <c r="W76" s="265"/>
      <c r="X76" s="265"/>
      <c r="Y76" s="265"/>
      <c r="Z76" s="265"/>
    </row>
    <row r="77" spans="1:26" ht="12" customHeight="1" x14ac:dyDescent="0.2">
      <c r="A77" s="268"/>
      <c r="B77" s="285">
        <v>726.5</v>
      </c>
      <c r="C77" s="325" t="s">
        <v>97</v>
      </c>
      <c r="D77" s="307"/>
      <c r="E77" s="307"/>
      <c r="F77" s="307"/>
      <c r="G77" s="307"/>
      <c r="H77" s="307"/>
      <c r="I77" s="268"/>
      <c r="J77" s="268"/>
      <c r="K77" s="268"/>
      <c r="L77" s="268"/>
      <c r="M77" s="268"/>
      <c r="N77" s="268"/>
      <c r="O77" s="268"/>
      <c r="P77" s="268"/>
      <c r="Q77" s="268"/>
      <c r="R77" s="268"/>
      <c r="S77" s="268"/>
      <c r="T77" s="268"/>
      <c r="U77" s="268"/>
      <c r="V77" s="268"/>
      <c r="W77" s="268"/>
      <c r="X77" s="265"/>
      <c r="Y77" s="265"/>
      <c r="Z77" s="265"/>
    </row>
    <row r="78" spans="1:26" ht="12" customHeight="1" x14ac:dyDescent="0.2">
      <c r="A78" s="282"/>
      <c r="B78" s="284"/>
      <c r="C78" s="268"/>
      <c r="D78" s="268"/>
      <c r="E78" s="268"/>
      <c r="F78" s="268"/>
      <c r="G78" s="268"/>
      <c r="H78" s="268"/>
      <c r="I78" s="268"/>
      <c r="J78" s="268"/>
      <c r="K78" s="268"/>
      <c r="L78" s="268"/>
      <c r="M78" s="268"/>
      <c r="N78" s="268"/>
      <c r="O78" s="268"/>
      <c r="P78" s="268"/>
      <c r="Q78" s="268"/>
      <c r="R78" s="268"/>
      <c r="S78" s="268"/>
      <c r="T78" s="268"/>
      <c r="U78" s="268"/>
      <c r="V78" s="268"/>
      <c r="W78" s="268"/>
      <c r="X78" s="265"/>
      <c r="Y78" s="265"/>
      <c r="Z78" s="265"/>
    </row>
    <row r="79" spans="1:26" ht="12" customHeight="1" x14ac:dyDescent="0.2">
      <c r="A79" s="282"/>
      <c r="B79" s="284"/>
      <c r="C79" s="268"/>
      <c r="D79" s="268"/>
      <c r="E79" s="268"/>
      <c r="F79" s="268"/>
      <c r="G79" s="268"/>
      <c r="H79" s="268"/>
      <c r="I79" s="268"/>
      <c r="J79" s="268"/>
      <c r="K79" s="268"/>
      <c r="L79" s="268"/>
      <c r="M79" s="268"/>
      <c r="N79" s="268"/>
      <c r="O79" s="268"/>
      <c r="P79" s="268"/>
      <c r="Q79" s="268"/>
      <c r="R79" s="268"/>
      <c r="S79" s="268"/>
      <c r="T79" s="268"/>
      <c r="U79" s="268"/>
      <c r="V79" s="268"/>
      <c r="W79" s="268"/>
      <c r="X79" s="265"/>
      <c r="Y79" s="265"/>
      <c r="Z79" s="265"/>
    </row>
    <row r="80" spans="1:26" ht="12" customHeight="1" x14ac:dyDescent="0.2">
      <c r="A80" s="326" t="s">
        <v>170</v>
      </c>
      <c r="B80" s="304"/>
      <c r="C80" s="304"/>
      <c r="D80" s="304"/>
      <c r="E80" s="304"/>
      <c r="F80" s="305"/>
      <c r="G80" s="268"/>
      <c r="H80" s="268"/>
      <c r="I80" s="268"/>
      <c r="J80" s="268"/>
      <c r="K80" s="268"/>
      <c r="L80" s="268"/>
      <c r="M80" s="268"/>
      <c r="N80" s="268"/>
      <c r="O80" s="268"/>
      <c r="P80" s="268"/>
      <c r="Q80" s="268"/>
      <c r="R80" s="268"/>
      <c r="S80" s="268"/>
      <c r="T80" s="268"/>
      <c r="U80" s="268"/>
      <c r="V80" s="268"/>
      <c r="W80" s="268"/>
      <c r="X80" s="265"/>
      <c r="Y80" s="265"/>
      <c r="Z80" s="265"/>
    </row>
    <row r="81" spans="1:26" ht="12" customHeight="1" x14ac:dyDescent="0.2">
      <c r="A81" s="306"/>
      <c r="B81" s="307"/>
      <c r="C81" s="307"/>
      <c r="D81" s="307"/>
      <c r="E81" s="307"/>
      <c r="F81" s="308"/>
      <c r="G81" s="268"/>
      <c r="H81" s="268"/>
      <c r="I81" s="268"/>
      <c r="J81" s="268"/>
      <c r="K81" s="268"/>
      <c r="L81" s="268"/>
      <c r="M81" s="268"/>
      <c r="N81" s="268"/>
      <c r="O81" s="268"/>
      <c r="P81" s="268"/>
      <c r="Q81" s="268"/>
      <c r="R81" s="268"/>
      <c r="S81" s="268"/>
      <c r="T81" s="268"/>
      <c r="U81" s="268"/>
      <c r="V81" s="268"/>
      <c r="W81" s="268"/>
      <c r="X81" s="265"/>
      <c r="Y81" s="265"/>
      <c r="Z81" s="265"/>
    </row>
    <row r="82" spans="1:26" ht="12" customHeight="1" x14ac:dyDescent="0.2">
      <c r="A82" s="306"/>
      <c r="B82" s="307"/>
      <c r="C82" s="307"/>
      <c r="D82" s="307"/>
      <c r="E82" s="307"/>
      <c r="F82" s="308"/>
      <c r="G82" s="268"/>
      <c r="H82" s="268"/>
      <c r="I82" s="268"/>
      <c r="J82" s="268"/>
      <c r="K82" s="268"/>
      <c r="L82" s="268"/>
      <c r="M82" s="268"/>
      <c r="N82" s="268"/>
      <c r="O82" s="268"/>
      <c r="P82" s="268"/>
      <c r="Q82" s="268"/>
      <c r="R82" s="268"/>
      <c r="S82" s="268"/>
      <c r="T82" s="268"/>
      <c r="U82" s="268"/>
      <c r="V82" s="268"/>
      <c r="W82" s="268"/>
      <c r="X82" s="265"/>
      <c r="Y82" s="265"/>
      <c r="Z82" s="265"/>
    </row>
    <row r="83" spans="1:26" ht="32.25" customHeight="1" x14ac:dyDescent="0.2">
      <c r="A83" s="309"/>
      <c r="B83" s="310"/>
      <c r="C83" s="310"/>
      <c r="D83" s="310"/>
      <c r="E83" s="310"/>
      <c r="F83" s="311"/>
      <c r="G83" s="268"/>
      <c r="H83" s="268"/>
      <c r="I83" s="268"/>
      <c r="J83" s="268"/>
      <c r="K83" s="268"/>
      <c r="L83" s="268"/>
      <c r="M83" s="268"/>
      <c r="N83" s="268"/>
      <c r="O83" s="268"/>
      <c r="P83" s="268"/>
      <c r="Q83" s="268"/>
      <c r="R83" s="268"/>
      <c r="S83" s="268"/>
      <c r="T83" s="268"/>
      <c r="U83" s="268"/>
      <c r="V83" s="268"/>
      <c r="W83" s="268"/>
      <c r="X83" s="265"/>
      <c r="Y83" s="265"/>
      <c r="Z83" s="265"/>
    </row>
    <row r="84" spans="1:26" ht="12" customHeight="1" x14ac:dyDescent="0.2">
      <c r="A84" s="283"/>
      <c r="B84" s="283"/>
      <c r="C84" s="283"/>
      <c r="D84" s="283"/>
      <c r="E84" s="283"/>
      <c r="F84" s="283"/>
      <c r="G84" s="268"/>
      <c r="H84" s="268"/>
      <c r="I84" s="268"/>
      <c r="J84" s="268"/>
      <c r="K84" s="268"/>
      <c r="L84" s="268"/>
      <c r="M84" s="268"/>
      <c r="N84" s="268"/>
      <c r="O84" s="268"/>
      <c r="P84" s="268"/>
      <c r="Q84" s="268"/>
      <c r="R84" s="268"/>
      <c r="S84" s="268"/>
      <c r="T84" s="268"/>
      <c r="U84" s="268"/>
      <c r="V84" s="268"/>
      <c r="W84" s="268"/>
      <c r="X84" s="265"/>
      <c r="Y84" s="265"/>
      <c r="Z84" s="265"/>
    </row>
    <row r="85" spans="1:26" ht="12" customHeight="1" x14ac:dyDescent="0.2">
      <c r="A85" s="327" t="s">
        <v>153</v>
      </c>
      <c r="B85" s="307"/>
      <c r="C85" s="307"/>
      <c r="D85" s="307"/>
      <c r="E85" s="307"/>
      <c r="F85" s="307"/>
      <c r="G85" s="268"/>
      <c r="H85" s="268"/>
      <c r="I85" s="268"/>
      <c r="J85" s="268"/>
      <c r="K85" s="268"/>
      <c r="L85" s="268"/>
      <c r="M85" s="268"/>
      <c r="N85" s="268"/>
      <c r="O85" s="268"/>
      <c r="P85" s="268"/>
      <c r="Q85" s="268"/>
      <c r="R85" s="268"/>
      <c r="S85" s="268"/>
      <c r="T85" s="268"/>
      <c r="U85" s="268"/>
      <c r="V85" s="268"/>
      <c r="W85" s="268"/>
      <c r="X85" s="265"/>
      <c r="Y85" s="265"/>
      <c r="Z85" s="265"/>
    </row>
    <row r="86" spans="1:26" ht="12" customHeight="1" x14ac:dyDescent="0.2">
      <c r="A86" s="283"/>
      <c r="B86" s="283"/>
      <c r="C86" s="283"/>
      <c r="D86" s="283"/>
      <c r="E86" s="283"/>
      <c r="F86" s="283"/>
      <c r="G86" s="268"/>
      <c r="H86" s="268"/>
      <c r="I86" s="268"/>
      <c r="J86" s="268"/>
      <c r="K86" s="268"/>
      <c r="L86" s="268"/>
      <c r="M86" s="268"/>
      <c r="N86" s="268"/>
      <c r="O86" s="268"/>
      <c r="P86" s="268"/>
      <c r="Q86" s="268"/>
      <c r="R86" s="268"/>
      <c r="S86" s="268"/>
      <c r="T86" s="268"/>
      <c r="U86" s="268"/>
      <c r="V86" s="268"/>
      <c r="W86" s="268"/>
      <c r="X86" s="265"/>
      <c r="Y86" s="265"/>
      <c r="Z86" s="265"/>
    </row>
    <row r="87" spans="1:26" ht="12" customHeight="1" x14ac:dyDescent="0.2">
      <c r="A87" s="325" t="s">
        <v>154</v>
      </c>
      <c r="B87" s="307"/>
      <c r="C87" s="307"/>
      <c r="D87" s="307"/>
      <c r="E87" s="307"/>
      <c r="F87" s="307"/>
      <c r="G87" s="307"/>
      <c r="H87" s="307"/>
      <c r="I87" s="265"/>
      <c r="J87" s="265"/>
      <c r="K87" s="265"/>
      <c r="L87" s="265"/>
      <c r="M87" s="265"/>
      <c r="N87" s="265"/>
      <c r="O87" s="265"/>
      <c r="P87" s="265"/>
      <c r="Q87" s="265"/>
      <c r="R87" s="265"/>
      <c r="S87" s="265"/>
      <c r="T87" s="265"/>
      <c r="U87" s="265"/>
      <c r="V87" s="265"/>
      <c r="W87" s="265"/>
      <c r="X87" s="265"/>
      <c r="Y87" s="265"/>
      <c r="Z87" s="265"/>
    </row>
    <row r="88" spans="1:26" ht="12" customHeight="1" x14ac:dyDescent="0.2">
      <c r="A88" s="268"/>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row>
    <row r="89" spans="1:26" ht="16" x14ac:dyDescent="0.2">
      <c r="A89" s="317" t="s">
        <v>155</v>
      </c>
      <c r="B89" s="307"/>
      <c r="C89" s="307"/>
      <c r="D89" s="307"/>
      <c r="E89" s="265"/>
      <c r="F89" s="265"/>
      <c r="G89" s="265"/>
      <c r="H89" s="265"/>
      <c r="I89" s="265"/>
      <c r="J89" s="265"/>
      <c r="K89" s="265"/>
      <c r="L89" s="265"/>
      <c r="M89" s="265"/>
      <c r="N89" s="265"/>
      <c r="O89" s="265"/>
      <c r="P89" s="265"/>
      <c r="Q89" s="265"/>
      <c r="R89" s="265"/>
      <c r="S89" s="265"/>
      <c r="T89" s="265"/>
      <c r="U89" s="265"/>
      <c r="V89" s="265"/>
      <c r="W89" s="265"/>
      <c r="X89" s="265"/>
      <c r="Y89" s="265"/>
      <c r="Z89" s="265"/>
    </row>
    <row r="90" spans="1:26" ht="12" customHeight="1" x14ac:dyDescent="0.2">
      <c r="A90" s="328"/>
      <c r="B90" s="307"/>
      <c r="C90" s="307"/>
      <c r="D90" s="265"/>
      <c r="E90" s="265"/>
      <c r="F90" s="265"/>
      <c r="G90" s="265"/>
      <c r="H90" s="265"/>
      <c r="I90" s="265"/>
      <c r="J90" s="265"/>
      <c r="K90" s="265"/>
      <c r="L90" s="265"/>
      <c r="M90" s="265"/>
      <c r="N90" s="265"/>
      <c r="O90" s="265"/>
      <c r="P90" s="265"/>
      <c r="Q90" s="265"/>
      <c r="R90" s="265"/>
      <c r="S90" s="265"/>
      <c r="T90" s="265"/>
      <c r="U90" s="265"/>
      <c r="V90" s="265"/>
      <c r="W90" s="265"/>
      <c r="X90" s="265"/>
      <c r="Y90" s="265"/>
      <c r="Z90" s="265"/>
    </row>
    <row r="91" spans="1:26" ht="12" customHeight="1" x14ac:dyDescent="0.2">
      <c r="A91" s="326" t="s">
        <v>156</v>
      </c>
      <c r="B91" s="304"/>
      <c r="C91" s="304"/>
      <c r="D91" s="304"/>
      <c r="E91" s="304"/>
      <c r="F91" s="305"/>
      <c r="G91" s="268"/>
      <c r="H91" s="265"/>
      <c r="I91" s="265"/>
      <c r="J91" s="265"/>
      <c r="K91" s="265"/>
      <c r="L91" s="265"/>
      <c r="M91" s="265"/>
      <c r="N91" s="265"/>
      <c r="O91" s="265"/>
      <c r="P91" s="265"/>
      <c r="Q91" s="265"/>
      <c r="R91" s="265"/>
      <c r="S91" s="265"/>
      <c r="T91" s="265"/>
      <c r="U91" s="265"/>
      <c r="V91" s="265"/>
      <c r="W91" s="265"/>
      <c r="X91" s="265"/>
      <c r="Y91" s="265"/>
      <c r="Z91" s="265"/>
    </row>
    <row r="92" spans="1:26" ht="12" customHeight="1" x14ac:dyDescent="0.2">
      <c r="A92" s="306"/>
      <c r="B92" s="307"/>
      <c r="C92" s="307"/>
      <c r="D92" s="307"/>
      <c r="E92" s="307"/>
      <c r="F92" s="308"/>
      <c r="G92" s="265"/>
      <c r="H92" s="265"/>
      <c r="I92" s="265"/>
      <c r="J92" s="265"/>
      <c r="K92" s="265"/>
      <c r="L92" s="265"/>
      <c r="M92" s="265"/>
      <c r="N92" s="265"/>
      <c r="O92" s="265"/>
      <c r="P92" s="265"/>
      <c r="Q92" s="265"/>
      <c r="R92" s="265"/>
      <c r="S92" s="265"/>
      <c r="T92" s="265"/>
      <c r="U92" s="265"/>
      <c r="V92" s="265"/>
      <c r="W92" s="265"/>
      <c r="X92" s="265"/>
      <c r="Y92" s="265"/>
      <c r="Z92" s="265"/>
    </row>
    <row r="93" spans="1:26" ht="12" customHeight="1" x14ac:dyDescent="0.2">
      <c r="A93" s="306"/>
      <c r="B93" s="307"/>
      <c r="C93" s="307"/>
      <c r="D93" s="307"/>
      <c r="E93" s="307"/>
      <c r="F93" s="308"/>
      <c r="G93" s="265"/>
      <c r="H93" s="265"/>
      <c r="I93" s="265"/>
      <c r="J93" s="265"/>
      <c r="K93" s="265"/>
      <c r="L93" s="265"/>
      <c r="M93" s="265"/>
      <c r="N93" s="265"/>
      <c r="O93" s="265"/>
      <c r="P93" s="265"/>
      <c r="Q93" s="265"/>
      <c r="R93" s="265"/>
      <c r="S93" s="265"/>
      <c r="T93" s="265"/>
      <c r="U93" s="265"/>
      <c r="V93" s="265"/>
      <c r="W93" s="265"/>
      <c r="X93" s="265"/>
      <c r="Y93" s="265"/>
      <c r="Z93" s="265"/>
    </row>
    <row r="94" spans="1:26" ht="36" customHeight="1" x14ac:dyDescent="0.2">
      <c r="A94" s="309"/>
      <c r="B94" s="310"/>
      <c r="C94" s="310"/>
      <c r="D94" s="310"/>
      <c r="E94" s="310"/>
      <c r="F94" s="311"/>
      <c r="G94" s="265"/>
      <c r="H94" s="265"/>
      <c r="I94" s="265"/>
      <c r="J94" s="265"/>
      <c r="K94" s="265"/>
      <c r="L94" s="265"/>
      <c r="M94" s="265"/>
      <c r="N94" s="265"/>
      <c r="O94" s="265"/>
      <c r="P94" s="265"/>
      <c r="Q94" s="265"/>
      <c r="R94" s="265"/>
      <c r="S94" s="265"/>
      <c r="T94" s="265"/>
      <c r="U94" s="265"/>
      <c r="V94" s="265"/>
      <c r="W94" s="265"/>
      <c r="X94" s="265"/>
      <c r="Y94" s="265"/>
      <c r="Z94" s="265"/>
    </row>
    <row r="95" spans="1:26" ht="12" customHeight="1" x14ac:dyDescent="0.2">
      <c r="A95" s="268"/>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row>
    <row r="96" spans="1:26" ht="12" customHeight="1" x14ac:dyDescent="0.2">
      <c r="A96" s="329"/>
      <c r="B96" s="307"/>
      <c r="C96" s="307"/>
      <c r="D96" s="307"/>
      <c r="E96" s="307"/>
      <c r="F96" s="265"/>
      <c r="G96" s="265"/>
      <c r="H96" s="265"/>
      <c r="I96" s="265"/>
      <c r="J96" s="265"/>
      <c r="K96" s="265"/>
      <c r="L96" s="265"/>
      <c r="M96" s="265"/>
      <c r="N96" s="265"/>
      <c r="O96" s="265"/>
      <c r="P96" s="265"/>
      <c r="Q96" s="265"/>
      <c r="R96" s="265"/>
      <c r="S96" s="265"/>
      <c r="T96" s="265"/>
      <c r="U96" s="265"/>
      <c r="V96" s="265"/>
      <c r="W96" s="265"/>
      <c r="X96" s="265"/>
      <c r="Y96" s="265"/>
      <c r="Z96" s="265"/>
    </row>
    <row r="97" spans="1:26" ht="16" x14ac:dyDescent="0.2">
      <c r="A97" s="317" t="s">
        <v>157</v>
      </c>
      <c r="B97" s="307"/>
      <c r="C97" s="307"/>
      <c r="D97" s="307"/>
      <c r="E97" s="265"/>
      <c r="F97" s="265"/>
      <c r="G97" s="265"/>
      <c r="H97" s="265"/>
      <c r="I97" s="265"/>
      <c r="J97" s="265"/>
      <c r="K97" s="265"/>
      <c r="L97" s="265"/>
      <c r="M97" s="265"/>
      <c r="N97" s="265"/>
      <c r="O97" s="265"/>
      <c r="P97" s="265"/>
      <c r="Q97" s="265"/>
      <c r="R97" s="265"/>
      <c r="S97" s="265"/>
      <c r="T97" s="265"/>
      <c r="U97" s="265"/>
      <c r="V97" s="265"/>
      <c r="W97" s="265"/>
      <c r="X97" s="265"/>
      <c r="Y97" s="265"/>
      <c r="Z97" s="265"/>
    </row>
    <row r="98" spans="1:26" ht="12" customHeight="1" x14ac:dyDescent="0.2">
      <c r="A98" s="265"/>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row>
    <row r="99" spans="1:26" ht="12" customHeight="1" x14ac:dyDescent="0.2">
      <c r="A99" s="324" t="s">
        <v>99</v>
      </c>
      <c r="B99" s="304"/>
      <c r="C99" s="304"/>
      <c r="D99" s="304"/>
      <c r="E99" s="304"/>
      <c r="F99" s="305"/>
      <c r="G99" s="265"/>
      <c r="H99" s="265"/>
      <c r="I99" s="265"/>
      <c r="J99" s="265"/>
      <c r="K99" s="265"/>
      <c r="L99" s="265"/>
      <c r="M99" s="265"/>
      <c r="N99" s="265"/>
      <c r="O99" s="265"/>
      <c r="P99" s="265"/>
      <c r="Q99" s="265"/>
      <c r="R99" s="265"/>
      <c r="S99" s="265"/>
      <c r="T99" s="265"/>
      <c r="U99" s="265"/>
      <c r="V99" s="265"/>
      <c r="W99" s="265"/>
      <c r="X99" s="265"/>
      <c r="Y99" s="265"/>
      <c r="Z99" s="265"/>
    </row>
    <row r="100" spans="1:26" ht="12" customHeight="1" x14ac:dyDescent="0.2">
      <c r="A100" s="306"/>
      <c r="B100" s="307"/>
      <c r="C100" s="307"/>
      <c r="D100" s="307"/>
      <c r="E100" s="307"/>
      <c r="F100" s="308"/>
      <c r="G100" s="265"/>
      <c r="H100" s="265"/>
      <c r="I100" s="265"/>
      <c r="J100" s="265"/>
      <c r="K100" s="265"/>
      <c r="L100" s="265"/>
      <c r="M100" s="265"/>
      <c r="N100" s="265"/>
      <c r="O100" s="265"/>
      <c r="P100" s="265"/>
      <c r="Q100" s="265"/>
      <c r="R100" s="265"/>
      <c r="S100" s="265"/>
      <c r="T100" s="265"/>
      <c r="U100" s="265"/>
      <c r="V100" s="265"/>
      <c r="W100" s="265"/>
      <c r="X100" s="265"/>
      <c r="Y100" s="265"/>
      <c r="Z100" s="265"/>
    </row>
    <row r="101" spans="1:26" ht="12" customHeight="1" x14ac:dyDescent="0.2">
      <c r="A101" s="306"/>
      <c r="B101" s="307"/>
      <c r="C101" s="307"/>
      <c r="D101" s="307"/>
      <c r="E101" s="307"/>
      <c r="F101" s="308"/>
      <c r="G101" s="265"/>
      <c r="H101" s="265"/>
      <c r="I101" s="265"/>
      <c r="J101" s="265"/>
      <c r="K101" s="265"/>
      <c r="L101" s="265"/>
      <c r="M101" s="265"/>
      <c r="N101" s="265"/>
      <c r="O101" s="265"/>
      <c r="P101" s="265"/>
      <c r="Q101" s="265"/>
      <c r="R101" s="265"/>
      <c r="S101" s="265"/>
      <c r="T101" s="265"/>
      <c r="U101" s="265"/>
      <c r="V101" s="265"/>
      <c r="W101" s="265"/>
      <c r="X101" s="265"/>
      <c r="Y101" s="265"/>
      <c r="Z101" s="265"/>
    </row>
    <row r="102" spans="1:26" ht="36" customHeight="1" x14ac:dyDescent="0.2">
      <c r="A102" s="309"/>
      <c r="B102" s="310"/>
      <c r="C102" s="310"/>
      <c r="D102" s="310"/>
      <c r="E102" s="310"/>
      <c r="F102" s="311"/>
      <c r="G102" s="265"/>
      <c r="H102" s="265"/>
      <c r="I102" s="265"/>
      <c r="J102" s="265"/>
      <c r="K102" s="265"/>
      <c r="L102" s="265"/>
      <c r="M102" s="265"/>
      <c r="N102" s="265"/>
      <c r="O102" s="265"/>
      <c r="P102" s="265"/>
      <c r="Q102" s="265"/>
      <c r="R102" s="265"/>
      <c r="S102" s="265"/>
      <c r="T102" s="265"/>
      <c r="U102" s="265"/>
      <c r="V102" s="265"/>
      <c r="W102" s="265"/>
      <c r="X102" s="265"/>
      <c r="Y102" s="265"/>
      <c r="Z102" s="265"/>
    </row>
    <row r="103" spans="1:26" ht="12" customHeight="1" x14ac:dyDescent="0.2">
      <c r="A103" s="265"/>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row>
    <row r="104" spans="1:26" ht="12" customHeight="1" x14ac:dyDescent="0.2">
      <c r="A104" s="265"/>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row>
    <row r="105" spans="1:26" ht="12" customHeight="1" x14ac:dyDescent="0.2">
      <c r="A105" s="324" t="s">
        <v>158</v>
      </c>
      <c r="B105" s="304"/>
      <c r="C105" s="304"/>
      <c r="D105" s="304"/>
      <c r="E105" s="304"/>
      <c r="F105" s="305"/>
      <c r="G105" s="265"/>
      <c r="H105" s="265"/>
      <c r="I105" s="265"/>
      <c r="J105" s="265"/>
      <c r="K105" s="265"/>
      <c r="L105" s="265"/>
      <c r="M105" s="265"/>
      <c r="N105" s="265"/>
      <c r="O105" s="265"/>
      <c r="P105" s="265"/>
      <c r="Q105" s="265"/>
      <c r="R105" s="265"/>
      <c r="S105" s="265"/>
      <c r="T105" s="265"/>
      <c r="U105" s="265"/>
      <c r="V105" s="265"/>
      <c r="W105" s="265"/>
      <c r="X105" s="265"/>
      <c r="Y105" s="265"/>
      <c r="Z105" s="265"/>
    </row>
    <row r="106" spans="1:26" ht="12" customHeight="1" x14ac:dyDescent="0.2">
      <c r="A106" s="306"/>
      <c r="B106" s="307"/>
      <c r="C106" s="307"/>
      <c r="D106" s="307"/>
      <c r="E106" s="307"/>
      <c r="F106" s="308"/>
      <c r="G106" s="265"/>
      <c r="H106" s="265"/>
      <c r="I106" s="265"/>
      <c r="J106" s="265"/>
      <c r="K106" s="265"/>
      <c r="L106" s="265"/>
      <c r="M106" s="265"/>
      <c r="N106" s="265"/>
      <c r="O106" s="265"/>
      <c r="P106" s="265"/>
      <c r="Q106" s="265"/>
      <c r="R106" s="265"/>
      <c r="S106" s="265"/>
      <c r="T106" s="265"/>
      <c r="U106" s="265"/>
      <c r="V106" s="265"/>
      <c r="W106" s="265"/>
      <c r="X106" s="265"/>
      <c r="Y106" s="265"/>
      <c r="Z106" s="265"/>
    </row>
    <row r="107" spans="1:26" ht="12" customHeight="1" x14ac:dyDescent="0.2">
      <c r="A107" s="306"/>
      <c r="B107" s="307"/>
      <c r="C107" s="307"/>
      <c r="D107" s="307"/>
      <c r="E107" s="307"/>
      <c r="F107" s="308"/>
      <c r="G107" s="265"/>
      <c r="H107" s="265"/>
      <c r="I107" s="265"/>
      <c r="J107" s="265"/>
      <c r="K107" s="265"/>
      <c r="L107" s="265"/>
      <c r="M107" s="265"/>
      <c r="N107" s="265"/>
      <c r="O107" s="265"/>
      <c r="P107" s="265"/>
      <c r="Q107" s="265"/>
      <c r="R107" s="265"/>
      <c r="S107" s="265"/>
      <c r="T107" s="265"/>
      <c r="U107" s="265"/>
      <c r="V107" s="265"/>
      <c r="W107" s="265"/>
      <c r="X107" s="265"/>
      <c r="Y107" s="265"/>
      <c r="Z107" s="265"/>
    </row>
    <row r="108" spans="1:26" ht="36.75" customHeight="1" x14ac:dyDescent="0.2">
      <c r="A108" s="309"/>
      <c r="B108" s="310"/>
      <c r="C108" s="310"/>
      <c r="D108" s="310"/>
      <c r="E108" s="310"/>
      <c r="F108" s="311"/>
      <c r="G108" s="265"/>
      <c r="H108" s="265"/>
      <c r="I108" s="265"/>
      <c r="J108" s="265"/>
      <c r="K108" s="265"/>
      <c r="L108" s="265"/>
      <c r="M108" s="265"/>
      <c r="N108" s="265"/>
      <c r="O108" s="265"/>
      <c r="P108" s="265"/>
      <c r="Q108" s="265"/>
      <c r="R108" s="265"/>
      <c r="S108" s="265"/>
      <c r="T108" s="265"/>
      <c r="U108" s="265"/>
      <c r="V108" s="265"/>
      <c r="W108" s="265"/>
      <c r="X108" s="265"/>
      <c r="Y108" s="265"/>
      <c r="Z108" s="265"/>
    </row>
    <row r="109" spans="1:26" ht="12" customHeight="1" x14ac:dyDescent="0.2">
      <c r="A109" s="265"/>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row>
    <row r="110" spans="1:26" ht="12" customHeight="1" x14ac:dyDescent="0.2">
      <c r="A110" s="265"/>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row>
    <row r="111" spans="1:26" ht="15" customHeight="1" x14ac:dyDescent="0.2">
      <c r="A111" s="317" t="s">
        <v>159</v>
      </c>
      <c r="B111" s="307"/>
      <c r="C111" s="307"/>
      <c r="D111" s="307"/>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row>
    <row r="112" spans="1:26" ht="12" customHeight="1" x14ac:dyDescent="0.2">
      <c r="A112" s="330" t="s">
        <v>160</v>
      </c>
      <c r="B112" s="307"/>
      <c r="C112" s="307"/>
      <c r="D112" s="307"/>
      <c r="E112" s="307"/>
      <c r="F112" s="307"/>
      <c r="G112" s="265"/>
      <c r="H112" s="265"/>
      <c r="I112" s="265"/>
      <c r="J112" s="265"/>
      <c r="K112" s="265"/>
      <c r="L112" s="265"/>
      <c r="M112" s="265"/>
      <c r="N112" s="265"/>
      <c r="O112" s="265"/>
      <c r="P112" s="265"/>
      <c r="Q112" s="265"/>
      <c r="R112" s="265"/>
      <c r="S112" s="265"/>
      <c r="T112" s="265"/>
      <c r="U112" s="265"/>
      <c r="V112" s="265"/>
      <c r="W112" s="265"/>
      <c r="X112" s="265"/>
      <c r="Y112" s="265"/>
      <c r="Z112" s="265"/>
    </row>
    <row r="113" spans="1:26" ht="12" customHeight="1" x14ac:dyDescent="0.2">
      <c r="A113" s="307"/>
      <c r="B113" s="307"/>
      <c r="C113" s="307"/>
      <c r="D113" s="307"/>
      <c r="E113" s="307"/>
      <c r="F113" s="307"/>
      <c r="G113" s="265"/>
      <c r="H113" s="265"/>
      <c r="I113" s="265"/>
      <c r="J113" s="265"/>
      <c r="K113" s="265"/>
      <c r="L113" s="265"/>
      <c r="M113" s="265"/>
      <c r="N113" s="265"/>
      <c r="O113" s="265"/>
      <c r="P113" s="265"/>
      <c r="Q113" s="265"/>
      <c r="R113" s="265"/>
      <c r="S113" s="265"/>
      <c r="T113" s="265"/>
      <c r="U113" s="265"/>
      <c r="V113" s="265"/>
      <c r="W113" s="265"/>
      <c r="X113" s="265"/>
      <c r="Y113" s="265"/>
      <c r="Z113" s="265"/>
    </row>
    <row r="114" spans="1:26" ht="41.25" customHeight="1" x14ac:dyDescent="0.2">
      <c r="A114" s="307"/>
      <c r="B114" s="307"/>
      <c r="C114" s="307"/>
      <c r="D114" s="307"/>
      <c r="E114" s="307"/>
      <c r="F114" s="307"/>
      <c r="G114" s="265"/>
      <c r="H114" s="265"/>
      <c r="I114" s="265"/>
      <c r="J114" s="265"/>
      <c r="K114" s="265"/>
      <c r="L114" s="265"/>
      <c r="M114" s="265"/>
      <c r="N114" s="265"/>
      <c r="O114" s="265"/>
      <c r="P114" s="265"/>
      <c r="Q114" s="265"/>
      <c r="R114" s="265"/>
      <c r="S114" s="265"/>
      <c r="T114" s="265"/>
      <c r="U114" s="265"/>
      <c r="V114" s="265"/>
      <c r="W114" s="265"/>
      <c r="X114" s="265"/>
      <c r="Y114" s="265"/>
      <c r="Z114" s="265"/>
    </row>
    <row r="115" spans="1:26" ht="12" customHeight="1" x14ac:dyDescent="0.2">
      <c r="A115" s="286"/>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row>
    <row r="116" spans="1:26" ht="12" customHeight="1" x14ac:dyDescent="0.2">
      <c r="A116" s="286"/>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row>
    <row r="117" spans="1:26" ht="12" customHeight="1" x14ac:dyDescent="0.2">
      <c r="A117" s="287"/>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row>
    <row r="118" spans="1:26" ht="12" customHeight="1" x14ac:dyDescent="0.2">
      <c r="A118" s="287"/>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row>
    <row r="119" spans="1:26" ht="12" customHeight="1" x14ac:dyDescent="0.2">
      <c r="A119" s="287"/>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row>
    <row r="120" spans="1:26" ht="12" customHeight="1" x14ac:dyDescent="0.2">
      <c r="A120" s="287"/>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row>
    <row r="121" spans="1:26" ht="12" customHeight="1" x14ac:dyDescent="0.2">
      <c r="A121" s="287"/>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row>
    <row r="122" spans="1:26" ht="12" customHeight="1" x14ac:dyDescent="0.2">
      <c r="A122" s="265"/>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row>
    <row r="123" spans="1:26" ht="12" customHeight="1" x14ac:dyDescent="0.2">
      <c r="A123" s="265"/>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row>
    <row r="124" spans="1:26" ht="12" customHeight="1" x14ac:dyDescent="0.2">
      <c r="A124" s="265"/>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row>
    <row r="125" spans="1:26" ht="12" customHeight="1" x14ac:dyDescent="0.2">
      <c r="A125" s="265"/>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row>
    <row r="126" spans="1:26" ht="12" customHeight="1" x14ac:dyDescent="0.2">
      <c r="A126" s="265"/>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row>
    <row r="127" spans="1:26" ht="12" customHeight="1" x14ac:dyDescent="0.2">
      <c r="A127" s="265"/>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row>
    <row r="128" spans="1:26" ht="12" customHeight="1" x14ac:dyDescent="0.2">
      <c r="A128" s="265"/>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row>
    <row r="129" spans="1:26" ht="12" customHeight="1" x14ac:dyDescent="0.2">
      <c r="A129" s="265"/>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row>
    <row r="130" spans="1:26" ht="12" customHeight="1" x14ac:dyDescent="0.2">
      <c r="A130" s="265"/>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row>
    <row r="131" spans="1:26" ht="12" customHeight="1" x14ac:dyDescent="0.2">
      <c r="A131" s="265"/>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row>
    <row r="132" spans="1:26" ht="14.25" customHeight="1" x14ac:dyDescent="0.2">
      <c r="A132" s="317" t="s">
        <v>161</v>
      </c>
      <c r="B132" s="307"/>
      <c r="C132" s="307"/>
      <c r="D132" s="307"/>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row>
    <row r="133" spans="1:26" ht="12" customHeight="1" x14ac:dyDescent="0.2">
      <c r="A133" s="265"/>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row>
    <row r="134" spans="1:26" ht="12" customHeight="1" x14ac:dyDescent="0.2">
      <c r="A134" s="288" t="s">
        <v>141</v>
      </c>
      <c r="B134" s="331" t="s">
        <v>162</v>
      </c>
      <c r="C134" s="307"/>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row>
    <row r="135" spans="1:26" ht="12" customHeight="1" x14ac:dyDescent="0.2">
      <c r="A135" s="288" t="s">
        <v>142</v>
      </c>
      <c r="B135" s="289" t="s">
        <v>143</v>
      </c>
      <c r="C135" s="288"/>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row>
    <row r="136" spans="1:26" ht="12" customHeight="1" x14ac:dyDescent="0.2">
      <c r="A136" s="265"/>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row>
    <row r="137" spans="1:26" ht="21" customHeight="1" x14ac:dyDescent="0.2">
      <c r="A137" s="317" t="s">
        <v>171</v>
      </c>
      <c r="B137" s="307"/>
      <c r="C137" s="307"/>
      <c r="D137" s="307"/>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row>
    <row r="138" spans="1:26" ht="12" customHeight="1" x14ac:dyDescent="0.2">
      <c r="A138" s="265"/>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row>
    <row r="139" spans="1:26" ht="12" customHeight="1" x14ac:dyDescent="0.2">
      <c r="A139" s="265"/>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row>
    <row r="140" spans="1:26" ht="12" customHeight="1" x14ac:dyDescent="0.2">
      <c r="A140" s="265"/>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row>
    <row r="141" spans="1:26" ht="12" customHeight="1" x14ac:dyDescent="0.2">
      <c r="A141" s="265"/>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row>
    <row r="142" spans="1:26" ht="12" customHeight="1" x14ac:dyDescent="0.2">
      <c r="A142" s="265"/>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row>
    <row r="143" spans="1:26" ht="12" customHeight="1" x14ac:dyDescent="0.2">
      <c r="A143" s="265"/>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row>
    <row r="144" spans="1:26" ht="12" customHeight="1" x14ac:dyDescent="0.2">
      <c r="A144" s="265"/>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row>
    <row r="145" spans="1:26" ht="12" customHeight="1" x14ac:dyDescent="0.2">
      <c r="A145" s="265"/>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row>
    <row r="146" spans="1:26" ht="12" customHeight="1" x14ac:dyDescent="0.2">
      <c r="A146" s="265"/>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row>
    <row r="147" spans="1:26" ht="12" customHeight="1" x14ac:dyDescent="0.2">
      <c r="A147" s="265"/>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row>
    <row r="148" spans="1:26" ht="12" customHeight="1" x14ac:dyDescent="0.2">
      <c r="A148" s="265"/>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row>
    <row r="149" spans="1:26" ht="12" customHeight="1" x14ac:dyDescent="0.2">
      <c r="A149" s="265"/>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row>
    <row r="150" spans="1:26" ht="12" customHeight="1" x14ac:dyDescent="0.2">
      <c r="A150" s="265"/>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row>
    <row r="151" spans="1:26" ht="12" customHeight="1" x14ac:dyDescent="0.2">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row>
    <row r="152" spans="1:26" ht="12" customHeight="1" x14ac:dyDescent="0.2">
      <c r="A152" s="265"/>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row>
    <row r="153" spans="1:26" ht="12" customHeight="1" x14ac:dyDescent="0.2">
      <c r="A153" s="265"/>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row>
    <row r="154" spans="1:26" ht="12" customHeight="1" x14ac:dyDescent="0.2">
      <c r="A154" s="265"/>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row>
    <row r="155" spans="1:26" ht="12" customHeight="1" x14ac:dyDescent="0.2">
      <c r="A155" s="265"/>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row>
    <row r="156" spans="1:26" ht="12" customHeight="1" x14ac:dyDescent="0.2">
      <c r="A156" s="265"/>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row>
    <row r="157" spans="1:26" ht="12" customHeight="1" x14ac:dyDescent="0.2">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row>
    <row r="158" spans="1:26" ht="12" customHeight="1" x14ac:dyDescent="0.2">
      <c r="A158" s="265"/>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row>
    <row r="159" spans="1:26" ht="12" customHeight="1" x14ac:dyDescent="0.2">
      <c r="A159" s="265"/>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row>
    <row r="160" spans="1:26" ht="12" customHeight="1" x14ac:dyDescent="0.2">
      <c r="A160" s="265"/>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row>
    <row r="161" spans="1:26" ht="12" customHeight="1" x14ac:dyDescent="0.2">
      <c r="A161" s="265"/>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row>
    <row r="162" spans="1:26" ht="12" customHeight="1" x14ac:dyDescent="0.2">
      <c r="A162" s="265"/>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row>
    <row r="163" spans="1:26" ht="12" customHeight="1" x14ac:dyDescent="0.2">
      <c r="A163" s="265"/>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row>
    <row r="164" spans="1:26" ht="12" customHeight="1" x14ac:dyDescent="0.2">
      <c r="A164" s="265"/>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row>
    <row r="165" spans="1:26" ht="12" customHeight="1" x14ac:dyDescent="0.2">
      <c r="A165" s="265"/>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row>
    <row r="166" spans="1:26" ht="12" customHeight="1" x14ac:dyDescent="0.2">
      <c r="A166" s="265"/>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row>
    <row r="167" spans="1:26" ht="12" customHeight="1" x14ac:dyDescent="0.2">
      <c r="A167" s="265"/>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row>
    <row r="168" spans="1:26" ht="12" customHeight="1" x14ac:dyDescent="0.2">
      <c r="A168" s="265"/>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row>
    <row r="169" spans="1:26" ht="12" customHeight="1" x14ac:dyDescent="0.2">
      <c r="A169" s="265"/>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row>
    <row r="170" spans="1:26" ht="12" customHeight="1" x14ac:dyDescent="0.2">
      <c r="A170" s="265"/>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row>
    <row r="171" spans="1:26" ht="12" customHeight="1" x14ac:dyDescent="0.2">
      <c r="A171" s="265"/>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row>
    <row r="172" spans="1:26" ht="12" customHeight="1" x14ac:dyDescent="0.2">
      <c r="A172" s="265"/>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row>
    <row r="173" spans="1:26" ht="12" customHeight="1" x14ac:dyDescent="0.2">
      <c r="A173" s="265"/>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row>
    <row r="174" spans="1:26" ht="12" customHeight="1" x14ac:dyDescent="0.2">
      <c r="A174" s="265"/>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row>
    <row r="175" spans="1:26" ht="12" customHeight="1" x14ac:dyDescent="0.2">
      <c r="A175" s="265"/>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row>
    <row r="176" spans="1:26" ht="12" customHeight="1" x14ac:dyDescent="0.2">
      <c r="A176" s="265"/>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row>
    <row r="177" spans="1:26" ht="12" customHeight="1" x14ac:dyDescent="0.2">
      <c r="A177" s="265"/>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row>
    <row r="178" spans="1:26" ht="12" customHeight="1" x14ac:dyDescent="0.2">
      <c r="A178" s="265"/>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row>
    <row r="179" spans="1:26" ht="12" customHeight="1" x14ac:dyDescent="0.2">
      <c r="A179" s="265"/>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row>
    <row r="180" spans="1:26" ht="12" customHeight="1" x14ac:dyDescent="0.2">
      <c r="A180" s="265"/>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row>
    <row r="181" spans="1:26" ht="12" customHeight="1" x14ac:dyDescent="0.2">
      <c r="A181" s="265"/>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row>
    <row r="182" spans="1:26" ht="12" customHeight="1" x14ac:dyDescent="0.2">
      <c r="A182" s="265"/>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row>
    <row r="183" spans="1:26" ht="12" customHeight="1" x14ac:dyDescent="0.2">
      <c r="A183" s="265"/>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row>
    <row r="184" spans="1:26" ht="12" customHeight="1" x14ac:dyDescent="0.2">
      <c r="A184" s="265"/>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row>
    <row r="185" spans="1:26" ht="12" customHeight="1" x14ac:dyDescent="0.2">
      <c r="A185" s="265"/>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row>
    <row r="186" spans="1:26" ht="12" customHeight="1" x14ac:dyDescent="0.2">
      <c r="A186" s="265"/>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row>
    <row r="187" spans="1:26" ht="12" customHeight="1" x14ac:dyDescent="0.2">
      <c r="A187" s="265"/>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row>
    <row r="188" spans="1:26" ht="12" customHeight="1" x14ac:dyDescent="0.2">
      <c r="A188" s="265"/>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row>
    <row r="189" spans="1:26" ht="12" customHeight="1" x14ac:dyDescent="0.2">
      <c r="A189" s="265"/>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row>
    <row r="190" spans="1:26" ht="12" customHeight="1" x14ac:dyDescent="0.2">
      <c r="A190" s="265"/>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row>
    <row r="191" spans="1:26" ht="12" customHeight="1" x14ac:dyDescent="0.2">
      <c r="A191" s="265"/>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row>
    <row r="192" spans="1:26" ht="12" customHeight="1" x14ac:dyDescent="0.2">
      <c r="A192" s="265"/>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row>
    <row r="193" spans="1:26" ht="12" customHeight="1" x14ac:dyDescent="0.2">
      <c r="A193" s="265"/>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row>
    <row r="194" spans="1:26" ht="12" customHeight="1" x14ac:dyDescent="0.2">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row>
    <row r="195" spans="1:26" ht="12" customHeight="1" x14ac:dyDescent="0.2">
      <c r="A195" s="265"/>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row>
    <row r="196" spans="1:26" ht="12" customHeight="1" x14ac:dyDescent="0.2">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row>
    <row r="197" spans="1:26" ht="12" customHeight="1" x14ac:dyDescent="0.2">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row>
    <row r="198" spans="1:26" ht="12" customHeight="1" x14ac:dyDescent="0.2">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row>
    <row r="199" spans="1:26" ht="12" customHeight="1" x14ac:dyDescent="0.2">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row>
    <row r="200" spans="1:26" ht="12" customHeight="1" x14ac:dyDescent="0.2">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row>
    <row r="201" spans="1:26" ht="12" customHeight="1" x14ac:dyDescent="0.2">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row>
    <row r="202" spans="1:26" ht="12" customHeight="1" x14ac:dyDescent="0.2">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row>
    <row r="203" spans="1:26" ht="12" customHeight="1" x14ac:dyDescent="0.2">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row>
    <row r="204" spans="1:26" ht="12" customHeight="1" x14ac:dyDescent="0.2">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row>
    <row r="205" spans="1:26" ht="12" customHeight="1" x14ac:dyDescent="0.2">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row>
    <row r="206" spans="1:26" ht="12" customHeight="1" x14ac:dyDescent="0.2">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row>
    <row r="207" spans="1:26" ht="12" customHeight="1" x14ac:dyDescent="0.2">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row>
    <row r="208" spans="1:26" ht="12" customHeight="1" x14ac:dyDescent="0.2">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row>
    <row r="209" spans="1:26" ht="12" customHeight="1" x14ac:dyDescent="0.2">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row>
    <row r="210" spans="1:26" ht="12" customHeight="1" x14ac:dyDescent="0.2">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row>
    <row r="211" spans="1:26" ht="12" customHeight="1" x14ac:dyDescent="0.2">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row>
    <row r="212" spans="1:26" ht="12" customHeight="1" x14ac:dyDescent="0.2">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row>
    <row r="213" spans="1:26" ht="12" customHeight="1" x14ac:dyDescent="0.2">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row>
    <row r="214" spans="1:26" ht="12" customHeight="1" x14ac:dyDescent="0.2">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row>
    <row r="215" spans="1:26" ht="12" customHeight="1" x14ac:dyDescent="0.2">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row>
    <row r="216" spans="1:26" ht="12" customHeight="1" x14ac:dyDescent="0.2">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row>
    <row r="217" spans="1:26" ht="12" customHeight="1" x14ac:dyDescent="0.2">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row>
    <row r="218" spans="1:26" ht="12" customHeight="1" x14ac:dyDescent="0.2">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row>
    <row r="219" spans="1:26" ht="12" customHeight="1" x14ac:dyDescent="0.2">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row>
    <row r="220" spans="1:26" ht="12" customHeight="1" x14ac:dyDescent="0.2">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row>
    <row r="221" spans="1:26" ht="12" customHeight="1" x14ac:dyDescent="0.2">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row>
    <row r="222" spans="1:26" ht="12" customHeight="1" x14ac:dyDescent="0.2">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row>
    <row r="223" spans="1:26" ht="12" customHeight="1" x14ac:dyDescent="0.2">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row>
    <row r="224" spans="1:26" ht="12" customHeight="1" x14ac:dyDescent="0.2">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row>
    <row r="225" spans="1:26" ht="12" customHeight="1" x14ac:dyDescent="0.2">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row>
    <row r="226" spans="1:26" ht="12" customHeight="1" x14ac:dyDescent="0.2">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row>
    <row r="227" spans="1:26" ht="12" customHeight="1" x14ac:dyDescent="0.2">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row>
    <row r="228" spans="1:26" ht="12" customHeight="1" x14ac:dyDescent="0.2">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row>
    <row r="229" spans="1:26" ht="12" customHeight="1" x14ac:dyDescent="0.2">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row>
    <row r="230" spans="1:26" ht="12" customHeight="1" x14ac:dyDescent="0.2">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row>
    <row r="231" spans="1:26" ht="12" customHeight="1" x14ac:dyDescent="0.2">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row>
    <row r="232" spans="1:26" ht="12" customHeight="1" x14ac:dyDescent="0.2">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row>
    <row r="233" spans="1:26" ht="12" customHeight="1" x14ac:dyDescent="0.2">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row>
    <row r="234" spans="1:26" ht="12" customHeight="1" x14ac:dyDescent="0.2">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row>
    <row r="235" spans="1:26" ht="12" customHeight="1" x14ac:dyDescent="0.2">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row>
    <row r="236" spans="1:26" ht="12" customHeight="1" x14ac:dyDescent="0.2">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row>
    <row r="237" spans="1:26" ht="12" customHeight="1" x14ac:dyDescent="0.2">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row>
    <row r="238" spans="1:26" ht="12" customHeight="1" x14ac:dyDescent="0.2">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row>
    <row r="239" spans="1:26" ht="12" customHeight="1" x14ac:dyDescent="0.2">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row>
    <row r="240" spans="1:26" ht="12" customHeight="1" x14ac:dyDescent="0.2">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row>
    <row r="241" spans="1:26" ht="12" customHeight="1" x14ac:dyDescent="0.2">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row>
    <row r="242" spans="1:26" ht="12" customHeight="1" x14ac:dyDescent="0.2">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row>
    <row r="243" spans="1:26" ht="12" customHeight="1" x14ac:dyDescent="0.2">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row>
    <row r="244" spans="1:26" ht="12" customHeight="1" x14ac:dyDescent="0.2">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row>
    <row r="245" spans="1:26" ht="12" customHeight="1" x14ac:dyDescent="0.2">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row>
    <row r="246" spans="1:26" ht="12" customHeight="1" x14ac:dyDescent="0.2">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row>
    <row r="247" spans="1:26" ht="12" customHeight="1" x14ac:dyDescent="0.2">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row>
    <row r="248" spans="1:26" ht="12" customHeight="1" x14ac:dyDescent="0.2">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row>
    <row r="249" spans="1:26" ht="12" customHeight="1" x14ac:dyDescent="0.2">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row>
    <row r="250" spans="1:26" ht="12" customHeight="1" x14ac:dyDescent="0.2">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row>
    <row r="251" spans="1:26" ht="12" customHeight="1" x14ac:dyDescent="0.2">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row>
    <row r="252" spans="1:26" ht="12" customHeight="1" x14ac:dyDescent="0.2">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row>
    <row r="253" spans="1:26" ht="12" customHeight="1" x14ac:dyDescent="0.2">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row>
    <row r="254" spans="1:26" ht="12" customHeight="1" x14ac:dyDescent="0.2">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row>
    <row r="255" spans="1:26" ht="12" customHeight="1" x14ac:dyDescent="0.2">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row>
    <row r="256" spans="1:26" ht="12" customHeight="1" x14ac:dyDescent="0.2">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2" customHeight="1" x14ac:dyDescent="0.2">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2" customHeight="1" x14ac:dyDescent="0.2">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2" customHeight="1" x14ac:dyDescent="0.2">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2" customHeight="1" x14ac:dyDescent="0.2">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2" customHeight="1" x14ac:dyDescent="0.2">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2" customHeight="1" x14ac:dyDescent="0.2">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2" customHeight="1" x14ac:dyDescent="0.2">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2" customHeight="1" x14ac:dyDescent="0.2">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2" customHeight="1" x14ac:dyDescent="0.2">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2" customHeight="1" x14ac:dyDescent="0.2">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2" customHeight="1" x14ac:dyDescent="0.2">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2" customHeight="1" x14ac:dyDescent="0.2">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2" customHeight="1" x14ac:dyDescent="0.2">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2" customHeight="1" x14ac:dyDescent="0.2">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2" customHeight="1" x14ac:dyDescent="0.2">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2" customHeight="1" x14ac:dyDescent="0.2">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2" customHeight="1" x14ac:dyDescent="0.2">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2" customHeight="1" x14ac:dyDescent="0.2">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2" customHeight="1" x14ac:dyDescent="0.2">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2" customHeight="1" x14ac:dyDescent="0.2">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2" customHeight="1" x14ac:dyDescent="0.2">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2" customHeight="1" x14ac:dyDescent="0.2">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2" customHeight="1" x14ac:dyDescent="0.2">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2" customHeight="1" x14ac:dyDescent="0.2">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2" customHeight="1" x14ac:dyDescent="0.2">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2" customHeight="1" x14ac:dyDescent="0.2">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2" customHeight="1" x14ac:dyDescent="0.2">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2" customHeight="1" x14ac:dyDescent="0.2">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2" customHeight="1" x14ac:dyDescent="0.2">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2" customHeight="1" x14ac:dyDescent="0.2">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2" customHeight="1" x14ac:dyDescent="0.2">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2" customHeight="1" x14ac:dyDescent="0.2">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2" customHeight="1" x14ac:dyDescent="0.2">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2" customHeight="1" x14ac:dyDescent="0.2">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2" customHeight="1" x14ac:dyDescent="0.2">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2" customHeight="1" x14ac:dyDescent="0.2">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2" customHeight="1" x14ac:dyDescent="0.2">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2" customHeight="1" x14ac:dyDescent="0.2">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2" customHeight="1" x14ac:dyDescent="0.2">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2" customHeight="1" x14ac:dyDescent="0.2">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2" customHeight="1" x14ac:dyDescent="0.2">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2" customHeight="1" x14ac:dyDescent="0.2">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2" customHeight="1" x14ac:dyDescent="0.2">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2" customHeight="1" x14ac:dyDescent="0.2">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2" customHeight="1" x14ac:dyDescent="0.2">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2" customHeight="1" x14ac:dyDescent="0.2">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2" customHeight="1" x14ac:dyDescent="0.2">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2" customHeight="1" x14ac:dyDescent="0.2">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2" customHeight="1" x14ac:dyDescent="0.2">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2" customHeight="1" x14ac:dyDescent="0.2">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2" customHeight="1" x14ac:dyDescent="0.2">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2" customHeight="1" x14ac:dyDescent="0.2">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2" customHeight="1" x14ac:dyDescent="0.2">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2" customHeight="1" x14ac:dyDescent="0.2">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2" customHeight="1" x14ac:dyDescent="0.2">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2" customHeight="1" x14ac:dyDescent="0.2">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2" customHeight="1" x14ac:dyDescent="0.2">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2" customHeight="1" x14ac:dyDescent="0.2">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2" customHeight="1" x14ac:dyDescent="0.2">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2" customHeight="1" x14ac:dyDescent="0.2">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2" customHeight="1" x14ac:dyDescent="0.2">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2" customHeight="1" x14ac:dyDescent="0.2">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2" customHeight="1" x14ac:dyDescent="0.2">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2" customHeight="1" x14ac:dyDescent="0.2">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2" customHeight="1" x14ac:dyDescent="0.2">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2" customHeight="1" x14ac:dyDescent="0.2">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2" customHeight="1" x14ac:dyDescent="0.2">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2" customHeight="1" x14ac:dyDescent="0.2">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2" customHeight="1" x14ac:dyDescent="0.2">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2" customHeight="1" x14ac:dyDescent="0.2">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2" customHeight="1" x14ac:dyDescent="0.2">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2" customHeight="1" x14ac:dyDescent="0.2">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2" customHeight="1" x14ac:dyDescent="0.2">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2" customHeight="1" x14ac:dyDescent="0.2">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2" customHeight="1" x14ac:dyDescent="0.2">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2" customHeight="1" x14ac:dyDescent="0.2">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2" customHeight="1" x14ac:dyDescent="0.2">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2" customHeight="1" x14ac:dyDescent="0.2">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2" customHeight="1" x14ac:dyDescent="0.2">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2" customHeight="1" x14ac:dyDescent="0.2">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2" customHeight="1" x14ac:dyDescent="0.2">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5.75" customHeight="1" x14ac:dyDescent="0.2">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5.75" customHeight="1" x14ac:dyDescent="0.2">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5.75" customHeight="1" x14ac:dyDescent="0.2">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5.75" customHeight="1" x14ac:dyDescent="0.2">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5.75" customHeight="1" x14ac:dyDescent="0.2">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5.75" customHeight="1" x14ac:dyDescent="0.2">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5.75" customHeight="1" x14ac:dyDescent="0.2">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5.75" customHeight="1" x14ac:dyDescent="0.2">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5.75" customHeight="1" x14ac:dyDescent="0.2">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5.75" customHeight="1" x14ac:dyDescent="0.2">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5.75" customHeight="1" x14ac:dyDescent="0.2">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5.75" customHeight="1" x14ac:dyDescent="0.2">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5.75" customHeight="1" x14ac:dyDescent="0.2">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5.75" customHeight="1" x14ac:dyDescent="0.2">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5.75" customHeight="1" x14ac:dyDescent="0.2">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5.75" customHeight="1" x14ac:dyDescent="0.2">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5.75" customHeight="1" x14ac:dyDescent="0.2">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5.75" customHeight="1" x14ac:dyDescent="0.2">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5.75" customHeight="1" x14ac:dyDescent="0.2">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5.75" customHeight="1" x14ac:dyDescent="0.2">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5.75" customHeight="1" x14ac:dyDescent="0.2">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5.75" customHeight="1" x14ac:dyDescent="0.2">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5.75" customHeight="1" x14ac:dyDescent="0.2">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5.75" customHeight="1" x14ac:dyDescent="0.2">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5.75" customHeight="1" x14ac:dyDescent="0.2">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5.75" customHeight="1" x14ac:dyDescent="0.2">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5.75" customHeight="1" x14ac:dyDescent="0.2">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5.75" customHeight="1" x14ac:dyDescent="0.2">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5.75" customHeight="1" x14ac:dyDescent="0.2">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5.75" customHeight="1" x14ac:dyDescent="0.2">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5.75" customHeight="1" x14ac:dyDescent="0.2">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5.75" customHeight="1" x14ac:dyDescent="0.2">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5.75" customHeight="1" x14ac:dyDescent="0.2">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5.75" customHeight="1" x14ac:dyDescent="0.2">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5.75" customHeight="1" x14ac:dyDescent="0.2">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5.75" customHeight="1" x14ac:dyDescent="0.2">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5.75" customHeight="1" x14ac:dyDescent="0.2">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5.75" customHeight="1" x14ac:dyDescent="0.2">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5.75" customHeight="1" x14ac:dyDescent="0.2">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5.75" customHeight="1" x14ac:dyDescent="0.2">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5.75" customHeight="1" x14ac:dyDescent="0.2">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5.75" customHeight="1" x14ac:dyDescent="0.2">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5.75" customHeight="1" x14ac:dyDescent="0.2">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5.75" customHeight="1" x14ac:dyDescent="0.2">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5.75" customHeight="1" x14ac:dyDescent="0.2">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5.75" customHeight="1" x14ac:dyDescent="0.2">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5.75" customHeight="1" x14ac:dyDescent="0.2">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5.75" customHeight="1" x14ac:dyDescent="0.2">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5.75" customHeight="1" x14ac:dyDescent="0.2">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5.75" customHeight="1" x14ac:dyDescent="0.2">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5.75" customHeight="1" x14ac:dyDescent="0.2">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5.75" customHeight="1" x14ac:dyDescent="0.2">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5.75" customHeight="1" x14ac:dyDescent="0.2">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5.75" customHeight="1" x14ac:dyDescent="0.2">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5.75" customHeight="1" x14ac:dyDescent="0.2">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5.75" customHeight="1" x14ac:dyDescent="0.2">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5.75" customHeight="1" x14ac:dyDescent="0.2">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5.75" customHeight="1" x14ac:dyDescent="0.2">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5.75" customHeight="1" x14ac:dyDescent="0.2">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5.75" customHeight="1" x14ac:dyDescent="0.2">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5.75" customHeight="1" x14ac:dyDescent="0.2">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5.75" customHeight="1" x14ac:dyDescent="0.2">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5.75" customHeight="1" x14ac:dyDescent="0.2">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5.75" customHeight="1" x14ac:dyDescent="0.2">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5.75" customHeight="1" x14ac:dyDescent="0.2">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5.75" customHeight="1" x14ac:dyDescent="0.2">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5.75" customHeight="1" x14ac:dyDescent="0.2">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5.75" customHeight="1" x14ac:dyDescent="0.2">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5.75" customHeight="1" x14ac:dyDescent="0.2">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5.75" customHeight="1" x14ac:dyDescent="0.2">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5.75" customHeight="1" x14ac:dyDescent="0.2">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5.75" customHeight="1" x14ac:dyDescent="0.2">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5.75" customHeight="1" x14ac:dyDescent="0.2">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5.75" customHeight="1" x14ac:dyDescent="0.2">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5.75" customHeight="1" x14ac:dyDescent="0.2">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5.75" customHeight="1" x14ac:dyDescent="0.2">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5.75" customHeight="1" x14ac:dyDescent="0.2">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5.75" customHeight="1" x14ac:dyDescent="0.2">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5.75" customHeight="1" x14ac:dyDescent="0.2">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5.75" customHeight="1" x14ac:dyDescent="0.2">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5.75" customHeight="1" x14ac:dyDescent="0.2">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5.75" customHeight="1" x14ac:dyDescent="0.2">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5.75" customHeight="1" x14ac:dyDescent="0.2">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5.75" customHeight="1" x14ac:dyDescent="0.2">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5.75" customHeight="1" x14ac:dyDescent="0.2">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5.75" customHeight="1" x14ac:dyDescent="0.2">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5.75" customHeight="1" x14ac:dyDescent="0.2">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5.75" customHeight="1" x14ac:dyDescent="0.2">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5.75" customHeight="1" x14ac:dyDescent="0.2">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5.75" customHeight="1" x14ac:dyDescent="0.2">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5.75" customHeight="1" x14ac:dyDescent="0.2">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5.75" customHeight="1" x14ac:dyDescent="0.2">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5.75" customHeight="1" x14ac:dyDescent="0.2">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5.75" customHeight="1" x14ac:dyDescent="0.2">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5.75" customHeight="1" x14ac:dyDescent="0.2">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5.75" customHeight="1" x14ac:dyDescent="0.2">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5.75" customHeight="1" x14ac:dyDescent="0.2">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5.75" customHeight="1" x14ac:dyDescent="0.2">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5.75" customHeight="1" x14ac:dyDescent="0.2">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5.75" customHeight="1" x14ac:dyDescent="0.2">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5.75" customHeight="1" x14ac:dyDescent="0.2">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5.75" customHeight="1" x14ac:dyDescent="0.2">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5.75" customHeight="1" x14ac:dyDescent="0.2">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5.75" customHeight="1" x14ac:dyDescent="0.2">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5.75" customHeight="1" x14ac:dyDescent="0.2">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5.75" customHeight="1" x14ac:dyDescent="0.2">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5.75" customHeight="1" x14ac:dyDescent="0.2">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5.75" customHeight="1" x14ac:dyDescent="0.2">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5.75" customHeight="1" x14ac:dyDescent="0.2">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5.75" customHeight="1" x14ac:dyDescent="0.2">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5.75" customHeight="1" x14ac:dyDescent="0.2">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5.75" customHeight="1" x14ac:dyDescent="0.2">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5.75" customHeight="1" x14ac:dyDescent="0.2">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5.75" customHeight="1" x14ac:dyDescent="0.2">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5.75" customHeight="1" x14ac:dyDescent="0.2">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5.75" customHeight="1" x14ac:dyDescent="0.2">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5.75" customHeight="1" x14ac:dyDescent="0.2">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5.75" customHeight="1" x14ac:dyDescent="0.2">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5.75" customHeight="1" x14ac:dyDescent="0.2">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5.75" customHeight="1" x14ac:dyDescent="0.2">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5.75" customHeight="1" x14ac:dyDescent="0.2">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5.75" customHeight="1" x14ac:dyDescent="0.2">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5.75" customHeight="1" x14ac:dyDescent="0.2">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5.75" customHeight="1" x14ac:dyDescent="0.2">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5.75" customHeight="1" x14ac:dyDescent="0.2">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5.75" customHeight="1" x14ac:dyDescent="0.2">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5.75" customHeight="1" x14ac:dyDescent="0.2">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5.75" customHeight="1" x14ac:dyDescent="0.2">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5.75" customHeight="1" x14ac:dyDescent="0.2">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5.75" customHeight="1" x14ac:dyDescent="0.2">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5.75" customHeight="1" x14ac:dyDescent="0.2">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5.75" customHeight="1" x14ac:dyDescent="0.2">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5.75" customHeight="1" x14ac:dyDescent="0.2">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5.75" customHeight="1" x14ac:dyDescent="0.2">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5.75" customHeight="1" x14ac:dyDescent="0.2">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5.75" customHeight="1" x14ac:dyDescent="0.2">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5.75" customHeight="1" x14ac:dyDescent="0.2">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5.75" customHeight="1" x14ac:dyDescent="0.2">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5.75" customHeight="1" x14ac:dyDescent="0.2">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5.75" customHeight="1" x14ac:dyDescent="0.2">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5.75" customHeight="1" x14ac:dyDescent="0.2">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5.75" customHeight="1" x14ac:dyDescent="0.2">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5.75" customHeight="1" x14ac:dyDescent="0.2">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5.75" customHeight="1" x14ac:dyDescent="0.2">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5.75" customHeight="1" x14ac:dyDescent="0.2">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5.75" customHeight="1" x14ac:dyDescent="0.2">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5.75" customHeight="1" x14ac:dyDescent="0.2">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5.75" customHeight="1" x14ac:dyDescent="0.2">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5.75" customHeight="1" x14ac:dyDescent="0.2">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5.75" customHeight="1" x14ac:dyDescent="0.2">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5.75" customHeight="1" x14ac:dyDescent="0.2">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5.75" customHeight="1" x14ac:dyDescent="0.2">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5.75" customHeight="1" x14ac:dyDescent="0.2">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5.75" customHeight="1" x14ac:dyDescent="0.2">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5.75" customHeight="1" x14ac:dyDescent="0.2">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5.75" customHeight="1" x14ac:dyDescent="0.2">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5.75" customHeight="1" x14ac:dyDescent="0.2">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5.75" customHeight="1" x14ac:dyDescent="0.2">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5.75" customHeight="1" x14ac:dyDescent="0.2">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5.75" customHeight="1" x14ac:dyDescent="0.2">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5.75" customHeight="1" x14ac:dyDescent="0.2">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5.75" customHeight="1" x14ac:dyDescent="0.2">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5.75" customHeight="1" x14ac:dyDescent="0.2">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5.75" customHeight="1" x14ac:dyDescent="0.2">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5.75" customHeight="1" x14ac:dyDescent="0.2">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5.75" customHeight="1" x14ac:dyDescent="0.2">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5.75" customHeight="1" x14ac:dyDescent="0.2">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5.75" customHeight="1" x14ac:dyDescent="0.2">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5.75" customHeight="1" x14ac:dyDescent="0.2">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5.75" customHeight="1" x14ac:dyDescent="0.2">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5.75" customHeight="1" x14ac:dyDescent="0.2">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5.75" customHeight="1" x14ac:dyDescent="0.2">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5.75" customHeight="1" x14ac:dyDescent="0.2">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5.75" customHeight="1" x14ac:dyDescent="0.2">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5.75" customHeight="1" x14ac:dyDescent="0.2">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5.75" customHeight="1" x14ac:dyDescent="0.2">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5.75" customHeight="1" x14ac:dyDescent="0.2">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5.75" customHeight="1" x14ac:dyDescent="0.2">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5.75" customHeight="1" x14ac:dyDescent="0.2">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5.75" customHeight="1" x14ac:dyDescent="0.2">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5.75" customHeight="1" x14ac:dyDescent="0.2">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5.75" customHeight="1" x14ac:dyDescent="0.2">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5.75" customHeight="1" x14ac:dyDescent="0.2">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5.75" customHeight="1" x14ac:dyDescent="0.2">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5.75" customHeight="1" x14ac:dyDescent="0.2">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5.75" customHeight="1" x14ac:dyDescent="0.2">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5.75" customHeight="1" x14ac:dyDescent="0.2">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5.75" customHeight="1" x14ac:dyDescent="0.2">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5.75" customHeight="1" x14ac:dyDescent="0.2">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5.75" customHeight="1" x14ac:dyDescent="0.2">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5.75" customHeight="1" x14ac:dyDescent="0.2">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5.75" customHeight="1" x14ac:dyDescent="0.2">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5.75" customHeight="1" x14ac:dyDescent="0.2">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5.75" customHeight="1" x14ac:dyDescent="0.2">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5.75" customHeight="1" x14ac:dyDescent="0.2">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5.75" customHeight="1" x14ac:dyDescent="0.2">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5.75" customHeight="1" x14ac:dyDescent="0.2">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5.75" customHeight="1" x14ac:dyDescent="0.2">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5.75" customHeight="1" x14ac:dyDescent="0.2">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5.75" customHeight="1" x14ac:dyDescent="0.2">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5.75" customHeight="1" x14ac:dyDescent="0.2">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5.75" customHeight="1" x14ac:dyDescent="0.2">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5.75" customHeight="1" x14ac:dyDescent="0.2">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5.75" customHeight="1" x14ac:dyDescent="0.2">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5.75" customHeight="1" x14ac:dyDescent="0.2">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5.75" customHeight="1" x14ac:dyDescent="0.2">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5.75" customHeight="1" x14ac:dyDescent="0.2">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5.75" customHeight="1" x14ac:dyDescent="0.2">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5.75" customHeight="1" x14ac:dyDescent="0.2">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5.75" customHeight="1" x14ac:dyDescent="0.2">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5.75" customHeight="1" x14ac:dyDescent="0.2">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5.75" customHeight="1" x14ac:dyDescent="0.2">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5.75" customHeight="1" x14ac:dyDescent="0.2">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5.75" customHeight="1" x14ac:dyDescent="0.2">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5.75" customHeight="1" x14ac:dyDescent="0.2">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5.75" customHeight="1" x14ac:dyDescent="0.2">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5.75" customHeight="1" x14ac:dyDescent="0.2">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5.75" customHeight="1" x14ac:dyDescent="0.2">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5.75" customHeight="1" x14ac:dyDescent="0.2">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5.75" customHeight="1" x14ac:dyDescent="0.2">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5.75" customHeight="1" x14ac:dyDescent="0.2">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5.75" customHeight="1" x14ac:dyDescent="0.2">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5.75" customHeight="1" x14ac:dyDescent="0.2">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5.75" customHeight="1" x14ac:dyDescent="0.2">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5.75" customHeight="1" x14ac:dyDescent="0.2">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5.75" customHeight="1" x14ac:dyDescent="0.2">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5.75" customHeight="1" x14ac:dyDescent="0.2">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5.75" customHeight="1" x14ac:dyDescent="0.2">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5.75" customHeight="1" x14ac:dyDescent="0.2">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5.75" customHeight="1" x14ac:dyDescent="0.2">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5.75" customHeight="1" x14ac:dyDescent="0.2">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5.75" customHeight="1" x14ac:dyDescent="0.2">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5.75" customHeight="1" x14ac:dyDescent="0.2">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5.75" customHeight="1" x14ac:dyDescent="0.2">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5.75" customHeight="1" x14ac:dyDescent="0.2">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5.75" customHeight="1" x14ac:dyDescent="0.2">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5.75" customHeight="1" x14ac:dyDescent="0.2">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5.75" customHeight="1" x14ac:dyDescent="0.2">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5.75" customHeight="1" x14ac:dyDescent="0.2">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5.75" customHeight="1" x14ac:dyDescent="0.2">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5.75" customHeight="1" x14ac:dyDescent="0.2">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5.75" customHeight="1" x14ac:dyDescent="0.2">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5.75" customHeight="1" x14ac:dyDescent="0.2">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5.75" customHeight="1" x14ac:dyDescent="0.2">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5.75" customHeight="1" x14ac:dyDescent="0.2">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5.75" customHeight="1" x14ac:dyDescent="0.2">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5.75" customHeight="1" x14ac:dyDescent="0.2">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5.75" customHeight="1" x14ac:dyDescent="0.2">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5.75" customHeight="1" x14ac:dyDescent="0.2">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5.75" customHeight="1" x14ac:dyDescent="0.2">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5.75" customHeight="1" x14ac:dyDescent="0.2">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5.75" customHeight="1" x14ac:dyDescent="0.2">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5.75" customHeight="1" x14ac:dyDescent="0.2">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5.75" customHeight="1" x14ac:dyDescent="0.2">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5.75" customHeight="1" x14ac:dyDescent="0.2">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5.75" customHeight="1" x14ac:dyDescent="0.2">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5.75" customHeight="1" x14ac:dyDescent="0.2">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5.75" customHeight="1" x14ac:dyDescent="0.2">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5.75" customHeight="1" x14ac:dyDescent="0.2">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5.75" customHeight="1" x14ac:dyDescent="0.2">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5.75" customHeight="1" x14ac:dyDescent="0.2">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5.75" customHeight="1" x14ac:dyDescent="0.2">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5.75" customHeight="1" x14ac:dyDescent="0.2">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5.75" customHeight="1" x14ac:dyDescent="0.2">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5.75" customHeight="1" x14ac:dyDescent="0.2">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5.75" customHeight="1" x14ac:dyDescent="0.2">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5.75" customHeight="1" x14ac:dyDescent="0.2">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5.75" customHeight="1" x14ac:dyDescent="0.2">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5.75" customHeight="1" x14ac:dyDescent="0.2">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5.75" customHeight="1" x14ac:dyDescent="0.2">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5.75" customHeight="1" x14ac:dyDescent="0.2">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5.75" customHeight="1" x14ac:dyDescent="0.2">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5.75" customHeight="1" x14ac:dyDescent="0.2">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5.75" customHeight="1" x14ac:dyDescent="0.2">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5.75" customHeight="1" x14ac:dyDescent="0.2">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5.75" customHeight="1" x14ac:dyDescent="0.2">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5.75" customHeight="1" x14ac:dyDescent="0.2">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5.75" customHeight="1" x14ac:dyDescent="0.2">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5.75" customHeight="1" x14ac:dyDescent="0.2">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5.75" customHeight="1" x14ac:dyDescent="0.2">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5.75" customHeight="1" x14ac:dyDescent="0.2">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5.75" customHeight="1" x14ac:dyDescent="0.2">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5.75" customHeight="1" x14ac:dyDescent="0.2">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5.75" customHeight="1" x14ac:dyDescent="0.2">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5.75" customHeight="1" x14ac:dyDescent="0.2">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5.75" customHeight="1" x14ac:dyDescent="0.2">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5.75" customHeight="1" x14ac:dyDescent="0.2">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5.75" customHeight="1" x14ac:dyDescent="0.2">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5.75" customHeight="1" x14ac:dyDescent="0.2">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5.75" customHeight="1" x14ac:dyDescent="0.2">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5.75" customHeight="1" x14ac:dyDescent="0.2">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5.75" customHeight="1" x14ac:dyDescent="0.2">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5.75" customHeight="1" x14ac:dyDescent="0.2">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5.75" customHeight="1" x14ac:dyDescent="0.2">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5.75" customHeight="1" x14ac:dyDescent="0.2">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5.75" customHeight="1" x14ac:dyDescent="0.2">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5.75" customHeight="1" x14ac:dyDescent="0.2">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5.75" customHeight="1" x14ac:dyDescent="0.2">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5.75" customHeight="1" x14ac:dyDescent="0.2">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5.75" customHeight="1" x14ac:dyDescent="0.2">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5.75" customHeight="1" x14ac:dyDescent="0.2">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5.75" customHeight="1" x14ac:dyDescent="0.2">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5.75" customHeight="1" x14ac:dyDescent="0.2">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5.75" customHeight="1" x14ac:dyDescent="0.2">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5.75" customHeight="1" x14ac:dyDescent="0.2">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5.75" customHeight="1" x14ac:dyDescent="0.2">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5.75" customHeight="1" x14ac:dyDescent="0.2">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5.75" customHeight="1" x14ac:dyDescent="0.2">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5.75" customHeight="1" x14ac:dyDescent="0.2">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5.75" customHeight="1" x14ac:dyDescent="0.2">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5.75" customHeight="1" x14ac:dyDescent="0.2">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5.75" customHeight="1" x14ac:dyDescent="0.2">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5.75" customHeight="1" x14ac:dyDescent="0.2">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5.75" customHeight="1" x14ac:dyDescent="0.2">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5.75" customHeight="1" x14ac:dyDescent="0.2">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5.75" customHeight="1" x14ac:dyDescent="0.2">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5.75" customHeight="1" x14ac:dyDescent="0.2">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5.75" customHeight="1" x14ac:dyDescent="0.2">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5.75" customHeight="1" x14ac:dyDescent="0.2">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5.75" customHeight="1" x14ac:dyDescent="0.2">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5.75" customHeight="1" x14ac:dyDescent="0.2">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5.75" customHeight="1" x14ac:dyDescent="0.2">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5.75" customHeight="1" x14ac:dyDescent="0.2">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5.75" customHeight="1" x14ac:dyDescent="0.2">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5.75" customHeight="1" x14ac:dyDescent="0.2">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5.75" customHeight="1" x14ac:dyDescent="0.2">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5.75" customHeight="1" x14ac:dyDescent="0.2">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5.75" customHeight="1" x14ac:dyDescent="0.2">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5.75" customHeight="1" x14ac:dyDescent="0.2">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5.75" customHeight="1" x14ac:dyDescent="0.2">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5.75" customHeight="1" x14ac:dyDescent="0.2">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5.75" customHeight="1" x14ac:dyDescent="0.2">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5.75" customHeight="1" x14ac:dyDescent="0.2">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5.75" customHeight="1" x14ac:dyDescent="0.2">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5.75" customHeight="1" x14ac:dyDescent="0.2">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5.75" customHeight="1" x14ac:dyDescent="0.2">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5.75" customHeight="1" x14ac:dyDescent="0.2">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5.75" customHeight="1" x14ac:dyDescent="0.2">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5.75" customHeight="1" x14ac:dyDescent="0.2">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5.75" customHeight="1" x14ac:dyDescent="0.2">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5.75" customHeight="1" x14ac:dyDescent="0.2">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5.75" customHeight="1" x14ac:dyDescent="0.2">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5.75" customHeight="1" x14ac:dyDescent="0.2">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5.75" customHeight="1" x14ac:dyDescent="0.2">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5.75" customHeight="1" x14ac:dyDescent="0.2">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5.75" customHeight="1" x14ac:dyDescent="0.2">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5.75" customHeight="1" x14ac:dyDescent="0.2">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5.75" customHeight="1" x14ac:dyDescent="0.2">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5.75" customHeight="1" x14ac:dyDescent="0.2">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5.75" customHeight="1" x14ac:dyDescent="0.2">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5.75" customHeight="1" x14ac:dyDescent="0.2">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5.75" customHeight="1" x14ac:dyDescent="0.2">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5.75" customHeight="1" x14ac:dyDescent="0.2">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5.75" customHeight="1" x14ac:dyDescent="0.2">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5.75" customHeight="1" x14ac:dyDescent="0.2">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5.75" customHeight="1" x14ac:dyDescent="0.2">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5.75" customHeight="1" x14ac:dyDescent="0.2">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5.75" customHeight="1" x14ac:dyDescent="0.2">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5.75" customHeight="1" x14ac:dyDescent="0.2">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5.75" customHeight="1" x14ac:dyDescent="0.2">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5.75" customHeight="1" x14ac:dyDescent="0.2">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5.75" customHeight="1" x14ac:dyDescent="0.2">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5.75" customHeight="1" x14ac:dyDescent="0.2">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5.75" customHeight="1" x14ac:dyDescent="0.2">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5.75" customHeight="1" x14ac:dyDescent="0.2">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5.75" customHeight="1" x14ac:dyDescent="0.2">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5.75" customHeight="1" x14ac:dyDescent="0.2">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5.75" customHeight="1" x14ac:dyDescent="0.2">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5.75" customHeight="1" x14ac:dyDescent="0.2">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5.75" customHeight="1" x14ac:dyDescent="0.2">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5.75" customHeight="1" x14ac:dyDescent="0.2">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5.75" customHeight="1" x14ac:dyDescent="0.2">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5.75" customHeight="1" x14ac:dyDescent="0.2">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5.75" customHeight="1" x14ac:dyDescent="0.2">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5.75" customHeight="1" x14ac:dyDescent="0.2">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5.75" customHeight="1" x14ac:dyDescent="0.2">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5.75" customHeight="1" x14ac:dyDescent="0.2">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5.75" customHeight="1" x14ac:dyDescent="0.2">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5.75" customHeight="1" x14ac:dyDescent="0.2">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5.75" customHeight="1" x14ac:dyDescent="0.2">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5.75" customHeight="1" x14ac:dyDescent="0.2">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5.75" customHeight="1" x14ac:dyDescent="0.2">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5.75" customHeight="1" x14ac:dyDescent="0.2">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5.75" customHeight="1" x14ac:dyDescent="0.2">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5.75" customHeight="1" x14ac:dyDescent="0.2">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5.75" customHeight="1" x14ac:dyDescent="0.2">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5.75" customHeight="1" x14ac:dyDescent="0.2">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5.75" customHeight="1" x14ac:dyDescent="0.2">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5.75" customHeight="1" x14ac:dyDescent="0.2">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5.75" customHeight="1" x14ac:dyDescent="0.2">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5.75" customHeight="1" x14ac:dyDescent="0.2">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5.75" customHeight="1" x14ac:dyDescent="0.2">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5.75" customHeight="1" x14ac:dyDescent="0.2">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5.75" customHeight="1" x14ac:dyDescent="0.2">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5.75" customHeight="1" x14ac:dyDescent="0.2">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5.75" customHeight="1" x14ac:dyDescent="0.2">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5.75" customHeight="1" x14ac:dyDescent="0.2">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5.75" customHeight="1" x14ac:dyDescent="0.2">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5.75" customHeight="1" x14ac:dyDescent="0.2">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5.75" customHeight="1" x14ac:dyDescent="0.2">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5.75" customHeight="1" x14ac:dyDescent="0.2">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5.75" customHeight="1" x14ac:dyDescent="0.2">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5.75" customHeight="1" x14ac:dyDescent="0.2">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5.75" customHeight="1" x14ac:dyDescent="0.2">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5.75" customHeight="1" x14ac:dyDescent="0.2">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5.75" customHeight="1" x14ac:dyDescent="0.2">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5.75" customHeight="1" x14ac:dyDescent="0.2">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5.75" customHeight="1" x14ac:dyDescent="0.2">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5.75" customHeight="1" x14ac:dyDescent="0.2">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5.75" customHeight="1" x14ac:dyDescent="0.2">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5.75" customHeight="1" x14ac:dyDescent="0.2">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5.75" customHeight="1" x14ac:dyDescent="0.2">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5.75" customHeight="1" x14ac:dyDescent="0.2">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5.75" customHeight="1" x14ac:dyDescent="0.2">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5.75" customHeight="1" x14ac:dyDescent="0.2">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5.75" customHeight="1" x14ac:dyDescent="0.2">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5.75" customHeight="1" x14ac:dyDescent="0.2">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5.75" customHeight="1" x14ac:dyDescent="0.2">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5.75" customHeight="1" x14ac:dyDescent="0.2">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5.75" customHeight="1" x14ac:dyDescent="0.2">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5.75" customHeight="1" x14ac:dyDescent="0.2">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5.75" customHeight="1" x14ac:dyDescent="0.2">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5.75" customHeight="1" x14ac:dyDescent="0.2">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5.75" customHeight="1" x14ac:dyDescent="0.2">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5.75" customHeight="1" x14ac:dyDescent="0.2">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5.75" customHeight="1" x14ac:dyDescent="0.2">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5.75" customHeight="1" x14ac:dyDescent="0.2">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5.75" customHeight="1" x14ac:dyDescent="0.2">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5.75" customHeight="1" x14ac:dyDescent="0.2">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5.75" customHeight="1" x14ac:dyDescent="0.2">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5.75" customHeight="1" x14ac:dyDescent="0.2">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5.75" customHeight="1" x14ac:dyDescent="0.2">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5.75" customHeight="1" x14ac:dyDescent="0.2">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5.75" customHeight="1" x14ac:dyDescent="0.2">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5.75" customHeight="1" x14ac:dyDescent="0.2">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5.75" customHeight="1" x14ac:dyDescent="0.2">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5.75" customHeight="1" x14ac:dyDescent="0.2">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5.75" customHeight="1" x14ac:dyDescent="0.2">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5.75" customHeight="1" x14ac:dyDescent="0.2">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5.75" customHeight="1" x14ac:dyDescent="0.2">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5.75" customHeight="1" x14ac:dyDescent="0.2">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5.75" customHeight="1" x14ac:dyDescent="0.2">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5.75" customHeight="1" x14ac:dyDescent="0.2">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5.75" customHeight="1" x14ac:dyDescent="0.2">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5.75" customHeight="1" x14ac:dyDescent="0.2">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5.75" customHeight="1" x14ac:dyDescent="0.2">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5.75" customHeight="1" x14ac:dyDescent="0.2">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5.75" customHeight="1" x14ac:dyDescent="0.2">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5.75" customHeight="1" x14ac:dyDescent="0.2">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5.75" customHeight="1" x14ac:dyDescent="0.2">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5.75" customHeight="1" x14ac:dyDescent="0.2">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5.75" customHeight="1" x14ac:dyDescent="0.2">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5.75" customHeight="1" x14ac:dyDescent="0.2">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5.75" customHeight="1" x14ac:dyDescent="0.2">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5.75" customHeight="1" x14ac:dyDescent="0.2">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5.75" customHeight="1" x14ac:dyDescent="0.2">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5.75" customHeight="1" x14ac:dyDescent="0.2">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5.75" customHeight="1" x14ac:dyDescent="0.2">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5.75" customHeight="1" x14ac:dyDescent="0.2">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5.75" customHeight="1" x14ac:dyDescent="0.2">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5.75" customHeight="1" x14ac:dyDescent="0.2">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5.75" customHeight="1" x14ac:dyDescent="0.2">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5.75" customHeight="1" x14ac:dyDescent="0.2">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5.75" customHeight="1" x14ac:dyDescent="0.2">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5.75" customHeight="1" x14ac:dyDescent="0.2">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5.75" customHeight="1" x14ac:dyDescent="0.2">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5.75" customHeight="1" x14ac:dyDescent="0.2">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5.75" customHeight="1" x14ac:dyDescent="0.2">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5.75" customHeight="1" x14ac:dyDescent="0.2">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5.75" customHeight="1" x14ac:dyDescent="0.2">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5.75" customHeight="1" x14ac:dyDescent="0.2">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5.75" customHeight="1" x14ac:dyDescent="0.2">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5.75" customHeight="1" x14ac:dyDescent="0.2">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5.75" customHeight="1" x14ac:dyDescent="0.2">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5.75" customHeight="1" x14ac:dyDescent="0.2">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5.75" customHeight="1" x14ac:dyDescent="0.2">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5.75" customHeight="1" x14ac:dyDescent="0.2">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5.75" customHeight="1" x14ac:dyDescent="0.2">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5.75" customHeight="1" x14ac:dyDescent="0.2">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5.75" customHeight="1" x14ac:dyDescent="0.2">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5.75" customHeight="1" x14ac:dyDescent="0.2">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5.75" customHeight="1" x14ac:dyDescent="0.2">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5.75" customHeight="1" x14ac:dyDescent="0.2">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5.75" customHeight="1" x14ac:dyDescent="0.2">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5.75" customHeight="1" x14ac:dyDescent="0.2">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5.75" customHeight="1" x14ac:dyDescent="0.2">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5.75" customHeight="1" x14ac:dyDescent="0.2">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5.75" customHeight="1" x14ac:dyDescent="0.2">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5.75" customHeight="1" x14ac:dyDescent="0.2">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5.75" customHeight="1" x14ac:dyDescent="0.2">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5.75" customHeight="1" x14ac:dyDescent="0.2">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5.75" customHeight="1" x14ac:dyDescent="0.2">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5.75" customHeight="1" x14ac:dyDescent="0.2">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5.75" customHeight="1" x14ac:dyDescent="0.2">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5.75" customHeight="1" x14ac:dyDescent="0.2">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5.75" customHeight="1" x14ac:dyDescent="0.2">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5.75" customHeight="1" x14ac:dyDescent="0.2">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5.75" customHeight="1" x14ac:dyDescent="0.2">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5.75" customHeight="1" x14ac:dyDescent="0.2">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5.75" customHeight="1" x14ac:dyDescent="0.2">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5.75" customHeight="1" x14ac:dyDescent="0.2">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5.75" customHeight="1" x14ac:dyDescent="0.2">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5.75" customHeight="1" x14ac:dyDescent="0.2">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5.75" customHeight="1" x14ac:dyDescent="0.2">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5.75" customHeight="1" x14ac:dyDescent="0.2">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5.75" customHeight="1" x14ac:dyDescent="0.2">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5.75" customHeight="1" x14ac:dyDescent="0.2">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5.75" customHeight="1" x14ac:dyDescent="0.2">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5.75" customHeight="1" x14ac:dyDescent="0.2">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5.75" customHeight="1" x14ac:dyDescent="0.2">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5.75" customHeight="1" x14ac:dyDescent="0.2">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5.75" customHeight="1" x14ac:dyDescent="0.2">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5.75" customHeight="1" x14ac:dyDescent="0.2">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5.75" customHeight="1" x14ac:dyDescent="0.2">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5.75" customHeight="1" x14ac:dyDescent="0.2">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5.75" customHeight="1" x14ac:dyDescent="0.2">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5.75" customHeight="1" x14ac:dyDescent="0.2">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5.75" customHeight="1" x14ac:dyDescent="0.2">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5.75" customHeight="1" x14ac:dyDescent="0.2">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5.75" customHeight="1" x14ac:dyDescent="0.2">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5.75" customHeight="1" x14ac:dyDescent="0.2">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5.75" customHeight="1" x14ac:dyDescent="0.2">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5.75" customHeight="1" x14ac:dyDescent="0.2">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5.75" customHeight="1" x14ac:dyDescent="0.2">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5.75" customHeight="1" x14ac:dyDescent="0.2">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5.75" customHeight="1" x14ac:dyDescent="0.2">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5.75" customHeight="1" x14ac:dyDescent="0.2">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5.75" customHeight="1" x14ac:dyDescent="0.2">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5.75" customHeight="1" x14ac:dyDescent="0.2">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5.75" customHeight="1" x14ac:dyDescent="0.2">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5.75" customHeight="1" x14ac:dyDescent="0.2">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5.75" customHeight="1" x14ac:dyDescent="0.2">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5.75" customHeight="1" x14ac:dyDescent="0.2">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5.75" customHeight="1" x14ac:dyDescent="0.2">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5.75" customHeight="1" x14ac:dyDescent="0.2">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5.75" customHeight="1" x14ac:dyDescent="0.2">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5.75" customHeight="1" x14ac:dyDescent="0.2">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5.75" customHeight="1" x14ac:dyDescent="0.2">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5.75" customHeight="1" x14ac:dyDescent="0.2">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5.75" customHeight="1" x14ac:dyDescent="0.2">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5.75" customHeight="1" x14ac:dyDescent="0.2">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5.75" customHeight="1" x14ac:dyDescent="0.2">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5.75" customHeight="1" x14ac:dyDescent="0.2">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5.75" customHeight="1" x14ac:dyDescent="0.2">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5.75" customHeight="1" x14ac:dyDescent="0.2">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5.75" customHeight="1" x14ac:dyDescent="0.2">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5.75" customHeight="1" x14ac:dyDescent="0.2">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5.75" customHeight="1" x14ac:dyDescent="0.2">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5.75" customHeight="1" x14ac:dyDescent="0.2">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5.75" customHeight="1" x14ac:dyDescent="0.2">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5.75" customHeight="1" x14ac:dyDescent="0.2">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5.75" customHeight="1" x14ac:dyDescent="0.2">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5.75" customHeight="1" x14ac:dyDescent="0.2">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5.75" customHeight="1" x14ac:dyDescent="0.2">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5.75" customHeight="1" x14ac:dyDescent="0.2">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5.75" customHeight="1" x14ac:dyDescent="0.2">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5.75" customHeight="1" x14ac:dyDescent="0.2">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5.75" customHeight="1" x14ac:dyDescent="0.2">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5.75" customHeight="1" x14ac:dyDescent="0.2">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5.75" customHeight="1" x14ac:dyDescent="0.2">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5.75" customHeight="1" x14ac:dyDescent="0.2">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5.75" customHeight="1" x14ac:dyDescent="0.2">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5.75" customHeight="1" x14ac:dyDescent="0.2">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5.75" customHeight="1" x14ac:dyDescent="0.2">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5.75" customHeight="1" x14ac:dyDescent="0.2">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5.75" customHeight="1" x14ac:dyDescent="0.2">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5.75" customHeight="1" x14ac:dyDescent="0.2">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5.75" customHeight="1" x14ac:dyDescent="0.2">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5.75" customHeight="1" x14ac:dyDescent="0.2">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5.75" customHeight="1" x14ac:dyDescent="0.2">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5.75" customHeight="1" x14ac:dyDescent="0.2">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5.75" customHeight="1" x14ac:dyDescent="0.2">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5.75" customHeight="1" x14ac:dyDescent="0.2">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5.75" customHeight="1" x14ac:dyDescent="0.2">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5.75" customHeight="1" x14ac:dyDescent="0.2">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5.75" customHeight="1" x14ac:dyDescent="0.2">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5.75" customHeight="1" x14ac:dyDescent="0.2">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5.75" customHeight="1" x14ac:dyDescent="0.2">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5.75" customHeight="1" x14ac:dyDescent="0.2">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5.75" customHeight="1" x14ac:dyDescent="0.2">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5.75" customHeight="1" x14ac:dyDescent="0.2">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5.75" customHeight="1" x14ac:dyDescent="0.2">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5.75" customHeight="1" x14ac:dyDescent="0.2">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5.75" customHeight="1" x14ac:dyDescent="0.2">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5.75" customHeight="1" x14ac:dyDescent="0.2">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5.75" customHeight="1" x14ac:dyDescent="0.2">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5.75" customHeight="1" x14ac:dyDescent="0.2">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5.75" customHeight="1" x14ac:dyDescent="0.2">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5.75" customHeight="1" x14ac:dyDescent="0.2">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5.75" customHeight="1" x14ac:dyDescent="0.2">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5.75" customHeight="1" x14ac:dyDescent="0.2">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5.75" customHeight="1" x14ac:dyDescent="0.2">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5.75" customHeight="1" x14ac:dyDescent="0.2">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5.75" customHeight="1" x14ac:dyDescent="0.2">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5.75" customHeight="1" x14ac:dyDescent="0.2">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5.75" customHeight="1" x14ac:dyDescent="0.2">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5.75" customHeight="1" x14ac:dyDescent="0.2">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5.75" customHeight="1" x14ac:dyDescent="0.2">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5.75" customHeight="1" x14ac:dyDescent="0.2">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5.75" customHeight="1" x14ac:dyDescent="0.2">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5.75" customHeight="1" x14ac:dyDescent="0.2">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5.75" customHeight="1" x14ac:dyDescent="0.2">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5.75" customHeight="1" x14ac:dyDescent="0.2">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5.75" customHeight="1" x14ac:dyDescent="0.2">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5.75" customHeight="1" x14ac:dyDescent="0.2">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5.75" customHeight="1" x14ac:dyDescent="0.2">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5.75" customHeight="1" x14ac:dyDescent="0.2">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5.75" customHeight="1" x14ac:dyDescent="0.2">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5.75" customHeight="1" x14ac:dyDescent="0.2">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5.75" customHeight="1" x14ac:dyDescent="0.2">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5.75" customHeight="1" x14ac:dyDescent="0.2">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5.75" customHeight="1" x14ac:dyDescent="0.2">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5.75" customHeight="1" x14ac:dyDescent="0.2">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5.75" customHeight="1" x14ac:dyDescent="0.2">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5.75" customHeight="1" x14ac:dyDescent="0.2">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5.75" customHeight="1" x14ac:dyDescent="0.2">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5.75" customHeight="1" x14ac:dyDescent="0.2">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5.75" customHeight="1" x14ac:dyDescent="0.2">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5.75" customHeight="1" x14ac:dyDescent="0.2">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5.75" customHeight="1" x14ac:dyDescent="0.2">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5.75" customHeight="1" x14ac:dyDescent="0.2">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5.75" customHeight="1" x14ac:dyDescent="0.2">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5.75" customHeight="1" x14ac:dyDescent="0.2">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5.75" customHeight="1" x14ac:dyDescent="0.2">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5.75" customHeight="1" x14ac:dyDescent="0.2">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5.75" customHeight="1" x14ac:dyDescent="0.2">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5.75" customHeight="1" x14ac:dyDescent="0.2">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5.75" customHeight="1" x14ac:dyDescent="0.2">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5.75" customHeight="1" x14ac:dyDescent="0.2">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5.75" customHeight="1" x14ac:dyDescent="0.2">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5.75" customHeight="1" x14ac:dyDescent="0.2">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5.75" customHeight="1" x14ac:dyDescent="0.2">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5.75" customHeight="1" x14ac:dyDescent="0.2">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5.75" customHeight="1" x14ac:dyDescent="0.2">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5.75" customHeight="1" x14ac:dyDescent="0.2">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5.75" customHeight="1" x14ac:dyDescent="0.2">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5.75" customHeight="1" x14ac:dyDescent="0.2">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5.75" customHeight="1" x14ac:dyDescent="0.2">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5.75" customHeight="1" x14ac:dyDescent="0.2">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5.75" customHeight="1" x14ac:dyDescent="0.2">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5.75" customHeight="1" x14ac:dyDescent="0.2">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5.75" customHeight="1" x14ac:dyDescent="0.2">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5.75" customHeight="1" x14ac:dyDescent="0.2">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5.75" customHeight="1" x14ac:dyDescent="0.2">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5.75" customHeight="1" x14ac:dyDescent="0.2">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5.75" customHeight="1" x14ac:dyDescent="0.2">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5.75" customHeight="1" x14ac:dyDescent="0.2">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5.75" customHeight="1" x14ac:dyDescent="0.2">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5.75" customHeight="1" x14ac:dyDescent="0.2">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5.75" customHeight="1" x14ac:dyDescent="0.2">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5.75" customHeight="1" x14ac:dyDescent="0.2">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5.75" customHeight="1" x14ac:dyDescent="0.2">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5.75" customHeight="1" x14ac:dyDescent="0.2">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5.75" customHeight="1" x14ac:dyDescent="0.2">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5.75" customHeight="1" x14ac:dyDescent="0.2">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5.75" customHeight="1" x14ac:dyDescent="0.2">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5.75" customHeight="1" x14ac:dyDescent="0.2">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5.75" customHeight="1" x14ac:dyDescent="0.2">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5.75" customHeight="1" x14ac:dyDescent="0.2">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row r="997" spans="1:26" ht="15.75" customHeight="1" x14ac:dyDescent="0.2">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row>
  </sheetData>
  <mergeCells count="29">
    <mergeCell ref="A111:D111"/>
    <mergeCell ref="A112:F114"/>
    <mergeCell ref="A132:D132"/>
    <mergeCell ref="B134:C134"/>
    <mergeCell ref="A137:D137"/>
    <mergeCell ref="A105:F108"/>
    <mergeCell ref="A76:D76"/>
    <mergeCell ref="C77:H77"/>
    <mergeCell ref="A80:F83"/>
    <mergeCell ref="A85:F85"/>
    <mergeCell ref="A87:H87"/>
    <mergeCell ref="A89:D89"/>
    <mergeCell ref="A90:C90"/>
    <mergeCell ref="A91:F94"/>
    <mergeCell ref="A96:E96"/>
    <mergeCell ref="A97:D97"/>
    <mergeCell ref="A99:F102"/>
    <mergeCell ref="A71:F73"/>
    <mergeCell ref="A1:E1"/>
    <mergeCell ref="A3:E6"/>
    <mergeCell ref="A12:E15"/>
    <mergeCell ref="A40:G40"/>
    <mergeCell ref="A43:G43"/>
    <mergeCell ref="A44:F48"/>
    <mergeCell ref="A51:C51"/>
    <mergeCell ref="A53:F57"/>
    <mergeCell ref="A59:F59"/>
    <mergeCell ref="A61:D61"/>
    <mergeCell ref="A66:B66"/>
  </mergeCells>
  <hyperlinks>
    <hyperlink ref="B134" r:id="rId1" xr:uid="{B8A36679-B354-BC45-BF59-AB536528A0FC}"/>
    <hyperlink ref="B135" r:id="rId2" xr:uid="{41BDE93D-8F0E-FF47-9EC1-96B7E944E49F}"/>
  </hyperlinks>
  <pageMargins left="0.75000000000000011" right="0.75000000000000011" top="0.4538888888888889" bottom="1" header="0" footer="0"/>
  <pageSetup paperSize="9" orientation="landscape"/>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2CD9-788C-6B4F-8EEE-B3BE9FFA9496}">
  <sheetPr>
    <outlinePr summaryBelow="0" summaryRight="0"/>
  </sheetPr>
  <dimension ref="A1:Z1013"/>
  <sheetViews>
    <sheetView workbookViewId="0">
      <selection activeCell="H16" sqref="H16"/>
    </sheetView>
  </sheetViews>
  <sheetFormatPr baseColWidth="10" defaultColWidth="14.5" defaultRowHeight="15" customHeight="1" x14ac:dyDescent="0.15"/>
  <cols>
    <col min="1" max="1" width="19.1640625" style="1" customWidth="1"/>
    <col min="2" max="2" width="14.5" style="1" customWidth="1"/>
    <col min="3" max="3" width="13.33203125" style="1" customWidth="1"/>
    <col min="4" max="4" width="13.83203125" style="1" customWidth="1"/>
    <col min="5" max="5" width="14.5" style="1" customWidth="1"/>
    <col min="6" max="7" width="0" style="1" hidden="1" customWidth="1"/>
    <col min="8" max="8" width="17.1640625" style="1" customWidth="1"/>
    <col min="9" max="11" width="14.5" style="1"/>
    <col min="12" max="12" width="8.33203125" style="67" customWidth="1"/>
    <col min="13" max="16384" width="14.5" style="1"/>
  </cols>
  <sheetData>
    <row r="1" spans="1:26" ht="13" x14ac:dyDescent="0.15">
      <c r="A1" s="1" t="s">
        <v>34</v>
      </c>
      <c r="C1" s="63">
        <v>0.2492</v>
      </c>
    </row>
    <row r="2" spans="1:26" ht="15" customHeight="1" x14ac:dyDescent="0.15">
      <c r="A2" s="1" t="s">
        <v>29</v>
      </c>
      <c r="C2" s="63">
        <v>1.9800000000000002E-2</v>
      </c>
    </row>
    <row r="3" spans="1:26" ht="15" customHeight="1" x14ac:dyDescent="0.15">
      <c r="A3" s="1" t="s">
        <v>36</v>
      </c>
      <c r="C3" s="63">
        <v>0</v>
      </c>
      <c r="D3" s="1" t="s">
        <v>44</v>
      </c>
    </row>
    <row r="4" spans="1:26" ht="15" customHeight="1" x14ac:dyDescent="0.15">
      <c r="A4" s="1" t="s">
        <v>35</v>
      </c>
      <c r="C4" s="63">
        <v>0</v>
      </c>
      <c r="D4" s="1" t="s">
        <v>48</v>
      </c>
    </row>
    <row r="5" spans="1:26" ht="15" customHeight="1" x14ac:dyDescent="0.15">
      <c r="A5" s="1" t="s">
        <v>46</v>
      </c>
      <c r="C5" s="1">
        <v>0</v>
      </c>
    </row>
    <row r="6" spans="1:26" ht="18" customHeight="1" x14ac:dyDescent="0.15">
      <c r="A6" s="1" t="s">
        <v>27</v>
      </c>
      <c r="C6" s="62">
        <v>0.02</v>
      </c>
      <c r="D6" s="1" t="s">
        <v>32</v>
      </c>
    </row>
    <row r="7" spans="1:26" ht="13" x14ac:dyDescent="0.15">
      <c r="A7" s="1" t="s">
        <v>26</v>
      </c>
      <c r="C7" s="63">
        <v>5.0000000000000001E-3</v>
      </c>
      <c r="D7" s="1" t="s">
        <v>32</v>
      </c>
    </row>
    <row r="8" spans="1:26" ht="13" x14ac:dyDescent="0.15">
      <c r="A8" s="1" t="s">
        <v>28</v>
      </c>
      <c r="C8" s="63">
        <v>0.182</v>
      </c>
      <c r="D8" s="60"/>
    </row>
    <row r="9" spans="1:26" ht="13" x14ac:dyDescent="0.15">
      <c r="C9" s="63"/>
    </row>
    <row r="10" spans="1:26" ht="13" x14ac:dyDescent="0.15">
      <c r="A10" s="1" t="s">
        <v>25</v>
      </c>
      <c r="C10" s="60">
        <v>30</v>
      </c>
      <c r="D10" s="60">
        <v>1.62</v>
      </c>
    </row>
    <row r="11" spans="1:26" ht="13" x14ac:dyDescent="0.15">
      <c r="A11" s="1" t="s">
        <v>24</v>
      </c>
      <c r="C11" s="62">
        <v>0.21</v>
      </c>
    </row>
    <row r="12" spans="1:26" ht="13" x14ac:dyDescent="0.15">
      <c r="C12" s="62"/>
    </row>
    <row r="13" spans="1:26" ht="51" customHeight="1" x14ac:dyDescent="0.15">
      <c r="C13" s="62"/>
    </row>
    <row r="14" spans="1:26" s="66" customFormat="1" ht="58" customHeight="1" x14ac:dyDescent="0.2">
      <c r="A14" s="64" t="s">
        <v>0</v>
      </c>
      <c r="B14" s="65"/>
      <c r="C14" s="65"/>
      <c r="D14" s="65"/>
      <c r="F14" s="65"/>
      <c r="L14" s="68"/>
    </row>
    <row r="15" spans="1:26" s="7" customFormat="1" ht="60" customHeight="1" x14ac:dyDescent="0.15">
      <c r="A15" s="92" t="s">
        <v>1</v>
      </c>
      <c r="B15" s="93" t="s">
        <v>37</v>
      </c>
      <c r="C15" s="87" t="s">
        <v>38</v>
      </c>
      <c r="D15" s="87" t="s">
        <v>39</v>
      </c>
      <c r="E15" s="89" t="s">
        <v>42</v>
      </c>
      <c r="F15" s="87" t="s">
        <v>2</v>
      </c>
      <c r="G15" s="89" t="s">
        <v>3</v>
      </c>
      <c r="H15" s="94" t="s">
        <v>43</v>
      </c>
      <c r="I15" s="89" t="s">
        <v>33</v>
      </c>
      <c r="J15" s="89" t="s">
        <v>47</v>
      </c>
      <c r="K15" s="5"/>
      <c r="L15" s="69"/>
      <c r="M15" s="5"/>
      <c r="N15" s="5"/>
      <c r="O15" s="5"/>
      <c r="P15" s="5"/>
      <c r="Q15" s="5"/>
      <c r="R15" s="5"/>
      <c r="S15" s="5"/>
      <c r="T15" s="5"/>
      <c r="U15" s="5"/>
      <c r="V15" s="5"/>
      <c r="W15" s="5"/>
      <c r="X15" s="5"/>
      <c r="Y15" s="5"/>
      <c r="Z15" s="5"/>
    </row>
    <row r="16" spans="1:26" ht="15.75" customHeight="1" x14ac:dyDescent="0.15">
      <c r="A16" s="95">
        <v>0</v>
      </c>
      <c r="B16" s="84">
        <v>2360.54</v>
      </c>
      <c r="C16" s="91">
        <f>(B16*3)/13</f>
        <v>544.74</v>
      </c>
      <c r="D16" s="91">
        <f>((B16*3)/13)/5</f>
        <v>108.94800000000001</v>
      </c>
      <c r="E16" s="90">
        <f>((B16*3)/13)/38</f>
        <v>14.335263157894737</v>
      </c>
      <c r="F16" s="96"/>
      <c r="G16" s="96"/>
      <c r="H16" s="90">
        <f>(D16*($C$1+$C$2+$C$3+$C$4+$C$5+$C$6+$C$7+$C$8))+($D$10)-(((79+0.2557*(7741.8-(3*$B16)))/65))</f>
        <v>49.666816830769235</v>
      </c>
      <c r="I16" s="90">
        <f>D16+H16</f>
        <v>158.61481683076926</v>
      </c>
      <c r="J16" s="90">
        <f t="shared" ref="J16:J43" si="0">I16*(100%+$C$11)</f>
        <v>191.92392836523081</v>
      </c>
      <c r="K16" s="61"/>
      <c r="L16" s="70"/>
      <c r="M16" s="61"/>
      <c r="N16" s="60"/>
    </row>
    <row r="17" spans="1:14" ht="15.75" customHeight="1" x14ac:dyDescent="0.15">
      <c r="A17" s="95">
        <v>1</v>
      </c>
      <c r="B17" s="84">
        <v>2405.5100000000002</v>
      </c>
      <c r="C17" s="91">
        <f t="shared" ref="C17:C43" si="1">(B17*3)/13</f>
        <v>555.11769230769232</v>
      </c>
      <c r="D17" s="91">
        <f>((B17*3)/13)/5</f>
        <v>111.02353846153846</v>
      </c>
      <c r="E17" s="90">
        <f t="shared" ref="E17:E43" si="2">((B17*3)/13)/38</f>
        <v>14.60836032388664</v>
      </c>
      <c r="F17" s="88"/>
      <c r="G17" s="96"/>
      <c r="H17" s="90">
        <f>(D17*($C$1+$C$2+$C$3+$C$4+$C$5+$C$6+$C$7+$C$8))+($D$10)-(((79+0.2557*(7741.8-(3*$B17)))/65))</f>
        <v>51.185488323076932</v>
      </c>
      <c r="I17" s="90">
        <f>D17+H16</f>
        <v>160.69035529230769</v>
      </c>
      <c r="J17" s="90">
        <f t="shared" si="0"/>
        <v>194.43532990369229</v>
      </c>
      <c r="K17" s="61"/>
      <c r="L17" s="70"/>
      <c r="M17" s="61"/>
      <c r="N17" s="60"/>
    </row>
    <row r="18" spans="1:14" ht="15.75" customHeight="1" x14ac:dyDescent="0.15">
      <c r="A18" s="95">
        <v>2</v>
      </c>
      <c r="B18" s="84">
        <v>2474.59</v>
      </c>
      <c r="C18" s="91">
        <f t="shared" si="1"/>
        <v>571.05923076923079</v>
      </c>
      <c r="D18" s="91">
        <f>((B18*3)/13)/5</f>
        <v>114.21184615384615</v>
      </c>
      <c r="E18" s="90">
        <f t="shared" si="2"/>
        <v>15.027874493927126</v>
      </c>
      <c r="F18" s="88"/>
      <c r="G18" s="96"/>
      <c r="H18" s="90">
        <f>(D18*($C$1+$C$2+$C$3+$C$4+$C$5+$C$6+$C$7+$C$8))+($D$10)-(((79+0.2557*(7741.8-(3*$B18)))/65))</f>
        <v>53.518373061538462</v>
      </c>
      <c r="I18" s="90">
        <f t="shared" ref="I18:I43" si="3">D18+H18</f>
        <v>167.73021921538461</v>
      </c>
      <c r="J18" s="90">
        <f t="shared" si="0"/>
        <v>202.95356525061538</v>
      </c>
      <c r="K18" s="61"/>
      <c r="L18" s="70"/>
      <c r="M18" s="61"/>
      <c r="N18" s="60"/>
    </row>
    <row r="19" spans="1:14" ht="15.75" customHeight="1" x14ac:dyDescent="0.15">
      <c r="A19" s="95">
        <v>3</v>
      </c>
      <c r="B19" s="84">
        <v>2567.8200000000002</v>
      </c>
      <c r="C19" s="91">
        <f t="shared" si="1"/>
        <v>592.57384615384626</v>
      </c>
      <c r="D19" s="91">
        <f>((B19*3)/13)/5</f>
        <v>118.51476923076925</v>
      </c>
      <c r="E19" s="90">
        <f t="shared" si="2"/>
        <v>15.594048582995955</v>
      </c>
      <c r="F19" s="88"/>
      <c r="G19" s="96"/>
      <c r="H19" s="90">
        <f t="shared" ref="H19:H43" si="4">(D19*($C$1+$C$2+$C$3+$C$4+$C$5+$C$6+$C$7+$C$8))+($D$10)-(((79+0.2557*(13514.8-(3*$B19)))/65))</f>
        <v>33.956728030769241</v>
      </c>
      <c r="I19" s="90">
        <f t="shared" si="3"/>
        <v>152.4714972615385</v>
      </c>
      <c r="J19" s="90">
        <f t="shared" si="0"/>
        <v>184.49051168646159</v>
      </c>
      <c r="K19" s="61"/>
      <c r="L19" s="70"/>
      <c r="M19" s="61"/>
      <c r="N19" s="60"/>
    </row>
    <row r="20" spans="1:14" ht="15.75" customHeight="1" x14ac:dyDescent="0.15">
      <c r="A20" s="95">
        <v>4</v>
      </c>
      <c r="B20" s="86">
        <v>2660.51</v>
      </c>
      <c r="C20" s="91">
        <f t="shared" si="1"/>
        <v>613.96384615384625</v>
      </c>
      <c r="D20" s="91">
        <f t="shared" ref="D20:D43" si="5">((B20*3)/13)/5</f>
        <v>122.79276923076925</v>
      </c>
      <c r="E20" s="90">
        <f t="shared" si="2"/>
        <v>16.15694331983806</v>
      </c>
      <c r="F20" s="88"/>
      <c r="G20" s="96"/>
      <c r="H20" s="90">
        <f t="shared" si="4"/>
        <v>37.086940630769249</v>
      </c>
      <c r="I20" s="90">
        <f t="shared" si="3"/>
        <v>159.87970986153852</v>
      </c>
      <c r="J20" s="90">
        <f t="shared" si="0"/>
        <v>193.45444893246159</v>
      </c>
      <c r="K20" s="61"/>
      <c r="L20" s="70"/>
      <c r="M20" s="61"/>
      <c r="N20" s="60"/>
    </row>
    <row r="21" spans="1:14" ht="15.75" customHeight="1" x14ac:dyDescent="0.15">
      <c r="A21" s="95">
        <v>5</v>
      </c>
      <c r="B21" s="84">
        <v>2661.45</v>
      </c>
      <c r="C21" s="91">
        <f t="shared" si="1"/>
        <v>614.18076923076922</v>
      </c>
      <c r="D21" s="91">
        <f t="shared" si="5"/>
        <v>122.83615384615385</v>
      </c>
      <c r="E21" s="90">
        <f t="shared" si="2"/>
        <v>16.162651821862347</v>
      </c>
      <c r="F21" s="88"/>
      <c r="G21" s="96"/>
      <c r="H21" s="90">
        <f t="shared" si="4"/>
        <v>37.118685153846158</v>
      </c>
      <c r="I21" s="90">
        <f t="shared" si="3"/>
        <v>159.95483899999999</v>
      </c>
      <c r="J21" s="90">
        <f t="shared" si="0"/>
        <v>193.54535518999998</v>
      </c>
      <c r="K21" s="61"/>
      <c r="L21" s="70"/>
      <c r="M21" s="61"/>
      <c r="N21" s="60"/>
    </row>
    <row r="22" spans="1:14" ht="15.75" customHeight="1" x14ac:dyDescent="0.15">
      <c r="A22" s="95">
        <v>6</v>
      </c>
      <c r="B22" s="84">
        <v>2793.55</v>
      </c>
      <c r="C22" s="91">
        <f t="shared" si="1"/>
        <v>644.66538461538471</v>
      </c>
      <c r="D22" s="91">
        <f t="shared" si="5"/>
        <v>128.93307692307695</v>
      </c>
      <c r="E22" s="90">
        <f t="shared" si="2"/>
        <v>16.964878542510125</v>
      </c>
      <c r="F22" s="88"/>
      <c r="G22" s="96"/>
      <c r="H22" s="90">
        <f t="shared" si="4"/>
        <v>41.579803769230793</v>
      </c>
      <c r="I22" s="90">
        <f t="shared" si="3"/>
        <v>170.51288069230776</v>
      </c>
      <c r="J22" s="90">
        <f t="shared" si="0"/>
        <v>206.32058563769237</v>
      </c>
      <c r="K22" s="61"/>
      <c r="L22" s="70"/>
      <c r="M22" s="61"/>
      <c r="N22" s="60"/>
    </row>
    <row r="23" spans="1:14" ht="15.75" customHeight="1" x14ac:dyDescent="0.15">
      <c r="A23" s="95">
        <v>7</v>
      </c>
      <c r="B23" s="86">
        <v>2794.49</v>
      </c>
      <c r="C23" s="91">
        <f t="shared" si="1"/>
        <v>644.88230769230768</v>
      </c>
      <c r="D23" s="91">
        <f t="shared" si="5"/>
        <v>128.97646153846154</v>
      </c>
      <c r="E23" s="90">
        <f t="shared" si="2"/>
        <v>16.970587044534412</v>
      </c>
      <c r="F23" s="88"/>
      <c r="G23" s="96"/>
      <c r="H23" s="90">
        <f t="shared" si="4"/>
        <v>41.611548292307695</v>
      </c>
      <c r="I23" s="90">
        <f t="shared" si="3"/>
        <v>170.58800983076924</v>
      </c>
      <c r="J23" s="90">
        <f t="shared" si="0"/>
        <v>206.41149189523077</v>
      </c>
      <c r="K23" s="61"/>
      <c r="L23" s="70"/>
      <c r="M23" s="61"/>
      <c r="N23" s="60"/>
    </row>
    <row r="24" spans="1:14" ht="15.75" customHeight="1" x14ac:dyDescent="0.15">
      <c r="A24" s="95">
        <v>8</v>
      </c>
      <c r="B24" s="86">
        <v>2926.6</v>
      </c>
      <c r="C24" s="91">
        <f t="shared" si="1"/>
        <v>675.36923076923074</v>
      </c>
      <c r="D24" s="91">
        <f t="shared" si="5"/>
        <v>135.07384615384615</v>
      </c>
      <c r="E24" s="90">
        <f t="shared" si="2"/>
        <v>17.772874493927123</v>
      </c>
      <c r="F24" s="88"/>
      <c r="G24" s="96"/>
      <c r="H24" s="90">
        <f t="shared" si="4"/>
        <v>46.073004615384626</v>
      </c>
      <c r="I24" s="90">
        <f t="shared" si="3"/>
        <v>181.14685076923078</v>
      </c>
      <c r="J24" s="90">
        <f t="shared" si="0"/>
        <v>219.18768943076924</v>
      </c>
      <c r="K24" s="61"/>
      <c r="L24" s="70"/>
      <c r="M24" s="61"/>
      <c r="N24" s="60"/>
    </row>
    <row r="25" spans="1:14" ht="15.75" customHeight="1" x14ac:dyDescent="0.15">
      <c r="A25" s="95">
        <v>9</v>
      </c>
      <c r="B25" s="86">
        <v>2927.83</v>
      </c>
      <c r="C25" s="91">
        <f t="shared" si="1"/>
        <v>675.65307692307692</v>
      </c>
      <c r="D25" s="91">
        <f t="shared" si="5"/>
        <v>135.1306153846154</v>
      </c>
      <c r="E25" s="90">
        <f t="shared" si="2"/>
        <v>17.780344129554656</v>
      </c>
      <c r="F25" s="88"/>
      <c r="G25" s="96"/>
      <c r="H25" s="90">
        <f t="shared" si="4"/>
        <v>46.114542661538479</v>
      </c>
      <c r="I25" s="90">
        <f t="shared" si="3"/>
        <v>181.24515804615388</v>
      </c>
      <c r="J25" s="90">
        <f t="shared" si="0"/>
        <v>219.30664123584617</v>
      </c>
      <c r="K25" s="61"/>
      <c r="L25" s="70"/>
      <c r="M25" s="61"/>
      <c r="N25" s="60"/>
    </row>
    <row r="26" spans="1:14" ht="15.75" customHeight="1" x14ac:dyDescent="0.15">
      <c r="A26" s="95">
        <v>10</v>
      </c>
      <c r="B26" s="86">
        <v>3059.93</v>
      </c>
      <c r="C26" s="91">
        <f t="shared" si="1"/>
        <v>706.13769230769219</v>
      </c>
      <c r="D26" s="91">
        <f t="shared" si="5"/>
        <v>141.22753846153844</v>
      </c>
      <c r="E26" s="90">
        <f t="shared" si="2"/>
        <v>18.582570850202426</v>
      </c>
      <c r="F26" s="88"/>
      <c r="G26" s="96"/>
      <c r="H26" s="90">
        <f t="shared" si="4"/>
        <v>50.575661276923071</v>
      </c>
      <c r="I26" s="90">
        <f t="shared" si="3"/>
        <v>191.8031997384615</v>
      </c>
      <c r="J26" s="90">
        <f t="shared" si="0"/>
        <v>232.08187168353842</v>
      </c>
      <c r="K26" s="61"/>
      <c r="L26" s="70"/>
      <c r="M26" s="61"/>
      <c r="N26" s="60"/>
    </row>
    <row r="27" spans="1:14" ht="15.75" customHeight="1" x14ac:dyDescent="0.15">
      <c r="A27" s="95">
        <v>11</v>
      </c>
      <c r="B27" s="86">
        <v>3061.36</v>
      </c>
      <c r="C27" s="91">
        <f t="shared" si="1"/>
        <v>706.46769230769235</v>
      </c>
      <c r="D27" s="91">
        <f t="shared" si="5"/>
        <v>141.29353846153847</v>
      </c>
      <c r="E27" s="90">
        <f t="shared" si="2"/>
        <v>18.591255060728745</v>
      </c>
      <c r="F27" s="88"/>
      <c r="G27" s="96"/>
      <c r="H27" s="90">
        <f t="shared" si="4"/>
        <v>50.623953476923091</v>
      </c>
      <c r="I27" s="90">
        <f t="shared" si="3"/>
        <v>191.91749193846158</v>
      </c>
      <c r="J27" s="90">
        <f t="shared" si="0"/>
        <v>232.22016524553851</v>
      </c>
      <c r="K27" s="61"/>
      <c r="L27" s="70"/>
      <c r="M27" s="61"/>
      <c r="N27" s="60"/>
    </row>
    <row r="28" spans="1:14" ht="15.75" customHeight="1" x14ac:dyDescent="0.15">
      <c r="A28" s="95">
        <v>12</v>
      </c>
      <c r="B28" s="86">
        <v>3193.47</v>
      </c>
      <c r="C28" s="91">
        <f t="shared" si="1"/>
        <v>736.95461538461541</v>
      </c>
      <c r="D28" s="91">
        <f t="shared" si="5"/>
        <v>147.39092307692309</v>
      </c>
      <c r="E28" s="90">
        <f t="shared" si="2"/>
        <v>19.39354251012146</v>
      </c>
      <c r="F28" s="88"/>
      <c r="G28" s="96"/>
      <c r="H28" s="90">
        <f t="shared" si="4"/>
        <v>55.085409800000015</v>
      </c>
      <c r="I28" s="90">
        <f t="shared" si="3"/>
        <v>202.4763328769231</v>
      </c>
      <c r="J28" s="90">
        <f t="shared" si="0"/>
        <v>244.99636278107693</v>
      </c>
      <c r="K28" s="61"/>
      <c r="L28" s="70"/>
      <c r="M28" s="61"/>
      <c r="N28" s="60"/>
    </row>
    <row r="29" spans="1:14" ht="15.75" customHeight="1" x14ac:dyDescent="0.15">
      <c r="A29" s="95">
        <v>13</v>
      </c>
      <c r="B29" s="86">
        <v>3194.9</v>
      </c>
      <c r="C29" s="91">
        <f t="shared" si="1"/>
        <v>737.28461538461545</v>
      </c>
      <c r="D29" s="91">
        <f t="shared" si="5"/>
        <v>147.45692307692309</v>
      </c>
      <c r="E29" s="90">
        <f t="shared" si="2"/>
        <v>19.402226720647775</v>
      </c>
      <c r="F29" s="88"/>
      <c r="G29" s="96"/>
      <c r="H29" s="90">
        <f t="shared" si="4"/>
        <v>55.133702000000028</v>
      </c>
      <c r="I29" s="90">
        <f t="shared" si="3"/>
        <v>202.59062507692312</v>
      </c>
      <c r="J29" s="90">
        <f t="shared" si="0"/>
        <v>245.13465634307695</v>
      </c>
      <c r="K29" s="61"/>
      <c r="L29" s="70"/>
      <c r="M29" s="61"/>
      <c r="N29" s="60"/>
    </row>
    <row r="30" spans="1:14" ht="15.75" customHeight="1" x14ac:dyDescent="0.15">
      <c r="A30" s="95">
        <v>14</v>
      </c>
      <c r="B30" s="84">
        <v>3327</v>
      </c>
      <c r="C30" s="91">
        <f t="shared" si="1"/>
        <v>767.76923076923072</v>
      </c>
      <c r="D30" s="91">
        <f t="shared" si="5"/>
        <v>153.55384615384614</v>
      </c>
      <c r="E30" s="90">
        <f t="shared" si="2"/>
        <v>20.204453441295545</v>
      </c>
      <c r="F30" s="88"/>
      <c r="G30" s="96"/>
      <c r="H30" s="90">
        <f t="shared" si="4"/>
        <v>59.594820615384613</v>
      </c>
      <c r="I30" s="90">
        <f t="shared" si="3"/>
        <v>213.14866676923074</v>
      </c>
      <c r="J30" s="90">
        <f t="shared" si="0"/>
        <v>257.90988679076918</v>
      </c>
      <c r="K30" s="61"/>
      <c r="L30" s="70"/>
      <c r="M30" s="61"/>
      <c r="N30" s="60"/>
    </row>
    <row r="31" spans="1:14" ht="15.75" customHeight="1" x14ac:dyDescent="0.15">
      <c r="A31" s="95">
        <v>15</v>
      </c>
      <c r="B31" s="86">
        <v>3328.44</v>
      </c>
      <c r="C31" s="91">
        <f t="shared" si="1"/>
        <v>768.10153846153844</v>
      </c>
      <c r="D31" s="91">
        <f t="shared" si="5"/>
        <v>153.62030769230768</v>
      </c>
      <c r="E31" s="90">
        <f t="shared" si="2"/>
        <v>20.213198380566801</v>
      </c>
      <c r="F31" s="88"/>
      <c r="G31" s="96"/>
      <c r="H31" s="90">
        <f t="shared" si="4"/>
        <v>59.643450523076936</v>
      </c>
      <c r="I31" s="90">
        <f t="shared" si="3"/>
        <v>213.2637582153846</v>
      </c>
      <c r="J31" s="90">
        <f t="shared" si="0"/>
        <v>258.04914744061534</v>
      </c>
      <c r="K31" s="61"/>
      <c r="L31" s="70"/>
      <c r="M31" s="61"/>
      <c r="N31" s="60"/>
    </row>
    <row r="32" spans="1:14" ht="15.75" customHeight="1" x14ac:dyDescent="0.15">
      <c r="A32" s="95">
        <v>16</v>
      </c>
      <c r="B32" s="86">
        <v>3460.55</v>
      </c>
      <c r="C32" s="91">
        <f t="shared" si="1"/>
        <v>798.58846153846162</v>
      </c>
      <c r="D32" s="91">
        <f t="shared" si="5"/>
        <v>159.71769230769232</v>
      </c>
      <c r="E32" s="90">
        <f t="shared" si="2"/>
        <v>21.015485829959516</v>
      </c>
      <c r="F32" s="88"/>
      <c r="G32" s="96"/>
      <c r="H32" s="90">
        <f t="shared" si="4"/>
        <v>64.104906846153867</v>
      </c>
      <c r="I32" s="90">
        <f t="shared" si="3"/>
        <v>223.82259915384617</v>
      </c>
      <c r="J32" s="90">
        <f t="shared" si="0"/>
        <v>270.82534497615387</v>
      </c>
      <c r="K32" s="61"/>
      <c r="L32" s="70"/>
      <c r="M32" s="61"/>
      <c r="N32" s="60"/>
    </row>
    <row r="33" spans="1:14" ht="15.75" customHeight="1" x14ac:dyDescent="0.15">
      <c r="A33" s="95">
        <v>17</v>
      </c>
      <c r="B33" s="86">
        <v>3461.98</v>
      </c>
      <c r="C33" s="91">
        <f t="shared" si="1"/>
        <v>798.91846153846154</v>
      </c>
      <c r="D33" s="91">
        <f t="shared" si="5"/>
        <v>159.78369230769232</v>
      </c>
      <c r="E33" s="90">
        <f t="shared" si="2"/>
        <v>21.024170040485831</v>
      </c>
      <c r="F33" s="88"/>
      <c r="G33" s="96"/>
      <c r="H33" s="90">
        <f t="shared" si="4"/>
        <v>64.153199046153858</v>
      </c>
      <c r="I33" s="90">
        <f t="shared" si="3"/>
        <v>223.93689135384619</v>
      </c>
      <c r="J33" s="90">
        <f t="shared" si="0"/>
        <v>270.96363853815387</v>
      </c>
      <c r="K33" s="61"/>
      <c r="L33" s="70"/>
      <c r="M33" s="61"/>
      <c r="N33" s="60"/>
    </row>
    <row r="34" spans="1:14" ht="15.75" customHeight="1" x14ac:dyDescent="0.15">
      <c r="A34" s="95">
        <v>18</v>
      </c>
      <c r="B34" s="86">
        <v>3594.08</v>
      </c>
      <c r="C34" s="91">
        <f t="shared" si="1"/>
        <v>829.40307692307692</v>
      </c>
      <c r="D34" s="91">
        <f t="shared" si="5"/>
        <v>165.8806153846154</v>
      </c>
      <c r="E34" s="90">
        <f t="shared" si="2"/>
        <v>21.826396761133605</v>
      </c>
      <c r="F34" s="88"/>
      <c r="G34" s="96"/>
      <c r="H34" s="90">
        <f t="shared" si="4"/>
        <v>68.614317661538479</v>
      </c>
      <c r="I34" s="90">
        <f t="shared" si="3"/>
        <v>234.49493304615388</v>
      </c>
      <c r="J34" s="90">
        <f t="shared" si="0"/>
        <v>283.73886898584618</v>
      </c>
      <c r="K34" s="61"/>
      <c r="L34" s="70"/>
      <c r="M34" s="61"/>
      <c r="N34" s="60"/>
    </row>
    <row r="35" spans="1:14" ht="15.75" customHeight="1" x14ac:dyDescent="0.15">
      <c r="A35" s="95">
        <v>19</v>
      </c>
      <c r="B35" s="84">
        <v>3595.52</v>
      </c>
      <c r="C35" s="91">
        <f t="shared" si="1"/>
        <v>829.73538461538453</v>
      </c>
      <c r="D35" s="91">
        <f t="shared" si="5"/>
        <v>165.94707692307691</v>
      </c>
      <c r="E35" s="90">
        <f>((B35*3)/13)/38</f>
        <v>21.835141700404858</v>
      </c>
      <c r="F35" s="88"/>
      <c r="G35" s="96"/>
      <c r="H35" s="90">
        <f t="shared" si="4"/>
        <v>68.662947569230766</v>
      </c>
      <c r="I35" s="90">
        <f t="shared" si="3"/>
        <v>234.61002449230767</v>
      </c>
      <c r="J35" s="90">
        <f t="shared" si="0"/>
        <v>283.87812963569229</v>
      </c>
      <c r="K35" s="61"/>
      <c r="L35" s="70"/>
      <c r="M35" s="61"/>
      <c r="N35" s="60"/>
    </row>
    <row r="36" spans="1:14" ht="15.75" customHeight="1" x14ac:dyDescent="0.15">
      <c r="A36" s="95">
        <v>20</v>
      </c>
      <c r="B36" s="86">
        <v>3727.62</v>
      </c>
      <c r="C36" s="91">
        <f t="shared" si="1"/>
        <v>860.22</v>
      </c>
      <c r="D36" s="91">
        <f t="shared" si="5"/>
        <v>172.04400000000001</v>
      </c>
      <c r="E36" s="90">
        <f t="shared" si="2"/>
        <v>22.637368421052631</v>
      </c>
      <c r="F36" s="88"/>
      <c r="G36" s="96"/>
      <c r="H36" s="90">
        <f t="shared" si="4"/>
        <v>73.124066184615401</v>
      </c>
      <c r="I36" s="90">
        <f t="shared" si="3"/>
        <v>245.16806618461541</v>
      </c>
      <c r="J36" s="90">
        <f t="shared" si="0"/>
        <v>296.65336008338465</v>
      </c>
      <c r="K36" s="61"/>
      <c r="L36" s="70"/>
      <c r="M36" s="61"/>
      <c r="N36" s="60"/>
    </row>
    <row r="37" spans="1:14" ht="15.75" customHeight="1" x14ac:dyDescent="0.15">
      <c r="A37" s="95">
        <v>21</v>
      </c>
      <c r="B37" s="86">
        <v>3729.06</v>
      </c>
      <c r="C37" s="91">
        <f t="shared" si="1"/>
        <v>860.55230769230775</v>
      </c>
      <c r="D37" s="91">
        <f t="shared" si="5"/>
        <v>172.11046153846155</v>
      </c>
      <c r="E37" s="90">
        <f t="shared" si="2"/>
        <v>22.646113360323888</v>
      </c>
      <c r="F37" s="88"/>
      <c r="G37" s="96"/>
      <c r="H37" s="90">
        <f t="shared" si="4"/>
        <v>73.172696092307717</v>
      </c>
      <c r="I37" s="90">
        <f t="shared" si="3"/>
        <v>245.28315763076927</v>
      </c>
      <c r="J37" s="90">
        <f t="shared" si="0"/>
        <v>296.79262073323082</v>
      </c>
      <c r="K37" s="61"/>
      <c r="L37" s="70"/>
      <c r="M37" s="61"/>
      <c r="N37" s="60"/>
    </row>
    <row r="38" spans="1:14" ht="15.75" customHeight="1" x14ac:dyDescent="0.15">
      <c r="A38" s="95">
        <v>22</v>
      </c>
      <c r="B38" s="86">
        <v>3861.16</v>
      </c>
      <c r="C38" s="91">
        <f t="shared" si="1"/>
        <v>891.03692307692302</v>
      </c>
      <c r="D38" s="91">
        <f t="shared" si="5"/>
        <v>178.2073846153846</v>
      </c>
      <c r="E38" s="90">
        <f t="shared" si="2"/>
        <v>23.448340080971658</v>
      </c>
      <c r="F38" s="88"/>
      <c r="G38" s="96"/>
      <c r="H38" s="90">
        <f t="shared" si="4"/>
        <v>77.633814707692324</v>
      </c>
      <c r="I38" s="90">
        <f t="shared" si="3"/>
        <v>255.84119932307692</v>
      </c>
      <c r="J38" s="90">
        <f t="shared" si="0"/>
        <v>309.56785118092307</v>
      </c>
      <c r="K38" s="61"/>
      <c r="L38" s="70"/>
      <c r="M38" s="61"/>
      <c r="N38" s="60"/>
    </row>
    <row r="39" spans="1:14" ht="15.75" customHeight="1" x14ac:dyDescent="0.15">
      <c r="A39" s="95">
        <v>23</v>
      </c>
      <c r="B39" s="86">
        <v>3994.7</v>
      </c>
      <c r="C39" s="91">
        <f t="shared" si="1"/>
        <v>921.85384615384601</v>
      </c>
      <c r="D39" s="91">
        <f t="shared" si="5"/>
        <v>184.37076923076921</v>
      </c>
      <c r="E39" s="90">
        <f t="shared" si="2"/>
        <v>24.259311740890684</v>
      </c>
      <c r="F39" s="88"/>
      <c r="G39" s="96"/>
      <c r="H39" s="90">
        <f t="shared" si="4"/>
        <v>82.143563230769217</v>
      </c>
      <c r="I39" s="90">
        <f t="shared" si="3"/>
        <v>266.5143324615384</v>
      </c>
      <c r="J39" s="90">
        <f t="shared" si="0"/>
        <v>322.48234227846143</v>
      </c>
      <c r="K39" s="61"/>
      <c r="L39" s="70"/>
      <c r="M39" s="61"/>
      <c r="N39" s="60"/>
    </row>
    <row r="40" spans="1:14" ht="15.75" customHeight="1" x14ac:dyDescent="0.15">
      <c r="A40" s="95">
        <v>24</v>
      </c>
      <c r="B40" s="86">
        <v>4126.8</v>
      </c>
      <c r="C40" s="91">
        <f t="shared" si="1"/>
        <v>952.33846153846162</v>
      </c>
      <c r="D40" s="91">
        <f t="shared" si="5"/>
        <v>190.46769230769232</v>
      </c>
      <c r="E40" s="90">
        <f t="shared" si="2"/>
        <v>25.061538461538465</v>
      </c>
      <c r="F40" s="88"/>
      <c r="G40" s="96"/>
      <c r="H40" s="90">
        <f t="shared" si="4"/>
        <v>86.604681846153866</v>
      </c>
      <c r="I40" s="90">
        <f t="shared" si="3"/>
        <v>277.07237415384617</v>
      </c>
      <c r="J40" s="90">
        <f t="shared" si="0"/>
        <v>335.25757272615385</v>
      </c>
      <c r="K40" s="61"/>
      <c r="L40" s="70"/>
      <c r="M40" s="61"/>
      <c r="N40" s="60"/>
    </row>
    <row r="41" spans="1:14" ht="15.75" customHeight="1" x14ac:dyDescent="0.15">
      <c r="A41" s="95">
        <v>25</v>
      </c>
      <c r="B41" s="86">
        <v>4128.24</v>
      </c>
      <c r="C41" s="91">
        <f t="shared" si="1"/>
        <v>952.67076923076922</v>
      </c>
      <c r="D41" s="91">
        <f t="shared" si="5"/>
        <v>190.53415384615386</v>
      </c>
      <c r="E41" s="90">
        <f t="shared" si="2"/>
        <v>25.070283400809718</v>
      </c>
      <c r="F41" s="88"/>
      <c r="G41" s="96"/>
      <c r="H41" s="90">
        <f t="shared" si="4"/>
        <v>86.653311753846168</v>
      </c>
      <c r="I41" s="90">
        <f t="shared" si="3"/>
        <v>277.1874656</v>
      </c>
      <c r="J41" s="90">
        <f t="shared" si="0"/>
        <v>335.39683337599996</v>
      </c>
      <c r="K41" s="61"/>
      <c r="L41" s="70"/>
      <c r="M41" s="61"/>
      <c r="N41" s="60"/>
    </row>
    <row r="42" spans="1:14" ht="15.75" customHeight="1" x14ac:dyDescent="0.15">
      <c r="A42" s="95">
        <v>26</v>
      </c>
      <c r="B42" s="86">
        <v>4128.24</v>
      </c>
      <c r="C42" s="91">
        <f t="shared" si="1"/>
        <v>952.67076923076922</v>
      </c>
      <c r="D42" s="91">
        <f t="shared" si="5"/>
        <v>190.53415384615386</v>
      </c>
      <c r="E42" s="90">
        <f t="shared" si="2"/>
        <v>25.070283400809718</v>
      </c>
      <c r="F42" s="88"/>
      <c r="G42" s="96"/>
      <c r="H42" s="90">
        <f t="shared" si="4"/>
        <v>86.653311753846168</v>
      </c>
      <c r="I42" s="90">
        <f t="shared" si="3"/>
        <v>277.1874656</v>
      </c>
      <c r="J42" s="90">
        <f t="shared" si="0"/>
        <v>335.39683337599996</v>
      </c>
      <c r="K42" s="61"/>
      <c r="L42" s="70"/>
      <c r="M42" s="61"/>
      <c r="N42" s="60"/>
    </row>
    <row r="43" spans="1:14" ht="15.75" customHeight="1" x14ac:dyDescent="0.15">
      <c r="A43" s="95">
        <v>27</v>
      </c>
      <c r="B43" s="86">
        <v>4129.67</v>
      </c>
      <c r="C43" s="91">
        <f t="shared" si="1"/>
        <v>953.00076923076927</v>
      </c>
      <c r="D43" s="91">
        <f t="shared" si="5"/>
        <v>190.60015384615386</v>
      </c>
      <c r="E43" s="90">
        <f t="shared" si="2"/>
        <v>25.078967611336033</v>
      </c>
      <c r="F43" s="88"/>
      <c r="G43" s="96"/>
      <c r="H43" s="90">
        <f t="shared" si="4"/>
        <v>86.701603953846174</v>
      </c>
      <c r="I43" s="90">
        <f t="shared" si="3"/>
        <v>277.30175780000002</v>
      </c>
      <c r="J43" s="90">
        <f t="shared" si="0"/>
        <v>335.53512693800002</v>
      </c>
      <c r="K43" s="61"/>
      <c r="L43" s="70"/>
      <c r="M43" s="61"/>
      <c r="N43" s="60"/>
    </row>
    <row r="44" spans="1:14" ht="15.75" customHeight="1" thickBot="1" x14ac:dyDescent="0.2">
      <c r="A44" s="97"/>
      <c r="B44" s="83"/>
      <c r="C44" s="2"/>
      <c r="D44" s="2"/>
      <c r="E44" s="4"/>
      <c r="F44" s="2">
        <v>113.3</v>
      </c>
    </row>
    <row r="45" spans="1:14" ht="15.75" customHeight="1" x14ac:dyDescent="0.15">
      <c r="A45" s="3"/>
      <c r="B45" s="2"/>
      <c r="C45" s="2"/>
      <c r="D45" s="2"/>
      <c r="F45" s="2"/>
      <c r="L45" s="70"/>
    </row>
    <row r="46" spans="1:14" ht="15.75" customHeight="1" x14ac:dyDescent="0.15">
      <c r="A46" s="3"/>
      <c r="B46" s="2"/>
      <c r="C46" s="2"/>
      <c r="D46" s="2"/>
      <c r="F46" s="2"/>
    </row>
    <row r="47" spans="1:14" ht="15.75" customHeight="1" x14ac:dyDescent="0.15">
      <c r="A47" s="3"/>
      <c r="B47" s="2"/>
      <c r="C47" s="2"/>
      <c r="D47" s="2"/>
      <c r="F47" s="2"/>
    </row>
    <row r="48" spans="1:14" ht="15.75" customHeight="1" x14ac:dyDescent="0.15">
      <c r="A48" s="3"/>
      <c r="B48" s="2"/>
      <c r="C48" s="2"/>
      <c r="D48" s="2"/>
      <c r="F48" s="2"/>
    </row>
    <row r="49" spans="1:6" ht="15.75" customHeight="1" x14ac:dyDescent="0.15">
      <c r="A49" s="3"/>
      <c r="B49" s="2"/>
      <c r="C49" s="2"/>
      <c r="D49" s="2"/>
      <c r="F49" s="2"/>
    </row>
    <row r="50" spans="1:6" ht="15.75" customHeight="1" x14ac:dyDescent="0.15">
      <c r="A50" s="3"/>
      <c r="B50" s="2"/>
      <c r="C50" s="2"/>
      <c r="D50" s="2"/>
      <c r="F50" s="2"/>
    </row>
    <row r="51" spans="1:6" ht="15.75" customHeight="1" x14ac:dyDescent="0.15">
      <c r="A51" s="3"/>
      <c r="B51" s="2"/>
      <c r="C51" s="2"/>
      <c r="D51" s="2"/>
      <c r="F51" s="2"/>
    </row>
    <row r="52" spans="1:6" ht="15.75" customHeight="1" x14ac:dyDescent="0.15">
      <c r="A52" s="3"/>
      <c r="B52" s="2"/>
      <c r="C52" s="2"/>
      <c r="D52" s="2"/>
      <c r="F52" s="2"/>
    </row>
    <row r="53" spans="1:6" ht="15.75" customHeight="1" x14ac:dyDescent="0.15">
      <c r="A53" s="3"/>
      <c r="B53" s="2"/>
      <c r="C53" s="2"/>
      <c r="D53" s="2"/>
      <c r="F53" s="2"/>
    </row>
    <row r="54" spans="1:6" ht="15.75" customHeight="1" x14ac:dyDescent="0.15">
      <c r="A54" s="3"/>
      <c r="B54" s="2"/>
      <c r="C54" s="2"/>
      <c r="D54" s="2"/>
      <c r="F54" s="2"/>
    </row>
    <row r="55" spans="1:6" ht="15.75" customHeight="1" x14ac:dyDescent="0.15">
      <c r="A55" s="3"/>
      <c r="B55" s="2"/>
      <c r="C55" s="2"/>
      <c r="D55" s="2"/>
      <c r="F55" s="2"/>
    </row>
    <row r="56" spans="1:6" ht="15.75" customHeight="1" x14ac:dyDescent="0.15">
      <c r="A56" s="3"/>
      <c r="B56" s="2"/>
      <c r="C56" s="2"/>
      <c r="D56" s="2"/>
      <c r="F56" s="2"/>
    </row>
    <row r="57" spans="1:6" ht="15.75" customHeight="1" x14ac:dyDescent="0.15">
      <c r="A57" s="3"/>
      <c r="B57" s="2"/>
      <c r="C57" s="2"/>
      <c r="D57" s="2"/>
      <c r="F57" s="2"/>
    </row>
    <row r="58" spans="1:6" ht="15.75" customHeight="1" x14ac:dyDescent="0.15">
      <c r="A58" s="3"/>
      <c r="B58" s="2"/>
      <c r="C58" s="2"/>
      <c r="D58" s="2"/>
      <c r="F58" s="2"/>
    </row>
    <row r="59" spans="1:6" ht="15.75" customHeight="1" x14ac:dyDescent="0.15">
      <c r="A59" s="3"/>
      <c r="B59" s="2"/>
      <c r="C59" s="2"/>
      <c r="D59" s="2"/>
      <c r="F59" s="2"/>
    </row>
    <row r="60" spans="1:6" ht="15.75" customHeight="1" x14ac:dyDescent="0.15">
      <c r="A60" s="3"/>
      <c r="B60" s="2"/>
      <c r="C60" s="2"/>
      <c r="D60" s="2"/>
      <c r="F60" s="2"/>
    </row>
    <row r="61" spans="1:6" ht="15.75" customHeight="1" x14ac:dyDescent="0.15">
      <c r="A61" s="3"/>
      <c r="B61" s="2"/>
      <c r="C61" s="2"/>
      <c r="D61" s="2"/>
      <c r="F61" s="2"/>
    </row>
    <row r="62" spans="1:6" ht="15.75" customHeight="1" x14ac:dyDescent="0.15">
      <c r="A62" s="3"/>
      <c r="B62" s="2"/>
      <c r="C62" s="2"/>
      <c r="D62" s="2"/>
      <c r="F62" s="2"/>
    </row>
    <row r="63" spans="1:6" ht="15.75" customHeight="1" x14ac:dyDescent="0.15">
      <c r="A63" s="3"/>
      <c r="B63" s="2"/>
      <c r="C63" s="2"/>
      <c r="D63" s="2"/>
      <c r="F63" s="2"/>
    </row>
    <row r="64" spans="1:6" ht="15.75" customHeight="1" x14ac:dyDescent="0.15">
      <c r="A64" s="3"/>
      <c r="B64" s="2"/>
      <c r="C64" s="2"/>
      <c r="D64" s="2"/>
      <c r="F64" s="2"/>
    </row>
    <row r="65" spans="1:6" ht="15.75" customHeight="1" x14ac:dyDescent="0.15">
      <c r="A65" s="3"/>
      <c r="B65" s="2"/>
      <c r="C65" s="2"/>
      <c r="D65" s="2"/>
      <c r="F65" s="2"/>
    </row>
    <row r="66" spans="1:6" ht="15.75" customHeight="1" x14ac:dyDescent="0.15">
      <c r="A66" s="3"/>
      <c r="B66" s="2"/>
      <c r="C66" s="2"/>
      <c r="D66" s="2"/>
      <c r="F66" s="2"/>
    </row>
    <row r="67" spans="1:6" ht="15.75" customHeight="1" x14ac:dyDescent="0.15">
      <c r="A67" s="3"/>
      <c r="B67" s="2"/>
      <c r="C67" s="2"/>
      <c r="D67" s="2"/>
      <c r="F67" s="2"/>
    </row>
    <row r="68" spans="1:6" ht="15.75" customHeight="1" x14ac:dyDescent="0.15">
      <c r="A68" s="3"/>
      <c r="B68" s="2"/>
      <c r="C68" s="2"/>
      <c r="D68" s="2"/>
      <c r="F68" s="2"/>
    </row>
    <row r="69" spans="1:6" ht="15.75" customHeight="1" x14ac:dyDescent="0.15">
      <c r="A69" s="3"/>
      <c r="B69" s="2"/>
      <c r="C69" s="2"/>
      <c r="D69" s="2"/>
      <c r="F69" s="2"/>
    </row>
    <row r="70" spans="1:6" ht="15.75" customHeight="1" x14ac:dyDescent="0.15">
      <c r="A70" s="3"/>
      <c r="B70" s="2"/>
      <c r="C70" s="2"/>
      <c r="D70" s="2"/>
      <c r="F70" s="2"/>
    </row>
    <row r="71" spans="1:6" ht="15.75" customHeight="1" x14ac:dyDescent="0.15">
      <c r="A71" s="3"/>
      <c r="B71" s="2"/>
      <c r="C71" s="2"/>
      <c r="D71" s="2"/>
      <c r="F71" s="2"/>
    </row>
    <row r="72" spans="1:6" ht="15.75" customHeight="1" x14ac:dyDescent="0.15">
      <c r="A72" s="3"/>
      <c r="B72" s="2"/>
      <c r="C72" s="2"/>
      <c r="D72" s="2"/>
      <c r="F72" s="2"/>
    </row>
    <row r="73" spans="1:6" ht="15.75" customHeight="1" x14ac:dyDescent="0.15">
      <c r="A73" s="3"/>
      <c r="B73" s="2"/>
      <c r="C73" s="2"/>
      <c r="D73" s="2"/>
      <c r="F73" s="2"/>
    </row>
    <row r="74" spans="1:6" ht="15.75" customHeight="1" x14ac:dyDescent="0.15">
      <c r="A74" s="3"/>
      <c r="B74" s="2"/>
      <c r="C74" s="2"/>
      <c r="D74" s="2"/>
      <c r="F74" s="2"/>
    </row>
    <row r="75" spans="1:6" ht="15.75" customHeight="1" x14ac:dyDescent="0.15">
      <c r="A75" s="3"/>
      <c r="B75" s="2"/>
      <c r="C75" s="2"/>
      <c r="D75" s="2"/>
      <c r="F75" s="2"/>
    </row>
    <row r="76" spans="1:6" ht="15.75" customHeight="1" x14ac:dyDescent="0.15">
      <c r="A76" s="3"/>
      <c r="B76" s="2"/>
      <c r="C76" s="2"/>
      <c r="D76" s="2"/>
      <c r="F76" s="2"/>
    </row>
    <row r="77" spans="1:6" ht="15.75" customHeight="1" x14ac:dyDescent="0.15">
      <c r="A77" s="3"/>
      <c r="B77" s="2"/>
      <c r="C77" s="2"/>
      <c r="D77" s="2"/>
      <c r="F77" s="2"/>
    </row>
    <row r="78" spans="1:6" ht="15.75" customHeight="1" x14ac:dyDescent="0.15">
      <c r="A78" s="3"/>
      <c r="B78" s="2"/>
      <c r="C78" s="2"/>
      <c r="D78" s="2"/>
      <c r="F78" s="2"/>
    </row>
    <row r="79" spans="1:6" ht="15.75" customHeight="1" x14ac:dyDescent="0.15">
      <c r="A79" s="3"/>
      <c r="B79" s="2"/>
      <c r="C79" s="2"/>
      <c r="D79" s="2"/>
      <c r="F79" s="2"/>
    </row>
    <row r="80" spans="1:6" ht="15.75" customHeight="1" x14ac:dyDescent="0.15">
      <c r="A80" s="3"/>
      <c r="B80" s="2"/>
      <c r="C80" s="2"/>
      <c r="D80" s="2"/>
      <c r="F80" s="2"/>
    </row>
    <row r="81" spans="1:6" ht="15.75" customHeight="1" x14ac:dyDescent="0.15">
      <c r="A81" s="3"/>
      <c r="B81" s="2"/>
      <c r="C81" s="2"/>
      <c r="D81" s="2"/>
      <c r="F81" s="2"/>
    </row>
    <row r="82" spans="1:6" ht="15.75" customHeight="1" x14ac:dyDescent="0.15">
      <c r="A82" s="3"/>
      <c r="B82" s="2"/>
      <c r="C82" s="2"/>
      <c r="D82" s="2"/>
      <c r="F82" s="2"/>
    </row>
    <row r="83" spans="1:6" ht="15.75" customHeight="1" x14ac:dyDescent="0.15">
      <c r="A83" s="3"/>
      <c r="B83" s="2"/>
      <c r="C83" s="2"/>
      <c r="D83" s="2"/>
      <c r="F83" s="2"/>
    </row>
    <row r="84" spans="1:6" ht="15.75" customHeight="1" x14ac:dyDescent="0.15">
      <c r="A84" s="3"/>
      <c r="B84" s="2"/>
      <c r="C84" s="2"/>
      <c r="D84" s="2"/>
      <c r="F84" s="2"/>
    </row>
    <row r="85" spans="1:6" ht="15.75" customHeight="1" x14ac:dyDescent="0.15">
      <c r="A85" s="3"/>
      <c r="B85" s="2"/>
      <c r="C85" s="2"/>
      <c r="D85" s="2"/>
      <c r="F85" s="2"/>
    </row>
    <row r="86" spans="1:6" ht="15.75" customHeight="1" x14ac:dyDescent="0.15">
      <c r="A86" s="3"/>
      <c r="B86" s="2"/>
      <c r="C86" s="2"/>
      <c r="D86" s="2"/>
      <c r="F86" s="2"/>
    </row>
    <row r="87" spans="1:6" ht="15.75" customHeight="1" x14ac:dyDescent="0.15">
      <c r="A87" s="3"/>
      <c r="B87" s="2"/>
      <c r="C87" s="2"/>
      <c r="D87" s="2"/>
      <c r="F87" s="2"/>
    </row>
    <row r="88" spans="1:6" ht="15.75" customHeight="1" x14ac:dyDescent="0.15">
      <c r="A88" s="3"/>
      <c r="B88" s="2"/>
      <c r="C88" s="2"/>
      <c r="D88" s="2"/>
      <c r="F88" s="2"/>
    </row>
    <row r="89" spans="1:6" ht="15.75" customHeight="1" x14ac:dyDescent="0.15">
      <c r="A89" s="3"/>
      <c r="B89" s="2"/>
      <c r="C89" s="2"/>
      <c r="D89" s="2"/>
      <c r="F89" s="2"/>
    </row>
    <row r="90" spans="1:6" ht="15.75" customHeight="1" x14ac:dyDescent="0.15">
      <c r="A90" s="3"/>
      <c r="B90" s="2"/>
      <c r="C90" s="2"/>
      <c r="D90" s="2"/>
      <c r="F90" s="2"/>
    </row>
    <row r="91" spans="1:6" ht="15.75" customHeight="1" x14ac:dyDescent="0.15">
      <c r="A91" s="3"/>
      <c r="B91" s="2"/>
      <c r="C91" s="2"/>
      <c r="D91" s="2"/>
      <c r="F91" s="2"/>
    </row>
    <row r="92" spans="1:6" ht="15.75" customHeight="1" x14ac:dyDescent="0.15">
      <c r="A92" s="3"/>
      <c r="B92" s="2"/>
      <c r="C92" s="2"/>
      <c r="D92" s="2"/>
      <c r="F92" s="2"/>
    </row>
    <row r="93" spans="1:6" ht="15.75" customHeight="1" x14ac:dyDescent="0.15">
      <c r="A93" s="3"/>
      <c r="B93" s="2"/>
      <c r="C93" s="2"/>
      <c r="D93" s="2"/>
      <c r="F93" s="2"/>
    </row>
    <row r="94" spans="1:6" ht="15.75" customHeight="1" x14ac:dyDescent="0.15">
      <c r="A94" s="3"/>
      <c r="B94" s="2"/>
      <c r="C94" s="2"/>
      <c r="D94" s="2"/>
      <c r="F94" s="2"/>
    </row>
    <row r="95" spans="1:6" ht="15.75" customHeight="1" x14ac:dyDescent="0.15">
      <c r="A95" s="3"/>
      <c r="B95" s="2"/>
      <c r="C95" s="2"/>
      <c r="D95" s="2"/>
      <c r="F95" s="2"/>
    </row>
    <row r="96" spans="1:6" ht="15.75" customHeight="1" x14ac:dyDescent="0.15">
      <c r="A96" s="3"/>
      <c r="B96" s="2"/>
      <c r="C96" s="2"/>
      <c r="D96" s="2"/>
      <c r="F96" s="2"/>
    </row>
    <row r="97" spans="1:6" ht="15.75" customHeight="1" x14ac:dyDescent="0.15">
      <c r="A97" s="3"/>
      <c r="B97" s="2"/>
      <c r="C97" s="2"/>
      <c r="D97" s="2"/>
      <c r="F97" s="2"/>
    </row>
    <row r="98" spans="1:6" ht="15.75" customHeight="1" x14ac:dyDescent="0.15">
      <c r="A98" s="3"/>
      <c r="B98" s="2"/>
      <c r="C98" s="2"/>
      <c r="D98" s="2"/>
      <c r="F98" s="2"/>
    </row>
    <row r="99" spans="1:6" ht="15.75" customHeight="1" x14ac:dyDescent="0.15">
      <c r="A99" s="3"/>
      <c r="B99" s="2"/>
      <c r="C99" s="2"/>
      <c r="D99" s="2"/>
      <c r="F99" s="2"/>
    </row>
    <row r="100" spans="1:6" ht="15.75" customHeight="1" x14ac:dyDescent="0.15">
      <c r="A100" s="3"/>
      <c r="B100" s="2"/>
      <c r="C100" s="2"/>
      <c r="D100" s="2"/>
      <c r="F100" s="2"/>
    </row>
    <row r="101" spans="1:6" ht="15.75" customHeight="1" x14ac:dyDescent="0.15">
      <c r="A101" s="3"/>
      <c r="B101" s="2"/>
      <c r="C101" s="2"/>
      <c r="D101" s="2"/>
      <c r="F101" s="2"/>
    </row>
    <row r="102" spans="1:6" ht="15.75" customHeight="1" x14ac:dyDescent="0.15">
      <c r="A102" s="3"/>
      <c r="B102" s="2"/>
      <c r="C102" s="2"/>
      <c r="D102" s="2"/>
      <c r="F102" s="2"/>
    </row>
    <row r="103" spans="1:6" ht="15.75" customHeight="1" x14ac:dyDescent="0.15">
      <c r="A103" s="3"/>
      <c r="B103" s="2"/>
      <c r="C103" s="2"/>
      <c r="D103" s="2"/>
      <c r="F103" s="2"/>
    </row>
    <row r="104" spans="1:6" ht="15.75" customHeight="1" x14ac:dyDescent="0.15">
      <c r="A104" s="3"/>
      <c r="B104" s="2"/>
      <c r="C104" s="2"/>
      <c r="D104" s="2"/>
      <c r="F104" s="2"/>
    </row>
    <row r="105" spans="1:6" ht="15.75" customHeight="1" x14ac:dyDescent="0.15">
      <c r="A105" s="3"/>
      <c r="B105" s="2"/>
      <c r="C105" s="2"/>
      <c r="D105" s="2"/>
      <c r="F105" s="2"/>
    </row>
    <row r="106" spans="1:6" ht="15.75" customHeight="1" x14ac:dyDescent="0.15">
      <c r="A106" s="3"/>
      <c r="B106" s="2"/>
      <c r="C106" s="2"/>
      <c r="D106" s="2"/>
      <c r="F106" s="2"/>
    </row>
    <row r="107" spans="1:6" ht="15.75" customHeight="1" x14ac:dyDescent="0.15">
      <c r="A107" s="3"/>
      <c r="B107" s="2"/>
      <c r="C107" s="2"/>
      <c r="D107" s="2"/>
      <c r="F107" s="2"/>
    </row>
    <row r="108" spans="1:6" ht="15.75" customHeight="1" x14ac:dyDescent="0.15">
      <c r="A108" s="3"/>
      <c r="B108" s="2"/>
      <c r="C108" s="2"/>
      <c r="D108" s="2"/>
      <c r="F108" s="2"/>
    </row>
    <row r="109" spans="1:6" ht="15.75" customHeight="1" x14ac:dyDescent="0.15">
      <c r="A109" s="3"/>
      <c r="B109" s="2"/>
      <c r="C109" s="2"/>
      <c r="D109" s="2"/>
      <c r="F109" s="2"/>
    </row>
    <row r="110" spans="1:6" ht="15.75" customHeight="1" x14ac:dyDescent="0.15">
      <c r="A110" s="3"/>
      <c r="B110" s="2"/>
      <c r="C110" s="2"/>
      <c r="D110" s="2"/>
      <c r="F110" s="2"/>
    </row>
    <row r="111" spans="1:6" ht="15.75" customHeight="1" x14ac:dyDescent="0.15">
      <c r="A111" s="3"/>
      <c r="B111" s="2"/>
      <c r="C111" s="2"/>
      <c r="D111" s="2"/>
      <c r="F111" s="2"/>
    </row>
    <row r="112" spans="1:6" ht="15.75" customHeight="1" x14ac:dyDescent="0.15">
      <c r="A112" s="3"/>
      <c r="B112" s="2"/>
      <c r="C112" s="2"/>
      <c r="D112" s="2"/>
      <c r="F112" s="2"/>
    </row>
    <row r="113" spans="1:6" ht="15.75" customHeight="1" x14ac:dyDescent="0.15">
      <c r="A113" s="3"/>
      <c r="B113" s="2"/>
      <c r="C113" s="2"/>
      <c r="D113" s="2"/>
      <c r="F113" s="2"/>
    </row>
    <row r="114" spans="1:6" ht="15.75" customHeight="1" x14ac:dyDescent="0.15">
      <c r="A114" s="3"/>
      <c r="B114" s="2"/>
      <c r="C114" s="2"/>
      <c r="D114" s="2"/>
      <c r="F114" s="2"/>
    </row>
    <row r="115" spans="1:6" ht="15.75" customHeight="1" x14ac:dyDescent="0.15">
      <c r="A115" s="3"/>
      <c r="B115" s="2"/>
      <c r="C115" s="2"/>
      <c r="D115" s="2"/>
      <c r="F115" s="2"/>
    </row>
    <row r="116" spans="1:6" ht="15.75" customHeight="1" x14ac:dyDescent="0.15">
      <c r="A116" s="3"/>
      <c r="B116" s="2"/>
      <c r="C116" s="2"/>
      <c r="D116" s="2"/>
      <c r="F116" s="2"/>
    </row>
    <row r="117" spans="1:6" ht="15.75" customHeight="1" x14ac:dyDescent="0.15">
      <c r="A117" s="3"/>
      <c r="B117" s="2"/>
      <c r="C117" s="2"/>
      <c r="D117" s="2"/>
      <c r="F117" s="2"/>
    </row>
    <row r="118" spans="1:6" ht="15.75" customHeight="1" x14ac:dyDescent="0.15">
      <c r="A118" s="3"/>
      <c r="B118" s="2"/>
      <c r="C118" s="2"/>
      <c r="D118" s="2"/>
      <c r="F118" s="2"/>
    </row>
    <row r="119" spans="1:6" ht="15.75" customHeight="1" x14ac:dyDescent="0.15">
      <c r="A119" s="3"/>
      <c r="B119" s="2"/>
      <c r="C119" s="2"/>
      <c r="D119" s="2"/>
      <c r="F119" s="2"/>
    </row>
    <row r="120" spans="1:6" ht="15.75" customHeight="1" x14ac:dyDescent="0.15">
      <c r="A120" s="3"/>
      <c r="B120" s="2"/>
      <c r="C120" s="2"/>
      <c r="D120" s="2"/>
      <c r="F120" s="2"/>
    </row>
    <row r="121" spans="1:6" ht="15.75" customHeight="1" x14ac:dyDescent="0.15">
      <c r="A121" s="3"/>
      <c r="B121" s="2"/>
      <c r="C121" s="2"/>
      <c r="D121" s="2"/>
      <c r="F121" s="2"/>
    </row>
    <row r="122" spans="1:6" ht="15.75" customHeight="1" x14ac:dyDescent="0.15">
      <c r="A122" s="3"/>
      <c r="B122" s="2"/>
      <c r="C122" s="2"/>
      <c r="D122" s="2"/>
      <c r="F122" s="2"/>
    </row>
    <row r="123" spans="1:6" ht="15.75" customHeight="1" x14ac:dyDescent="0.15">
      <c r="A123" s="3"/>
      <c r="B123" s="2"/>
      <c r="C123" s="2"/>
      <c r="D123" s="2"/>
      <c r="F123" s="2"/>
    </row>
    <row r="124" spans="1:6" ht="15.75" customHeight="1" x14ac:dyDescent="0.15">
      <c r="A124" s="3"/>
      <c r="B124" s="2"/>
      <c r="C124" s="2"/>
      <c r="D124" s="2"/>
      <c r="F124" s="2"/>
    </row>
    <row r="125" spans="1:6" ht="15.75" customHeight="1" x14ac:dyDescent="0.15">
      <c r="A125" s="3"/>
      <c r="B125" s="2"/>
      <c r="C125" s="2"/>
      <c r="D125" s="2"/>
      <c r="F125" s="2"/>
    </row>
    <row r="126" spans="1:6" ht="15.75" customHeight="1" x14ac:dyDescent="0.15">
      <c r="A126" s="3"/>
      <c r="B126" s="2"/>
      <c r="C126" s="2"/>
      <c r="D126" s="2"/>
      <c r="F126" s="2"/>
    </row>
    <row r="127" spans="1:6" ht="15.75" customHeight="1" x14ac:dyDescent="0.15">
      <c r="A127" s="3"/>
      <c r="B127" s="2"/>
      <c r="C127" s="2"/>
      <c r="D127" s="2"/>
      <c r="F127" s="2"/>
    </row>
    <row r="128" spans="1:6" ht="15.75" customHeight="1" x14ac:dyDescent="0.15">
      <c r="A128" s="3"/>
      <c r="B128" s="2"/>
      <c r="C128" s="2"/>
      <c r="D128" s="2"/>
      <c r="F128" s="2"/>
    </row>
    <row r="129" spans="1:6" ht="15.75" customHeight="1" x14ac:dyDescent="0.15">
      <c r="A129" s="3"/>
      <c r="B129" s="2"/>
      <c r="C129" s="2"/>
      <c r="D129" s="2"/>
      <c r="F129" s="2"/>
    </row>
    <row r="130" spans="1:6" ht="15.75" customHeight="1" x14ac:dyDescent="0.15">
      <c r="A130" s="3"/>
      <c r="B130" s="2"/>
      <c r="C130" s="2"/>
      <c r="D130" s="2"/>
      <c r="F130" s="2"/>
    </row>
    <row r="131" spans="1:6" ht="15.75" customHeight="1" x14ac:dyDescent="0.15">
      <c r="A131" s="3"/>
      <c r="B131" s="2"/>
      <c r="C131" s="2"/>
      <c r="D131" s="2"/>
      <c r="F131" s="2"/>
    </row>
    <row r="132" spans="1:6" ht="15.75" customHeight="1" x14ac:dyDescent="0.15">
      <c r="A132" s="3"/>
      <c r="B132" s="2"/>
      <c r="C132" s="2"/>
      <c r="D132" s="2"/>
      <c r="F132" s="2"/>
    </row>
    <row r="133" spans="1:6" ht="15.75" customHeight="1" x14ac:dyDescent="0.15">
      <c r="A133" s="3"/>
      <c r="B133" s="2"/>
      <c r="C133" s="2"/>
      <c r="D133" s="2"/>
      <c r="F133" s="2"/>
    </row>
    <row r="134" spans="1:6" ht="15.75" customHeight="1" x14ac:dyDescent="0.15">
      <c r="A134" s="3"/>
      <c r="B134" s="2"/>
      <c r="C134" s="2"/>
      <c r="D134" s="2"/>
      <c r="F134" s="2"/>
    </row>
    <row r="135" spans="1:6" ht="15.75" customHeight="1" x14ac:dyDescent="0.15">
      <c r="A135" s="3"/>
      <c r="B135" s="2"/>
      <c r="C135" s="2"/>
      <c r="D135" s="2"/>
      <c r="F135" s="2"/>
    </row>
    <row r="136" spans="1:6" ht="15.75" customHeight="1" x14ac:dyDescent="0.15">
      <c r="A136" s="3"/>
      <c r="B136" s="2"/>
      <c r="C136" s="2"/>
      <c r="D136" s="2"/>
      <c r="F136" s="2"/>
    </row>
    <row r="137" spans="1:6" ht="15.75" customHeight="1" x14ac:dyDescent="0.15">
      <c r="A137" s="3"/>
      <c r="B137" s="2"/>
      <c r="C137" s="2"/>
      <c r="D137" s="2"/>
      <c r="F137" s="2"/>
    </row>
    <row r="138" spans="1:6" ht="15.75" customHeight="1" x14ac:dyDescent="0.15">
      <c r="A138" s="3"/>
      <c r="B138" s="2"/>
      <c r="C138" s="2"/>
      <c r="D138" s="2"/>
      <c r="F138" s="2"/>
    </row>
    <row r="139" spans="1:6" ht="15.75" customHeight="1" x14ac:dyDescent="0.15">
      <c r="A139" s="3"/>
      <c r="B139" s="2"/>
      <c r="C139" s="2"/>
      <c r="D139" s="2"/>
      <c r="F139" s="2"/>
    </row>
    <row r="140" spans="1:6" ht="15.75" customHeight="1" x14ac:dyDescent="0.15">
      <c r="A140" s="3"/>
      <c r="B140" s="2"/>
      <c r="C140" s="2"/>
      <c r="D140" s="2"/>
      <c r="F140" s="2"/>
    </row>
    <row r="141" spans="1:6" ht="15.75" customHeight="1" x14ac:dyDescent="0.15">
      <c r="A141" s="3"/>
      <c r="B141" s="2"/>
      <c r="C141" s="2"/>
      <c r="D141" s="2"/>
      <c r="F141" s="2"/>
    </row>
    <row r="142" spans="1:6" ht="15.75" customHeight="1" x14ac:dyDescent="0.15">
      <c r="A142" s="3"/>
      <c r="B142" s="2"/>
      <c r="C142" s="2"/>
      <c r="D142" s="2"/>
      <c r="F142" s="2"/>
    </row>
    <row r="143" spans="1:6" ht="15.75" customHeight="1" x14ac:dyDescent="0.15">
      <c r="A143" s="3"/>
      <c r="B143" s="2"/>
      <c r="C143" s="2"/>
      <c r="D143" s="2"/>
      <c r="F143" s="2"/>
    </row>
    <row r="144" spans="1:6" ht="15.75" customHeight="1" x14ac:dyDescent="0.15">
      <c r="A144" s="3"/>
      <c r="B144" s="2"/>
      <c r="C144" s="2"/>
      <c r="D144" s="2"/>
      <c r="F144" s="2"/>
    </row>
    <row r="145" spans="1:6" ht="15.75" customHeight="1" x14ac:dyDescent="0.15">
      <c r="A145" s="3"/>
      <c r="B145" s="2"/>
      <c r="C145" s="2"/>
      <c r="D145" s="2"/>
      <c r="F145" s="2"/>
    </row>
    <row r="146" spans="1:6" ht="15.75" customHeight="1" x14ac:dyDescent="0.15">
      <c r="A146" s="3"/>
      <c r="B146" s="2"/>
      <c r="C146" s="2"/>
      <c r="D146" s="2"/>
      <c r="F146" s="2"/>
    </row>
    <row r="147" spans="1:6" ht="15.75" customHeight="1" x14ac:dyDescent="0.15">
      <c r="A147" s="3"/>
      <c r="B147" s="2"/>
      <c r="C147" s="2"/>
      <c r="D147" s="2"/>
      <c r="F147" s="2"/>
    </row>
    <row r="148" spans="1:6" ht="15.75" customHeight="1" x14ac:dyDescent="0.15">
      <c r="A148" s="3"/>
      <c r="B148" s="2"/>
      <c r="C148" s="2"/>
      <c r="D148" s="2"/>
      <c r="F148" s="2"/>
    </row>
    <row r="149" spans="1:6" ht="15.75" customHeight="1" x14ac:dyDescent="0.15">
      <c r="A149" s="3"/>
      <c r="B149" s="2"/>
      <c r="C149" s="2"/>
      <c r="D149" s="2"/>
      <c r="F149" s="2"/>
    </row>
    <row r="150" spans="1:6" ht="15.75" customHeight="1" x14ac:dyDescent="0.15">
      <c r="A150" s="3"/>
      <c r="B150" s="2"/>
      <c r="C150" s="2"/>
      <c r="D150" s="2"/>
      <c r="F150" s="2"/>
    </row>
    <row r="151" spans="1:6" ht="15.75" customHeight="1" x14ac:dyDescent="0.15">
      <c r="A151" s="3"/>
      <c r="B151" s="2"/>
      <c r="C151" s="2"/>
      <c r="D151" s="2"/>
      <c r="F151" s="2"/>
    </row>
    <row r="152" spans="1:6" ht="15.75" customHeight="1" x14ac:dyDescent="0.15">
      <c r="A152" s="3"/>
      <c r="B152" s="2"/>
      <c r="C152" s="2"/>
      <c r="D152" s="2"/>
      <c r="F152" s="2"/>
    </row>
    <row r="153" spans="1:6" ht="15.75" customHeight="1" x14ac:dyDescent="0.15">
      <c r="A153" s="3"/>
      <c r="B153" s="2"/>
      <c r="C153" s="2"/>
      <c r="D153" s="2"/>
      <c r="F153" s="2"/>
    </row>
    <row r="154" spans="1:6" ht="15.75" customHeight="1" x14ac:dyDescent="0.15">
      <c r="A154" s="3"/>
      <c r="B154" s="2"/>
      <c r="C154" s="2"/>
      <c r="D154" s="2"/>
      <c r="F154" s="2"/>
    </row>
    <row r="155" spans="1:6" ht="15.75" customHeight="1" x14ac:dyDescent="0.15">
      <c r="A155" s="3"/>
      <c r="B155" s="2"/>
      <c r="C155" s="2"/>
      <c r="D155" s="2"/>
      <c r="F155" s="2"/>
    </row>
    <row r="156" spans="1:6" ht="15.75" customHeight="1" x14ac:dyDescent="0.15">
      <c r="A156" s="3"/>
      <c r="B156" s="2"/>
      <c r="C156" s="2"/>
      <c r="D156" s="2"/>
      <c r="F156" s="2"/>
    </row>
    <row r="157" spans="1:6" ht="15.75" customHeight="1" x14ac:dyDescent="0.15">
      <c r="A157" s="3"/>
      <c r="B157" s="2"/>
      <c r="C157" s="2"/>
      <c r="D157" s="2"/>
      <c r="F157" s="2"/>
    </row>
    <row r="158" spans="1:6" ht="15.75" customHeight="1" x14ac:dyDescent="0.15">
      <c r="A158" s="3"/>
      <c r="B158" s="2"/>
      <c r="C158" s="2"/>
      <c r="D158" s="2"/>
      <c r="F158" s="2"/>
    </row>
    <row r="159" spans="1:6" ht="15.75" customHeight="1" x14ac:dyDescent="0.15">
      <c r="A159" s="3"/>
      <c r="B159" s="2"/>
      <c r="C159" s="2"/>
      <c r="D159" s="2"/>
      <c r="F159" s="2"/>
    </row>
    <row r="160" spans="1:6" ht="15.75" customHeight="1" x14ac:dyDescent="0.15">
      <c r="A160" s="3"/>
      <c r="B160" s="2"/>
      <c r="C160" s="2"/>
      <c r="D160" s="2"/>
      <c r="F160" s="2"/>
    </row>
    <row r="161" spans="1:6" ht="15.75" customHeight="1" x14ac:dyDescent="0.15">
      <c r="A161" s="3"/>
      <c r="B161" s="2"/>
      <c r="C161" s="2"/>
      <c r="D161" s="2"/>
      <c r="F161" s="2"/>
    </row>
    <row r="162" spans="1:6" ht="15.75" customHeight="1" x14ac:dyDescent="0.15">
      <c r="A162" s="3"/>
      <c r="B162" s="2"/>
      <c r="C162" s="2"/>
      <c r="D162" s="2"/>
      <c r="F162" s="2"/>
    </row>
    <row r="163" spans="1:6" ht="15.75" customHeight="1" x14ac:dyDescent="0.15">
      <c r="A163" s="3"/>
      <c r="B163" s="2"/>
      <c r="C163" s="2"/>
      <c r="D163" s="2"/>
      <c r="F163" s="2"/>
    </row>
    <row r="164" spans="1:6" ht="15.75" customHeight="1" x14ac:dyDescent="0.15">
      <c r="A164" s="3"/>
      <c r="B164" s="2"/>
      <c r="C164" s="2"/>
      <c r="D164" s="2"/>
      <c r="F164" s="2"/>
    </row>
    <row r="165" spans="1:6" ht="15.75" customHeight="1" x14ac:dyDescent="0.15">
      <c r="A165" s="3"/>
      <c r="B165" s="2"/>
      <c r="C165" s="2"/>
      <c r="D165" s="2"/>
      <c r="F165" s="2"/>
    </row>
    <row r="166" spans="1:6" ht="15.75" customHeight="1" x14ac:dyDescent="0.15">
      <c r="A166" s="3"/>
      <c r="B166" s="2"/>
      <c r="C166" s="2"/>
      <c r="D166" s="2"/>
      <c r="F166" s="2"/>
    </row>
    <row r="167" spans="1:6" ht="15.75" customHeight="1" x14ac:dyDescent="0.15">
      <c r="A167" s="3"/>
      <c r="B167" s="2"/>
      <c r="C167" s="2"/>
      <c r="D167" s="2"/>
      <c r="F167" s="2"/>
    </row>
    <row r="168" spans="1:6" ht="15.75" customHeight="1" x14ac:dyDescent="0.15">
      <c r="A168" s="3"/>
      <c r="B168" s="2"/>
      <c r="C168" s="2"/>
      <c r="D168" s="2"/>
      <c r="F168" s="2"/>
    </row>
    <row r="169" spans="1:6" ht="15.75" customHeight="1" x14ac:dyDescent="0.15">
      <c r="A169" s="3"/>
      <c r="B169" s="2"/>
      <c r="C169" s="2"/>
      <c r="D169" s="2"/>
      <c r="F169" s="2"/>
    </row>
    <row r="170" spans="1:6" ht="15.75" customHeight="1" x14ac:dyDescent="0.15">
      <c r="A170" s="3"/>
      <c r="B170" s="2"/>
      <c r="C170" s="2"/>
      <c r="D170" s="2"/>
      <c r="F170" s="2"/>
    </row>
    <row r="171" spans="1:6" ht="15.75" customHeight="1" x14ac:dyDescent="0.15">
      <c r="A171" s="3"/>
      <c r="B171" s="2"/>
      <c r="C171" s="2"/>
      <c r="D171" s="2"/>
      <c r="F171" s="2"/>
    </row>
    <row r="172" spans="1:6" ht="15.75" customHeight="1" x14ac:dyDescent="0.15">
      <c r="A172" s="3"/>
      <c r="B172" s="2"/>
      <c r="C172" s="2"/>
      <c r="D172" s="2"/>
      <c r="F172" s="2"/>
    </row>
    <row r="173" spans="1:6" ht="15.75" customHeight="1" x14ac:dyDescent="0.15">
      <c r="A173" s="3"/>
      <c r="B173" s="2"/>
      <c r="C173" s="2"/>
      <c r="D173" s="2"/>
      <c r="F173" s="2"/>
    </row>
    <row r="174" spans="1:6" ht="15.75" customHeight="1" x14ac:dyDescent="0.15">
      <c r="A174" s="3"/>
      <c r="B174" s="2"/>
      <c r="C174" s="2"/>
      <c r="D174" s="2"/>
      <c r="F174" s="2"/>
    </row>
    <row r="175" spans="1:6" ht="15.75" customHeight="1" x14ac:dyDescent="0.15">
      <c r="A175" s="3"/>
      <c r="B175" s="2"/>
      <c r="C175" s="2"/>
      <c r="D175" s="2"/>
      <c r="F175" s="2"/>
    </row>
    <row r="176" spans="1:6" ht="15.75" customHeight="1" x14ac:dyDescent="0.15">
      <c r="A176" s="3"/>
      <c r="B176" s="2"/>
      <c r="C176" s="2"/>
      <c r="D176" s="2"/>
      <c r="F176" s="2"/>
    </row>
    <row r="177" spans="1:6" ht="15.75" customHeight="1" x14ac:dyDescent="0.15">
      <c r="A177" s="3"/>
      <c r="B177" s="2"/>
      <c r="C177" s="2"/>
      <c r="D177" s="2"/>
      <c r="F177" s="2"/>
    </row>
    <row r="178" spans="1:6" ht="15.75" customHeight="1" x14ac:dyDescent="0.15">
      <c r="A178" s="3"/>
      <c r="B178" s="2"/>
      <c r="C178" s="2"/>
      <c r="D178" s="2"/>
      <c r="F178" s="2"/>
    </row>
    <row r="179" spans="1:6" ht="15.75" customHeight="1" x14ac:dyDescent="0.15">
      <c r="A179" s="3"/>
      <c r="B179" s="2"/>
      <c r="C179" s="2"/>
      <c r="D179" s="2"/>
      <c r="F179" s="2"/>
    </row>
    <row r="180" spans="1:6" ht="15.75" customHeight="1" x14ac:dyDescent="0.15">
      <c r="A180" s="3"/>
      <c r="B180" s="2"/>
      <c r="C180" s="2"/>
      <c r="D180" s="2"/>
      <c r="F180" s="2"/>
    </row>
    <row r="181" spans="1:6" ht="15.75" customHeight="1" x14ac:dyDescent="0.15">
      <c r="A181" s="3"/>
      <c r="B181" s="2"/>
      <c r="C181" s="2"/>
      <c r="D181" s="2"/>
      <c r="F181" s="2"/>
    </row>
    <row r="182" spans="1:6" ht="15.75" customHeight="1" x14ac:dyDescent="0.15">
      <c r="A182" s="3"/>
      <c r="B182" s="2"/>
      <c r="C182" s="2"/>
      <c r="D182" s="2"/>
      <c r="F182" s="2"/>
    </row>
    <row r="183" spans="1:6" ht="15.75" customHeight="1" x14ac:dyDescent="0.15">
      <c r="A183" s="3"/>
      <c r="B183" s="2"/>
      <c r="C183" s="2"/>
      <c r="D183" s="2"/>
      <c r="F183" s="2"/>
    </row>
    <row r="184" spans="1:6" ht="15.75" customHeight="1" x14ac:dyDescent="0.15">
      <c r="A184" s="3"/>
      <c r="B184" s="2"/>
      <c r="C184" s="2"/>
      <c r="D184" s="2"/>
      <c r="F184" s="2"/>
    </row>
    <row r="185" spans="1:6" ht="15.75" customHeight="1" x14ac:dyDescent="0.15">
      <c r="A185" s="3"/>
      <c r="B185" s="2"/>
      <c r="C185" s="2"/>
      <c r="D185" s="2"/>
      <c r="F185" s="2"/>
    </row>
    <row r="186" spans="1:6" ht="15.75" customHeight="1" x14ac:dyDescent="0.15">
      <c r="A186" s="3"/>
      <c r="B186" s="2"/>
      <c r="C186" s="2"/>
      <c r="D186" s="2"/>
      <c r="F186" s="2"/>
    </row>
    <row r="187" spans="1:6" ht="15.75" customHeight="1" x14ac:dyDescent="0.15">
      <c r="A187" s="3"/>
      <c r="B187" s="2"/>
      <c r="C187" s="2"/>
      <c r="D187" s="2"/>
      <c r="F187" s="2"/>
    </row>
    <row r="188" spans="1:6" ht="15.75" customHeight="1" x14ac:dyDescent="0.15">
      <c r="A188" s="3"/>
      <c r="B188" s="2"/>
      <c r="C188" s="2"/>
      <c r="D188" s="2"/>
      <c r="F188" s="2"/>
    </row>
    <row r="189" spans="1:6" ht="15.75" customHeight="1" x14ac:dyDescent="0.15">
      <c r="A189" s="3"/>
      <c r="B189" s="2"/>
      <c r="C189" s="2"/>
      <c r="D189" s="2"/>
      <c r="F189" s="2"/>
    </row>
    <row r="190" spans="1:6" ht="15.75" customHeight="1" x14ac:dyDescent="0.15">
      <c r="A190" s="3"/>
      <c r="B190" s="2"/>
      <c r="C190" s="2"/>
      <c r="D190" s="2"/>
      <c r="F190" s="2"/>
    </row>
    <row r="191" spans="1:6" ht="15.75" customHeight="1" x14ac:dyDescent="0.15">
      <c r="A191" s="3"/>
      <c r="B191" s="2"/>
      <c r="C191" s="2"/>
      <c r="D191" s="2"/>
      <c r="F191" s="2"/>
    </row>
    <row r="192" spans="1:6" ht="15.75" customHeight="1" x14ac:dyDescent="0.15">
      <c r="A192" s="3"/>
      <c r="B192" s="2"/>
      <c r="C192" s="2"/>
      <c r="D192" s="2"/>
      <c r="F192" s="2"/>
    </row>
    <row r="193" spans="1:6" ht="15.75" customHeight="1" x14ac:dyDescent="0.15">
      <c r="A193" s="3"/>
      <c r="B193" s="2"/>
      <c r="C193" s="2"/>
      <c r="D193" s="2"/>
      <c r="F193" s="2"/>
    </row>
    <row r="194" spans="1:6" ht="15.75" customHeight="1" x14ac:dyDescent="0.15">
      <c r="A194" s="3"/>
      <c r="B194" s="2"/>
      <c r="C194" s="2"/>
      <c r="D194" s="2"/>
      <c r="F194" s="2"/>
    </row>
    <row r="195" spans="1:6" ht="15.75" customHeight="1" x14ac:dyDescent="0.15">
      <c r="A195" s="3"/>
      <c r="B195" s="2"/>
      <c r="C195" s="2"/>
      <c r="D195" s="2"/>
      <c r="F195" s="2"/>
    </row>
    <row r="196" spans="1:6" ht="15.75" customHeight="1" x14ac:dyDescent="0.15">
      <c r="A196" s="3"/>
      <c r="B196" s="2"/>
      <c r="C196" s="2"/>
      <c r="D196" s="2"/>
      <c r="F196" s="2"/>
    </row>
    <row r="197" spans="1:6" ht="15.75" customHeight="1" x14ac:dyDescent="0.15">
      <c r="A197" s="3"/>
      <c r="B197" s="2"/>
      <c r="C197" s="2"/>
      <c r="D197" s="2"/>
      <c r="F197" s="2"/>
    </row>
    <row r="198" spans="1:6" ht="15.75" customHeight="1" x14ac:dyDescent="0.15">
      <c r="A198" s="3"/>
      <c r="B198" s="2"/>
      <c r="C198" s="2"/>
      <c r="D198" s="2"/>
      <c r="F198" s="2"/>
    </row>
    <row r="199" spans="1:6" ht="15.75" customHeight="1" x14ac:dyDescent="0.15">
      <c r="A199" s="3"/>
      <c r="B199" s="2"/>
      <c r="C199" s="2"/>
      <c r="D199" s="2"/>
      <c r="F199" s="2"/>
    </row>
    <row r="200" spans="1:6" ht="15.75" customHeight="1" x14ac:dyDescent="0.15">
      <c r="A200" s="3"/>
      <c r="B200" s="2"/>
      <c r="C200" s="2"/>
      <c r="D200" s="2"/>
      <c r="F200" s="2"/>
    </row>
    <row r="201" spans="1:6" ht="15.75" customHeight="1" x14ac:dyDescent="0.15">
      <c r="A201" s="3"/>
      <c r="B201" s="2"/>
      <c r="C201" s="2"/>
      <c r="D201" s="2"/>
      <c r="F201" s="2"/>
    </row>
    <row r="202" spans="1:6" ht="15.75" customHeight="1" x14ac:dyDescent="0.15">
      <c r="A202" s="3"/>
      <c r="B202" s="2"/>
      <c r="C202" s="2"/>
      <c r="D202" s="2"/>
      <c r="F202" s="2"/>
    </row>
    <row r="203" spans="1:6" ht="15.75" customHeight="1" x14ac:dyDescent="0.15">
      <c r="A203" s="3"/>
      <c r="B203" s="2"/>
      <c r="C203" s="2"/>
      <c r="D203" s="2"/>
      <c r="F203" s="2"/>
    </row>
    <row r="204" spans="1:6" ht="15.75" customHeight="1" x14ac:dyDescent="0.15">
      <c r="A204" s="3"/>
      <c r="B204" s="2"/>
      <c r="C204" s="2"/>
      <c r="D204" s="2"/>
      <c r="F204" s="2"/>
    </row>
    <row r="205" spans="1:6" ht="15.75" customHeight="1" x14ac:dyDescent="0.15">
      <c r="A205" s="3"/>
      <c r="B205" s="2"/>
      <c r="C205" s="2"/>
      <c r="D205" s="2"/>
      <c r="F205" s="2"/>
    </row>
    <row r="206" spans="1:6" ht="15.75" customHeight="1" x14ac:dyDescent="0.15">
      <c r="A206" s="3"/>
      <c r="B206" s="2"/>
      <c r="C206" s="2"/>
      <c r="D206" s="2"/>
      <c r="F206" s="2"/>
    </row>
    <row r="207" spans="1:6" ht="15.75" customHeight="1" x14ac:dyDescent="0.15">
      <c r="A207" s="3"/>
      <c r="B207" s="2"/>
      <c r="C207" s="2"/>
      <c r="D207" s="2"/>
      <c r="F207" s="2"/>
    </row>
    <row r="208" spans="1:6" ht="15.75" customHeight="1" x14ac:dyDescent="0.15">
      <c r="A208" s="3"/>
      <c r="B208" s="2"/>
      <c r="C208" s="2"/>
      <c r="D208" s="2"/>
      <c r="F208" s="2"/>
    </row>
    <row r="209" spans="1:6" ht="15.75" customHeight="1" x14ac:dyDescent="0.15">
      <c r="A209" s="3"/>
      <c r="B209" s="2"/>
      <c r="C209" s="2"/>
      <c r="D209" s="2"/>
      <c r="F209" s="2"/>
    </row>
    <row r="210" spans="1:6" ht="15.75" customHeight="1" x14ac:dyDescent="0.15">
      <c r="A210" s="3"/>
      <c r="B210" s="2"/>
      <c r="C210" s="2"/>
      <c r="D210" s="2"/>
      <c r="F210" s="2"/>
    </row>
    <row r="211" spans="1:6" ht="15.75" customHeight="1" x14ac:dyDescent="0.15">
      <c r="A211" s="3"/>
      <c r="B211" s="2"/>
      <c r="C211" s="2"/>
      <c r="D211" s="2"/>
      <c r="F211" s="2"/>
    </row>
    <row r="212" spans="1:6" ht="15.75" customHeight="1" x14ac:dyDescent="0.15">
      <c r="A212" s="3"/>
      <c r="B212" s="2"/>
      <c r="C212" s="2"/>
      <c r="D212" s="2"/>
      <c r="F212" s="2"/>
    </row>
    <row r="213" spans="1:6" ht="15.75" customHeight="1" x14ac:dyDescent="0.15">
      <c r="A213" s="3"/>
      <c r="B213" s="2"/>
      <c r="C213" s="2"/>
      <c r="D213" s="2"/>
      <c r="F213" s="2"/>
    </row>
    <row r="214" spans="1:6" ht="15.75" customHeight="1" x14ac:dyDescent="0.15">
      <c r="A214" s="3"/>
      <c r="B214" s="2"/>
      <c r="C214" s="2"/>
      <c r="D214" s="2"/>
      <c r="F214" s="2"/>
    </row>
    <row r="215" spans="1:6" ht="15.75" customHeight="1" x14ac:dyDescent="0.15">
      <c r="A215" s="3"/>
      <c r="B215" s="2"/>
      <c r="C215" s="2"/>
      <c r="D215" s="2"/>
      <c r="F215" s="2"/>
    </row>
    <row r="216" spans="1:6" ht="15.75" customHeight="1" x14ac:dyDescent="0.15">
      <c r="A216" s="3"/>
      <c r="B216" s="2"/>
      <c r="C216" s="2"/>
      <c r="D216" s="2"/>
      <c r="F216" s="2"/>
    </row>
    <row r="217" spans="1:6" ht="15.75" customHeight="1" x14ac:dyDescent="0.15">
      <c r="A217" s="3"/>
      <c r="B217" s="2"/>
      <c r="C217" s="2"/>
      <c r="D217" s="2"/>
      <c r="F217" s="2"/>
    </row>
    <row r="218" spans="1:6" ht="15.75" customHeight="1" x14ac:dyDescent="0.15">
      <c r="A218" s="3"/>
      <c r="B218" s="2"/>
      <c r="C218" s="2"/>
      <c r="D218" s="2"/>
      <c r="F218" s="2"/>
    </row>
    <row r="219" spans="1:6" ht="15.75" customHeight="1" x14ac:dyDescent="0.15">
      <c r="A219" s="3"/>
      <c r="B219" s="2"/>
      <c r="C219" s="2"/>
      <c r="D219" s="2"/>
      <c r="F219" s="2"/>
    </row>
    <row r="220" spans="1:6" ht="15.75" customHeight="1" x14ac:dyDescent="0.15">
      <c r="A220" s="3"/>
      <c r="B220" s="2"/>
      <c r="C220" s="2"/>
      <c r="D220" s="2"/>
      <c r="F220" s="2"/>
    </row>
    <row r="221" spans="1:6" ht="15.75" customHeight="1" x14ac:dyDescent="0.15">
      <c r="A221" s="3"/>
      <c r="B221" s="2"/>
      <c r="C221" s="2"/>
      <c r="D221" s="2"/>
      <c r="F221" s="2"/>
    </row>
    <row r="222" spans="1:6" ht="15.75" customHeight="1" x14ac:dyDescent="0.15">
      <c r="A222" s="3"/>
      <c r="B222" s="2"/>
      <c r="C222" s="2"/>
      <c r="D222" s="2"/>
      <c r="F222" s="2"/>
    </row>
    <row r="223" spans="1:6" ht="15.75" customHeight="1" x14ac:dyDescent="0.15">
      <c r="A223" s="3"/>
      <c r="B223" s="2"/>
      <c r="C223" s="2"/>
      <c r="D223" s="2"/>
      <c r="F223" s="2"/>
    </row>
    <row r="224" spans="1:6" ht="15.75" customHeight="1" x14ac:dyDescent="0.15">
      <c r="A224" s="3"/>
      <c r="B224" s="2"/>
      <c r="C224" s="2"/>
      <c r="D224" s="2"/>
      <c r="F224" s="2"/>
    </row>
    <row r="225" spans="1:6" ht="15.75" customHeight="1" x14ac:dyDescent="0.15">
      <c r="A225" s="3"/>
      <c r="B225" s="2"/>
      <c r="C225" s="2"/>
      <c r="D225" s="2"/>
      <c r="F225" s="2"/>
    </row>
    <row r="226" spans="1:6" ht="15.75" customHeight="1" x14ac:dyDescent="0.15">
      <c r="A226" s="3"/>
      <c r="B226" s="2"/>
      <c r="C226" s="2"/>
      <c r="D226" s="2"/>
      <c r="F226" s="2"/>
    </row>
    <row r="227" spans="1:6" ht="15.75" customHeight="1" x14ac:dyDescent="0.15">
      <c r="A227" s="3"/>
      <c r="B227" s="2"/>
      <c r="C227" s="2"/>
      <c r="D227" s="2"/>
      <c r="F227" s="2"/>
    </row>
    <row r="228" spans="1:6" ht="15.75" customHeight="1" x14ac:dyDescent="0.15">
      <c r="A228" s="3"/>
      <c r="B228" s="2"/>
      <c r="C228" s="2"/>
      <c r="D228" s="2"/>
      <c r="F228" s="2"/>
    </row>
    <row r="229" spans="1:6" ht="15.75" customHeight="1" x14ac:dyDescent="0.15">
      <c r="A229" s="3"/>
      <c r="B229" s="2"/>
      <c r="C229" s="2"/>
      <c r="D229" s="2"/>
      <c r="F229" s="2"/>
    </row>
    <row r="230" spans="1:6" ht="15.75" customHeight="1" x14ac:dyDescent="0.15">
      <c r="A230" s="3"/>
      <c r="B230" s="2"/>
      <c r="C230" s="2"/>
      <c r="D230" s="2"/>
      <c r="F230" s="2"/>
    </row>
    <row r="231" spans="1:6" ht="15.75" customHeight="1" x14ac:dyDescent="0.15">
      <c r="A231" s="3"/>
      <c r="B231" s="2"/>
      <c r="C231" s="2"/>
      <c r="D231" s="2"/>
      <c r="F231" s="2"/>
    </row>
    <row r="232" spans="1:6" ht="15.75" customHeight="1" x14ac:dyDescent="0.15">
      <c r="A232" s="3"/>
      <c r="B232" s="2"/>
      <c r="C232" s="2"/>
      <c r="D232" s="2"/>
      <c r="F232" s="2"/>
    </row>
    <row r="233" spans="1:6" ht="15.75" customHeight="1" x14ac:dyDescent="0.15">
      <c r="A233" s="3"/>
      <c r="B233" s="2"/>
      <c r="C233" s="2"/>
      <c r="D233" s="2"/>
      <c r="F233" s="2"/>
    </row>
    <row r="234" spans="1:6" ht="15.75" customHeight="1" x14ac:dyDescent="0.15">
      <c r="A234" s="3"/>
      <c r="B234" s="2"/>
      <c r="C234" s="2"/>
      <c r="D234" s="2"/>
      <c r="F234" s="2"/>
    </row>
    <row r="235" spans="1:6" ht="15.75" customHeight="1" x14ac:dyDescent="0.15">
      <c r="A235" s="3"/>
      <c r="B235" s="2"/>
      <c r="C235" s="2"/>
      <c r="D235" s="2"/>
      <c r="F235" s="2"/>
    </row>
    <row r="236" spans="1:6" ht="15.75" customHeight="1" x14ac:dyDescent="0.15">
      <c r="A236" s="3"/>
      <c r="B236" s="2"/>
      <c r="C236" s="2"/>
      <c r="D236" s="2"/>
      <c r="F236" s="2"/>
    </row>
    <row r="237" spans="1:6" ht="15.75" customHeight="1" x14ac:dyDescent="0.15">
      <c r="A237" s="3"/>
      <c r="B237" s="2"/>
      <c r="C237" s="2"/>
      <c r="D237" s="2"/>
      <c r="F237" s="2"/>
    </row>
    <row r="238" spans="1:6" ht="15.75" customHeight="1" x14ac:dyDescent="0.15">
      <c r="A238" s="3"/>
      <c r="B238" s="2"/>
      <c r="C238" s="2"/>
      <c r="D238" s="2"/>
      <c r="F238" s="2"/>
    </row>
    <row r="239" spans="1:6" ht="15.75" customHeight="1" x14ac:dyDescent="0.15">
      <c r="A239" s="3"/>
      <c r="B239" s="2"/>
      <c r="C239" s="2"/>
      <c r="D239" s="2"/>
      <c r="F239" s="2"/>
    </row>
    <row r="240" spans="1:6" ht="15.75" customHeight="1" x14ac:dyDescent="0.15">
      <c r="A240" s="3"/>
      <c r="B240" s="2"/>
      <c r="C240" s="2"/>
      <c r="D240" s="2"/>
      <c r="F240" s="2"/>
    </row>
    <row r="241" spans="1:6" ht="15.75" customHeight="1" x14ac:dyDescent="0.15">
      <c r="A241" s="3"/>
      <c r="B241" s="2"/>
      <c r="C241" s="2"/>
      <c r="D241" s="2"/>
      <c r="F241" s="2"/>
    </row>
    <row r="242" spans="1:6" ht="15.75" customHeight="1" x14ac:dyDescent="0.15">
      <c r="A242" s="3"/>
      <c r="B242" s="2"/>
      <c r="C242" s="2"/>
      <c r="D242" s="2"/>
      <c r="F242" s="2"/>
    </row>
    <row r="243" spans="1:6" ht="15.75" customHeight="1" x14ac:dyDescent="0.15">
      <c r="A243" s="3"/>
      <c r="B243" s="2"/>
      <c r="C243" s="2"/>
      <c r="D243" s="2"/>
      <c r="F243" s="2"/>
    </row>
    <row r="244" spans="1:6" ht="15.75" customHeight="1" x14ac:dyDescent="0.15">
      <c r="A244" s="3"/>
      <c r="B244" s="2"/>
      <c r="C244" s="2"/>
      <c r="D244" s="2"/>
      <c r="F244" s="2"/>
    </row>
    <row r="245" spans="1:6" ht="15.75" customHeight="1" x14ac:dyDescent="0.15"/>
    <row r="246" spans="1:6" ht="15.75" customHeight="1" x14ac:dyDescent="0.15"/>
    <row r="247" spans="1:6" ht="15.75" customHeight="1" x14ac:dyDescent="0.15"/>
    <row r="248" spans="1:6" ht="15.75" customHeight="1" x14ac:dyDescent="0.15"/>
    <row r="249" spans="1:6" ht="15.75" customHeight="1" x14ac:dyDescent="0.15"/>
    <row r="250" spans="1:6" ht="15.75" customHeight="1" x14ac:dyDescent="0.15"/>
    <row r="251" spans="1:6" ht="15.75" customHeight="1" x14ac:dyDescent="0.15"/>
    <row r="252" spans="1:6" ht="15.75" customHeight="1" x14ac:dyDescent="0.15"/>
    <row r="253" spans="1:6" ht="15.75" customHeight="1" x14ac:dyDescent="0.15"/>
    <row r="254" spans="1:6" ht="15.75" customHeight="1" x14ac:dyDescent="0.15"/>
    <row r="255" spans="1:6" ht="15.75" customHeight="1" x14ac:dyDescent="0.15"/>
    <row r="256" spans="1: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row r="1009" ht="15.75" customHeight="1" x14ac:dyDescent="0.15"/>
    <row r="1010" ht="15.75" customHeight="1" x14ac:dyDescent="0.15"/>
    <row r="1011" ht="15.75" customHeight="1" x14ac:dyDescent="0.15"/>
    <row r="1012" ht="15.75" customHeight="1" x14ac:dyDescent="0.15"/>
    <row r="1013" ht="15.75" customHeight="1" x14ac:dyDescent="0.15"/>
  </sheetData>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5</vt:i4>
      </vt:variant>
    </vt:vector>
  </HeadingPairs>
  <TitlesOfParts>
    <vt:vector size="5" baseType="lpstr">
      <vt:lpstr>beeldendkunstenaar</vt:lpstr>
      <vt:lpstr>curator</vt:lpstr>
      <vt:lpstr>Cultuurspreiding B1c 329.01</vt:lpstr>
      <vt:lpstr>achtergrondinformatie</vt:lpstr>
      <vt:lpstr>bediende- barema B1c 329.01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Katrien Reist</dc:creator>
  <cp:lastModifiedBy>Microsoft Office User</cp:lastModifiedBy>
  <cp:lastPrinted>2021-10-01T10:02:52Z</cp:lastPrinted>
  <dcterms:created xsi:type="dcterms:W3CDTF">2020-12-04T20:02:19Z</dcterms:created>
  <dcterms:modified xsi:type="dcterms:W3CDTF">2022-07-25T13:40:06Z</dcterms:modified>
</cp:coreProperties>
</file>