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comments18.xml" ContentType="application/vnd.openxmlformats-officedocument.spreadsheetml.comments+xml"/>
  <Override PartName="/xl/comments19.xml" ContentType="application/vnd.openxmlformats-officedocument.spreadsheetml.comments+xml"/>
  <Override PartName="/xl/comments20.xml" ContentType="application/vnd.openxmlformats-officedocument.spreadsheetml.comments+xml"/>
  <Override PartName="/xl/comments21.xml" ContentType="application/vnd.openxmlformats-officedocument.spreadsheetml.comments+xml"/>
  <Override PartName="/xl/comments22.xml" ContentType="application/vnd.openxmlformats-officedocument.spreadsheetml.comments+xml"/>
  <Override PartName="/xl/comments23.xml" ContentType="application/vnd.openxmlformats-officedocument.spreadsheetml.comments+xml"/>
  <Override PartName="/xl/comments24.xml" ContentType="application/vnd.openxmlformats-officedocument.spreadsheetml.comments+xml"/>
  <Override PartName="/xl/comments25.xml" ContentType="application/vnd.openxmlformats-officedocument.spreadsheetml.comments+xml"/>
  <Override PartName="/xl/comments26.xml" ContentType="application/vnd.openxmlformats-officedocument.spreadsheetml.comments+xml"/>
  <Override PartName="/xl/comments27.xml" ContentType="application/vnd.openxmlformats-officedocument.spreadsheetml.comments+xml"/>
  <Override PartName="/xl/comments28.xml" ContentType="application/vnd.openxmlformats-officedocument.spreadsheetml.comments+xml"/>
  <Override PartName="/xl/comments29.xml" ContentType="application/vnd.openxmlformats-officedocument.spreadsheetml.comments+xml"/>
  <Override PartName="/xl/comments30.xml" ContentType="application/vnd.openxmlformats-officedocument.spreadsheetml.comments+xml"/>
  <Override PartName="/xl/comments31.xml" ContentType="application/vnd.openxmlformats-officedocument.spreadsheetml.comments+xml"/>
  <Override PartName="/xl/comments32.xml" ContentType="application/vnd.openxmlformats-officedocument.spreadsheetml.comments+xml"/>
  <Override PartName="/xl/comments33.xml" ContentType="application/vnd.openxmlformats-officedocument.spreadsheetml.comments+xml"/>
  <Override PartName="/xl/comments34.xml" ContentType="application/vnd.openxmlformats-officedocument.spreadsheetml.comments+xml"/>
  <Override PartName="/xl/comments35.xml" ContentType="application/vnd.openxmlformats-officedocument.spreadsheetml.comments+xml"/>
  <Override PartName="/xl/comments36.xml" ContentType="application/vnd.openxmlformats-officedocument.spreadsheetml.comments+xml"/>
  <Override PartName="/xl/comments37.xml" ContentType="application/vnd.openxmlformats-officedocument.spreadsheetml.comments+xml"/>
  <Override PartName="/xl/comments38.xml" ContentType="application/vnd.openxmlformats-officedocument.spreadsheetml.comments+xml"/>
  <Override PartName="/xl/comments39.xml" ContentType="application/vnd.openxmlformats-officedocument.spreadsheetml.comments+xml"/>
  <Override PartName="/xl/comments40.xml" ContentType="application/vnd.openxmlformats-officedocument.spreadsheetml.comments+xml"/>
  <Override PartName="/xl/comments41.xml" ContentType="application/vnd.openxmlformats-officedocument.spreadsheetml.comments+xml"/>
  <Override PartName="/xl/comments42.xml" ContentType="application/vnd.openxmlformats-officedocument.spreadsheetml.comments+xml"/>
  <Override PartName="/xl/comments43.xml" ContentType="application/vnd.openxmlformats-officedocument.spreadsheetml.comments+xml"/>
  <Override PartName="/xl/comments44.xml" ContentType="application/vnd.openxmlformats-officedocument.spreadsheetml.comments+xml"/>
  <Override PartName="/xl/comments45.xml" ContentType="application/vnd.openxmlformats-officedocument.spreadsheetml.comments+xml"/>
  <Override PartName="/xl/comments46.xml" ContentType="application/vnd.openxmlformats-officedocument.spreadsheetml.comments+xml"/>
  <Override PartName="/xl/comments47.xml" ContentType="application/vnd.openxmlformats-officedocument.spreadsheetml.comments+xml"/>
  <Override PartName="/xl/comments48.xml" ContentType="application/vnd.openxmlformats-officedocument.spreadsheetml.comments+xml"/>
  <Override PartName="/xl/comments49.xml" ContentType="application/vnd.openxmlformats-officedocument.spreadsheetml.comments+xml"/>
  <Override PartName="/xl/comments50.xml" ContentType="application/vnd.openxmlformats-officedocument.spreadsheetml.comments+xml"/>
  <Override PartName="/xl/comments51.xml" ContentType="application/vnd.openxmlformats-officedocument.spreadsheetml.comments+xml"/>
  <Override PartName="/xl/persons/person.xml" ContentType="application/vnd.ms-excel.person+xml"/>
  <Override PartName="/xl/calcChain.xml" ContentType="application/vnd.openxmlformats-officedocument.spreadsheetml.calcChain+xml"/>
  <Override PartName="/xl/metadata" ContentType="application/binary"/>
  <Override PartName="/xl/commentsmeta0" ContentType="application/binary"/>
  <Override PartName="/xl/commentsmeta1" ContentType="application/binary"/>
  <Override PartName="/xl/commentsmeta2" ContentType="application/binary"/>
  <Override PartName="/xl/commentsmeta3" ContentType="application/binary"/>
  <Override PartName="/xl/commentsmeta4" ContentType="application/binary"/>
  <Override PartName="/xl/commentsmeta5" ContentType="application/binary"/>
  <Override PartName="/xl/commentsmeta6" ContentType="application/binary"/>
  <Override PartName="/xl/commentsmeta7" ContentType="application/binary"/>
  <Override PartName="/xl/commentsmeta8" ContentType="application/binary"/>
  <Override PartName="/xl/commentsmeta9" ContentType="application/binary"/>
  <Override PartName="/xl/commentsmeta10" ContentType="application/binary"/>
  <Override PartName="/xl/commentsmeta11" ContentType="application/binary"/>
  <Override PartName="/xl/commentsmeta12" ContentType="application/binary"/>
  <Override PartName="/xl/commentsmeta13" ContentType="application/binary"/>
  <Override PartName="/xl/commentsmeta14" ContentType="application/binary"/>
  <Override PartName="/xl/commentsmeta15" ContentType="application/binary"/>
  <Override PartName="/xl/commentsmeta16" ContentType="application/binary"/>
  <Override PartName="/xl/commentsmeta17" ContentType="application/binary"/>
  <Override PartName="/xl/commentsmeta18" ContentType="application/binary"/>
  <Override PartName="/xl/commentsmeta19" ContentType="application/binary"/>
  <Override PartName="/xl/commentsmeta20" ContentType="application/binary"/>
  <Override PartName="/xl/commentsmeta21" ContentType="application/binary"/>
  <Override PartName="/xl/commentsmeta22" ContentType="application/binary"/>
  <Override PartName="/xl/commentsmeta23" ContentType="application/binary"/>
  <Override PartName="/xl/commentsmeta24" ContentType="application/binary"/>
  <Override PartName="/xl/commentsmeta25" ContentType="application/binary"/>
  <Override PartName="/xl/commentsmeta26" ContentType="application/binary"/>
  <Override PartName="/xl/commentsmeta27" ContentType="application/binary"/>
  <Override PartName="/xl/commentsmeta28" ContentType="application/binary"/>
  <Override PartName="/xl/commentsmeta29" ContentType="application/binary"/>
  <Override PartName="/xl/commentsmeta30" ContentType="application/binary"/>
  <Override PartName="/xl/commentsmeta31" ContentType="application/binary"/>
  <Override PartName="/xl/commentsmeta32" ContentType="application/binary"/>
  <Override PartName="/xl/commentsmeta33" ContentType="application/binary"/>
  <Override PartName="/xl/commentsmeta34" ContentType="application/binary"/>
  <Override PartName="/xl/commentsmeta35" ContentType="application/binary"/>
  <Override PartName="/xl/commentsmeta36" ContentType="application/binary"/>
  <Override PartName="/xl/commentsmeta37" ContentType="application/binary"/>
  <Override PartName="/xl/commentsmeta38" ContentType="application/binary"/>
  <Override PartName="/xl/commentsmeta39" ContentType="application/binary"/>
  <Override PartName="/xl/commentsmeta40" ContentType="application/binary"/>
  <Override PartName="/xl/commentsmeta41" ContentType="application/binary"/>
  <Override PartName="/xl/commentsmeta42" ContentType="application/binary"/>
  <Override PartName="/xl/commentsmeta43" ContentType="application/binary"/>
  <Override PartName="/xl/commentsmeta44" ContentType="application/binary"/>
  <Override PartName="/xl/commentsmeta45" ContentType="application/binary"/>
  <Override PartName="/xl/commentsmeta46" ContentType="application/binary"/>
  <Override PartName="/xl/commentsmeta47" ContentType="application/binary"/>
  <Override PartName="/xl/commentsmeta48" ContentType="application/binary"/>
  <Override PartName="/xl/commentsmeta49" ContentType="application/binary"/>
  <Override PartName="/xl/commentsmeta50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11"/>
  <workbookPr/>
  <mc:AlternateContent xmlns:mc="http://schemas.openxmlformats.org/markup-compatibility/2006">
    <mc:Choice Requires="x15">
      <x15ac:absPath xmlns:x15ac="http://schemas.microsoft.com/office/spreadsheetml/2010/11/ac" url="/Users/LiesMartens/Documents/1 oKo /oKo LOONBEGROTINGSTOOL/update tool loonbegroting 2025/2 tools Brussel en Vlaanderen/"/>
    </mc:Choice>
  </mc:AlternateContent>
  <xr:revisionPtr revIDLastSave="0" documentId="8_{1879C21C-F60B-4BA0-8675-F52D933CB427}" xr6:coauthVersionLast="47" xr6:coauthVersionMax="47" xr10:uidLastSave="{00000000-0000-0000-0000-000000000000}"/>
  <bookViews>
    <workbookView xWindow="0" yWindow="500" windowWidth="28800" windowHeight="16460" firstSheet="26" activeTab="26" xr2:uid="{00000000-000D-0000-FFFF-FFFF00000000}"/>
  </bookViews>
  <sheets>
    <sheet name="VOOR JE BEGINT" sheetId="57" r:id="rId1"/>
    <sheet name="RSZ-tarieven" sheetId="1" r:id="rId2"/>
    <sheet name="structurele RSZ korting" sheetId="2" r:id="rId3"/>
    <sheet name="doelgroepvermindering k'naars" sheetId="3" r:id="rId4"/>
    <sheet name="TEMPLATE 1 bediende maandloon" sheetId="4" r:id="rId5"/>
    <sheet name="TEMPLATE 2 bediende dagloon" sheetId="5" r:id="rId6"/>
    <sheet name="TEMPLATE 3 kunstenaar MAANDloon" sheetId="6" r:id="rId7"/>
    <sheet name="TEMPLATE 4 kunstenaar DAGloon" sheetId="7" r:id="rId8"/>
    <sheet name="TEMPLATE 5 kunstenaar UURloon" sheetId="8" r:id="rId9"/>
    <sheet name="TEMPLATE 6 dienstvergoeding" sheetId="9" r:id="rId10"/>
    <sheet name="TEMPLATE 7 arbeider MAANDloon" sheetId="10" r:id="rId11"/>
    <sheet name="TEMPLATE 8 arbeider UURloon" sheetId="11" r:id="rId12"/>
    <sheet name=" TOTAAL 2026" sheetId="12" r:id="rId13"/>
    <sheet name="totaal per functie" sheetId="13" r:id="rId14"/>
    <sheet name="totaal per productie" sheetId="14" r:id="rId15"/>
    <sheet name="bediende 1A" sheetId="15" r:id="rId16"/>
    <sheet name="bediende 1B" sheetId="16" r:id="rId17"/>
    <sheet name="bediende 1C" sheetId="17" r:id="rId18"/>
    <sheet name="bediende 1D" sheetId="18" r:id="rId19"/>
    <sheet name="bediende 1E" sheetId="19" r:id="rId20"/>
    <sheet name="bediende 2A" sheetId="20" r:id="rId21"/>
    <sheet name="bediende 2B" sheetId="21" r:id="rId22"/>
    <sheet name="bediende 2C" sheetId="22" r:id="rId23"/>
    <sheet name="bediende 2D" sheetId="23" r:id="rId24"/>
    <sheet name="bediende 2E" sheetId="24" r:id="rId25"/>
    <sheet name="kunstenaar 3A" sheetId="25" r:id="rId26"/>
    <sheet name="kunstenaar 3B" sheetId="26" r:id="rId27"/>
    <sheet name="kunstenaar 3C" sheetId="27" r:id="rId28"/>
    <sheet name="kunstenaar 3D" sheetId="28" r:id="rId29"/>
    <sheet name="kunstenaar 3E" sheetId="29" r:id="rId30"/>
    <sheet name="kunstenaar 4A" sheetId="30" r:id="rId31"/>
    <sheet name="kunstenaar 4B" sheetId="31" r:id="rId32"/>
    <sheet name="kunstenaar 4C" sheetId="32" r:id="rId33"/>
    <sheet name="kunstenaar 4D" sheetId="33" r:id="rId34"/>
    <sheet name="kunstenaar 4E" sheetId="34" r:id="rId35"/>
    <sheet name="kunstenaar 5A" sheetId="35" r:id="rId36"/>
    <sheet name="kunstenaar 5B" sheetId="36" r:id="rId37"/>
    <sheet name="kunstenaar 5C" sheetId="37" r:id="rId38"/>
    <sheet name="kunstenaar 5D" sheetId="38" r:id="rId39"/>
    <sheet name="kunstenaar 5E" sheetId="39" r:id="rId40"/>
    <sheet name="kunstenaar 6A" sheetId="40" r:id="rId41"/>
    <sheet name="kunstenaar 6B" sheetId="41" r:id="rId42"/>
    <sheet name="kunstenaar 6C" sheetId="42" r:id="rId43"/>
    <sheet name="kunstenaar 6D" sheetId="43" r:id="rId44"/>
    <sheet name="kunstenaar 6E" sheetId="44" r:id="rId45"/>
    <sheet name="arbeider 7A" sheetId="45" r:id="rId46"/>
    <sheet name="arbeider 7B" sheetId="46" r:id="rId47"/>
    <sheet name="arbeider 7C" sheetId="47" r:id="rId48"/>
    <sheet name="arbeider 7D" sheetId="48" r:id="rId49"/>
    <sheet name="arbeider 7E" sheetId="49" r:id="rId50"/>
    <sheet name="arbeider 8A" sheetId="50" r:id="rId51"/>
    <sheet name="arbeider 8B" sheetId="51" r:id="rId52"/>
    <sheet name="arbeider 8C" sheetId="52" r:id="rId53"/>
    <sheet name="arbeider 8D" sheetId="53" r:id="rId54"/>
    <sheet name="arbeider 8E" sheetId="54" r:id="rId55"/>
    <sheet name="lijsten" sheetId="55" r:id="rId56"/>
  </sheets>
  <definedNames>
    <definedName name="arbeiders">lijsten!$C$2:$C$25</definedName>
    <definedName name="arteisten">lijsten!$B$2:$B$26</definedName>
    <definedName name="artiesten">lijsten!$B$2:$B$26</definedName>
    <definedName name="bedienden">lijsten!$A$2:$A$25</definedName>
    <definedName name="CAO">#REF!</definedName>
    <definedName name="categorie">#REF!</definedName>
    <definedName name="kunstenaars">#REF!</definedName>
    <definedName name="productie">lijsten!$D$2:$D$25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59" roundtripDataSignature="AMtx7mhiTMcPBp7tHEGE0+cYkXkChEGDng=="/>
    </ext>
  </extLst>
</workbook>
</file>

<file path=xl/calcChain.xml><?xml version="1.0" encoding="utf-8"?>
<calcChain xmlns="http://schemas.openxmlformats.org/spreadsheetml/2006/main">
  <c r="K37" i="54" l="1"/>
  <c r="H37" i="54"/>
  <c r="K33" i="54"/>
  <c r="J33" i="54"/>
  <c r="C33" i="54"/>
  <c r="K32" i="54"/>
  <c r="K34" i="54" s="1"/>
  <c r="J32" i="54"/>
  <c r="J34" i="54" s="1"/>
  <c r="H32" i="54"/>
  <c r="H33" i="54" s="1"/>
  <c r="G32" i="54"/>
  <c r="G33" i="54" s="1"/>
  <c r="C32" i="54"/>
  <c r="C34" i="54" s="1"/>
  <c r="B31" i="54"/>
  <c r="B30" i="54"/>
  <c r="B26" i="54"/>
  <c r="B25" i="54"/>
  <c r="B24" i="54"/>
  <c r="B23" i="54"/>
  <c r="B21" i="54"/>
  <c r="B20" i="54"/>
  <c r="B19" i="54"/>
  <c r="N32" i="54" s="1"/>
  <c r="B31" i="53"/>
  <c r="B30" i="53"/>
  <c r="B26" i="53"/>
  <c r="B25" i="53"/>
  <c r="B24" i="53"/>
  <c r="B23" i="53"/>
  <c r="B21" i="53"/>
  <c r="B20" i="53"/>
  <c r="B19" i="53"/>
  <c r="N32" i="53" s="1"/>
  <c r="H32" i="52"/>
  <c r="H33" i="52" s="1"/>
  <c r="G32" i="52"/>
  <c r="G33" i="52" s="1"/>
  <c r="B31" i="52"/>
  <c r="B30" i="52"/>
  <c r="B26" i="52"/>
  <c r="B25" i="52"/>
  <c r="B24" i="52"/>
  <c r="B23" i="52"/>
  <c r="B21" i="52"/>
  <c r="B20" i="52"/>
  <c r="B19" i="52"/>
  <c r="N32" i="52" s="1"/>
  <c r="B31" i="51"/>
  <c r="B30" i="51"/>
  <c r="B26" i="51"/>
  <c r="B25" i="51"/>
  <c r="B24" i="51"/>
  <c r="B23" i="51"/>
  <c r="B21" i="51"/>
  <c r="B20" i="51"/>
  <c r="B19" i="51"/>
  <c r="N32" i="51" s="1"/>
  <c r="H37" i="50"/>
  <c r="H32" i="50"/>
  <c r="G32" i="50"/>
  <c r="B31" i="50"/>
  <c r="B30" i="50"/>
  <c r="B26" i="50"/>
  <c r="B25" i="50"/>
  <c r="B24" i="50"/>
  <c r="B23" i="50"/>
  <c r="B21" i="50"/>
  <c r="B20" i="50"/>
  <c r="B19" i="50"/>
  <c r="N32" i="50" s="1"/>
  <c r="J50" i="49"/>
  <c r="P49" i="49"/>
  <c r="N49" i="49"/>
  <c r="M49" i="49"/>
  <c r="L49" i="49"/>
  <c r="K49" i="49"/>
  <c r="I49" i="49"/>
  <c r="H49" i="49"/>
  <c r="G49" i="49"/>
  <c r="F49" i="49"/>
  <c r="D49" i="49"/>
  <c r="C49" i="49"/>
  <c r="B49" i="49" s="1"/>
  <c r="O44" i="49"/>
  <c r="O46" i="49" s="1"/>
  <c r="O50" i="49" s="1"/>
  <c r="E44" i="49"/>
  <c r="E50" i="49" s="1"/>
  <c r="C44" i="49"/>
  <c r="P42" i="49"/>
  <c r="O42" i="49"/>
  <c r="N42" i="49"/>
  <c r="M42" i="49"/>
  <c r="L42" i="49"/>
  <c r="K42" i="49"/>
  <c r="J42" i="49"/>
  <c r="I42" i="49"/>
  <c r="H42" i="49"/>
  <c r="G42" i="49"/>
  <c r="F42" i="49"/>
  <c r="D42" i="49"/>
  <c r="C42" i="49"/>
  <c r="B41" i="49"/>
  <c r="B36" i="49"/>
  <c r="B35" i="49"/>
  <c r="B34" i="49"/>
  <c r="B25" i="49"/>
  <c r="B24" i="49"/>
  <c r="B23" i="49"/>
  <c r="B37" i="49" s="1"/>
  <c r="B22" i="49"/>
  <c r="B21" i="49"/>
  <c r="C43" i="49" s="1"/>
  <c r="J50" i="48"/>
  <c r="P49" i="48"/>
  <c r="N49" i="48"/>
  <c r="M49" i="48"/>
  <c r="L49" i="48"/>
  <c r="K49" i="48"/>
  <c r="I49" i="48"/>
  <c r="H49" i="48"/>
  <c r="G49" i="48"/>
  <c r="F49" i="48"/>
  <c r="D49" i="48"/>
  <c r="B49" i="48" s="1"/>
  <c r="C49" i="48"/>
  <c r="O44" i="48"/>
  <c r="O46" i="48" s="1"/>
  <c r="E44" i="48"/>
  <c r="E50" i="48" s="1"/>
  <c r="D44" i="48"/>
  <c r="D53" i="48" s="1"/>
  <c r="C44" i="48"/>
  <c r="P42" i="48"/>
  <c r="O42" i="48"/>
  <c r="N42" i="48"/>
  <c r="M42" i="48"/>
  <c r="L42" i="48"/>
  <c r="K42" i="48"/>
  <c r="J42" i="48"/>
  <c r="I42" i="48"/>
  <c r="H42" i="48"/>
  <c r="G42" i="48"/>
  <c r="F42" i="48"/>
  <c r="D42" i="48"/>
  <c r="C42" i="48"/>
  <c r="B41" i="48"/>
  <c r="B36" i="48"/>
  <c r="B35" i="48"/>
  <c r="B34" i="48"/>
  <c r="B25" i="48"/>
  <c r="B24" i="48"/>
  <c r="B23" i="48"/>
  <c r="B37" i="48" s="1"/>
  <c r="B22" i="48"/>
  <c r="B21" i="48"/>
  <c r="C43" i="48" s="1"/>
  <c r="J50" i="47"/>
  <c r="P49" i="47"/>
  <c r="N49" i="47"/>
  <c r="M49" i="47"/>
  <c r="L49" i="47"/>
  <c r="K49" i="47"/>
  <c r="I49" i="47"/>
  <c r="H49" i="47"/>
  <c r="G49" i="47"/>
  <c r="F49" i="47"/>
  <c r="D49" i="47"/>
  <c r="C49" i="47"/>
  <c r="B49" i="47" s="1"/>
  <c r="O44" i="47"/>
  <c r="O46" i="47" s="1"/>
  <c r="O50" i="47" s="1"/>
  <c r="E44" i="47"/>
  <c r="E50" i="47" s="1"/>
  <c r="C44" i="47"/>
  <c r="C53" i="47" s="1"/>
  <c r="P42" i="47"/>
  <c r="O42" i="47"/>
  <c r="N42" i="47"/>
  <c r="M42" i="47"/>
  <c r="L42" i="47"/>
  <c r="K42" i="47"/>
  <c r="J42" i="47"/>
  <c r="I42" i="47"/>
  <c r="H42" i="47"/>
  <c r="G42" i="47"/>
  <c r="F42" i="47"/>
  <c r="D42" i="47"/>
  <c r="C42" i="47"/>
  <c r="B41" i="47"/>
  <c r="B36" i="47"/>
  <c r="B35" i="47"/>
  <c r="B34" i="47"/>
  <c r="B25" i="47"/>
  <c r="B24" i="47"/>
  <c r="B23" i="47"/>
  <c r="B37" i="47" s="1"/>
  <c r="B22" i="47"/>
  <c r="B21" i="47"/>
  <c r="C43" i="47" s="1"/>
  <c r="J50" i="46"/>
  <c r="P49" i="46"/>
  <c r="N49" i="46"/>
  <c r="M49" i="46"/>
  <c r="L49" i="46"/>
  <c r="K49" i="46"/>
  <c r="I49" i="46"/>
  <c r="H49" i="46"/>
  <c r="G49" i="46"/>
  <c r="F49" i="46"/>
  <c r="D49" i="46"/>
  <c r="C49" i="46"/>
  <c r="B49" i="46" s="1"/>
  <c r="O44" i="46"/>
  <c r="O46" i="46" s="1"/>
  <c r="O50" i="46" s="1"/>
  <c r="E44" i="46"/>
  <c r="E50" i="46" s="1"/>
  <c r="C44" i="46"/>
  <c r="C53" i="46" s="1"/>
  <c r="P42" i="46"/>
  <c r="O42" i="46"/>
  <c r="N42" i="46"/>
  <c r="M42" i="46"/>
  <c r="L42" i="46"/>
  <c r="K42" i="46"/>
  <c r="J42" i="46"/>
  <c r="I42" i="46"/>
  <c r="H42" i="46"/>
  <c r="G42" i="46"/>
  <c r="F42" i="46"/>
  <c r="D42" i="46"/>
  <c r="C42" i="46"/>
  <c r="B41" i="46"/>
  <c r="B36" i="46"/>
  <c r="B35" i="46"/>
  <c r="B34" i="46"/>
  <c r="B25" i="46"/>
  <c r="B24" i="46"/>
  <c r="B23" i="46"/>
  <c r="B37" i="46" s="1"/>
  <c r="B22" i="46"/>
  <c r="B21" i="46"/>
  <c r="C43" i="46" s="1"/>
  <c r="J50" i="45"/>
  <c r="P49" i="45"/>
  <c r="N49" i="45"/>
  <c r="M49" i="45"/>
  <c r="L49" i="45"/>
  <c r="K49" i="45"/>
  <c r="I49" i="45"/>
  <c r="H49" i="45"/>
  <c r="G49" i="45"/>
  <c r="F49" i="45"/>
  <c r="D49" i="45"/>
  <c r="C49" i="45"/>
  <c r="B49" i="45" s="1"/>
  <c r="O44" i="45"/>
  <c r="O46" i="45" s="1"/>
  <c r="O50" i="45" s="1"/>
  <c r="E44" i="45"/>
  <c r="E50" i="45" s="1"/>
  <c r="C44" i="45"/>
  <c r="C53" i="45" s="1"/>
  <c r="P42" i="45"/>
  <c r="O42" i="45"/>
  <c r="N42" i="45"/>
  <c r="M42" i="45"/>
  <c r="L42" i="45"/>
  <c r="K42" i="45"/>
  <c r="J42" i="45"/>
  <c r="I42" i="45"/>
  <c r="H42" i="45"/>
  <c r="G42" i="45"/>
  <c r="F42" i="45"/>
  <c r="D42" i="45"/>
  <c r="C42" i="45"/>
  <c r="B41" i="45"/>
  <c r="B36" i="45"/>
  <c r="B35" i="45"/>
  <c r="B34" i="45"/>
  <c r="B25" i="45"/>
  <c r="B24" i="45"/>
  <c r="B23" i="45"/>
  <c r="B37" i="45" s="1"/>
  <c r="B22" i="45"/>
  <c r="B21" i="45"/>
  <c r="C43" i="45" s="1"/>
  <c r="J45" i="44"/>
  <c r="I45" i="44"/>
  <c r="H45" i="44"/>
  <c r="G45" i="44"/>
  <c r="N41" i="44"/>
  <c r="M41" i="44"/>
  <c r="L41" i="44"/>
  <c r="K41" i="44"/>
  <c r="J41" i="44"/>
  <c r="I41" i="44"/>
  <c r="H41" i="44"/>
  <c r="G41" i="44"/>
  <c r="F41" i="44"/>
  <c r="E41" i="44"/>
  <c r="D41" i="44"/>
  <c r="C41" i="44"/>
  <c r="B41" i="44"/>
  <c r="N40" i="44"/>
  <c r="M40" i="44"/>
  <c r="L40" i="44"/>
  <c r="K40" i="44"/>
  <c r="J40" i="44"/>
  <c r="I40" i="44"/>
  <c r="H40" i="44"/>
  <c r="G40" i="44"/>
  <c r="B40" i="44" s="1"/>
  <c r="F40" i="44"/>
  <c r="E40" i="44"/>
  <c r="D40" i="44"/>
  <c r="C40" i="44"/>
  <c r="N39" i="44"/>
  <c r="M39" i="44"/>
  <c r="L39" i="44"/>
  <c r="K39" i="44"/>
  <c r="J39" i="44"/>
  <c r="I39" i="44"/>
  <c r="H39" i="44"/>
  <c r="G39" i="44"/>
  <c r="F39" i="44"/>
  <c r="E39" i="44"/>
  <c r="D39" i="44"/>
  <c r="B39" i="44" s="1"/>
  <c r="C39" i="44"/>
  <c r="J38" i="44"/>
  <c r="I38" i="44"/>
  <c r="N37" i="44"/>
  <c r="M37" i="44"/>
  <c r="L37" i="44"/>
  <c r="K37" i="44"/>
  <c r="J37" i="44"/>
  <c r="J42" i="44" s="1"/>
  <c r="I37" i="44"/>
  <c r="I42" i="44" s="1"/>
  <c r="H37" i="44"/>
  <c r="G37" i="44"/>
  <c r="F37" i="44"/>
  <c r="E37" i="44"/>
  <c r="D37" i="44"/>
  <c r="C37" i="44"/>
  <c r="B37" i="44" s="1"/>
  <c r="N36" i="44"/>
  <c r="N45" i="44" s="1"/>
  <c r="M36" i="44"/>
  <c r="M45" i="44" s="1"/>
  <c r="L36" i="44"/>
  <c r="K36" i="44"/>
  <c r="J36" i="44"/>
  <c r="I36" i="44"/>
  <c r="H36" i="44"/>
  <c r="H38" i="44" s="1"/>
  <c r="G36" i="44"/>
  <c r="G38" i="44" s="1"/>
  <c r="F36" i="44"/>
  <c r="F45" i="44" s="1"/>
  <c r="E36" i="44"/>
  <c r="E45" i="44" s="1"/>
  <c r="D36" i="44"/>
  <c r="C36" i="44"/>
  <c r="B36" i="44" s="1"/>
  <c r="B35" i="44"/>
  <c r="B33" i="44"/>
  <c r="B32" i="44"/>
  <c r="B31" i="44"/>
  <c r="B30" i="44"/>
  <c r="B29" i="44"/>
  <c r="B24" i="44"/>
  <c r="B23" i="44"/>
  <c r="B22" i="44"/>
  <c r="K45" i="43"/>
  <c r="J45" i="43"/>
  <c r="I45" i="43"/>
  <c r="H45" i="43"/>
  <c r="C45" i="43"/>
  <c r="N41" i="43"/>
  <c r="M41" i="43"/>
  <c r="L41" i="43"/>
  <c r="K41" i="43"/>
  <c r="J41" i="43"/>
  <c r="I41" i="43"/>
  <c r="H41" i="43"/>
  <c r="G41" i="43"/>
  <c r="F41" i="43"/>
  <c r="E41" i="43"/>
  <c r="D41" i="43"/>
  <c r="C41" i="43"/>
  <c r="B41" i="43" s="1"/>
  <c r="N40" i="43"/>
  <c r="M40" i="43"/>
  <c r="L40" i="43"/>
  <c r="K40" i="43"/>
  <c r="J40" i="43"/>
  <c r="I40" i="43"/>
  <c r="H40" i="43"/>
  <c r="B40" i="43" s="1"/>
  <c r="G40" i="43"/>
  <c r="F40" i="43"/>
  <c r="E40" i="43"/>
  <c r="D40" i="43"/>
  <c r="C40" i="43"/>
  <c r="N39" i="43"/>
  <c r="M39" i="43"/>
  <c r="L39" i="43"/>
  <c r="K39" i="43"/>
  <c r="J39" i="43"/>
  <c r="I39" i="43"/>
  <c r="H39" i="43"/>
  <c r="G39" i="43"/>
  <c r="F39" i="43"/>
  <c r="E39" i="43"/>
  <c r="D39" i="43"/>
  <c r="B39" i="43" s="1"/>
  <c r="C39" i="43"/>
  <c r="K38" i="43"/>
  <c r="J38" i="43"/>
  <c r="C38" i="43"/>
  <c r="N37" i="43"/>
  <c r="M37" i="43"/>
  <c r="L37" i="43"/>
  <c r="K37" i="43"/>
  <c r="J37" i="43"/>
  <c r="J42" i="43" s="1"/>
  <c r="I37" i="43"/>
  <c r="H37" i="43"/>
  <c r="G37" i="43"/>
  <c r="B37" i="43" s="1"/>
  <c r="F37" i="43"/>
  <c r="E37" i="43"/>
  <c r="D37" i="43"/>
  <c r="C37" i="43"/>
  <c r="N36" i="43"/>
  <c r="N45" i="43" s="1"/>
  <c r="M36" i="43"/>
  <c r="M45" i="43" s="1"/>
  <c r="L36" i="43"/>
  <c r="K36" i="43"/>
  <c r="K42" i="43" s="1"/>
  <c r="J36" i="43"/>
  <c r="I36" i="43"/>
  <c r="H36" i="43"/>
  <c r="H38" i="43" s="1"/>
  <c r="G36" i="43"/>
  <c r="G38" i="43" s="1"/>
  <c r="F36" i="43"/>
  <c r="F45" i="43" s="1"/>
  <c r="E36" i="43"/>
  <c r="E45" i="43" s="1"/>
  <c r="D36" i="43"/>
  <c r="C36" i="43"/>
  <c r="B36" i="43" s="1"/>
  <c r="B35" i="43"/>
  <c r="B33" i="43"/>
  <c r="B32" i="43"/>
  <c r="B31" i="43"/>
  <c r="B30" i="43"/>
  <c r="B29" i="43"/>
  <c r="B24" i="43"/>
  <c r="B23" i="43"/>
  <c r="B22" i="43"/>
  <c r="J45" i="42"/>
  <c r="I45" i="42"/>
  <c r="G45" i="42"/>
  <c r="N41" i="42"/>
  <c r="M41" i="42"/>
  <c r="L41" i="42"/>
  <c r="K41" i="42"/>
  <c r="J41" i="42"/>
  <c r="I41" i="42"/>
  <c r="H41" i="42"/>
  <c r="G41" i="42"/>
  <c r="F41" i="42"/>
  <c r="E41" i="42"/>
  <c r="D41" i="42"/>
  <c r="C41" i="42"/>
  <c r="B41" i="42"/>
  <c r="N40" i="42"/>
  <c r="M40" i="42"/>
  <c r="L40" i="42"/>
  <c r="K40" i="42"/>
  <c r="J40" i="42"/>
  <c r="I40" i="42"/>
  <c r="H40" i="42"/>
  <c r="G40" i="42"/>
  <c r="F40" i="42"/>
  <c r="E40" i="42"/>
  <c r="D40" i="42"/>
  <c r="C40" i="42"/>
  <c r="B40" i="42" s="1"/>
  <c r="N39" i="42"/>
  <c r="M39" i="42"/>
  <c r="L39" i="42"/>
  <c r="K39" i="42"/>
  <c r="J39" i="42"/>
  <c r="I39" i="42"/>
  <c r="H39" i="42"/>
  <c r="G39" i="42"/>
  <c r="F39" i="42"/>
  <c r="E39" i="42"/>
  <c r="D39" i="42"/>
  <c r="B39" i="42" s="1"/>
  <c r="C39" i="42"/>
  <c r="L38" i="42"/>
  <c r="I38" i="42"/>
  <c r="D38" i="42"/>
  <c r="N37" i="42"/>
  <c r="M37" i="42"/>
  <c r="L37" i="42"/>
  <c r="K37" i="42"/>
  <c r="J37" i="42"/>
  <c r="I37" i="42"/>
  <c r="I42" i="42" s="1"/>
  <c r="H37" i="42"/>
  <c r="G37" i="42"/>
  <c r="F37" i="42"/>
  <c r="B37" i="42" s="1"/>
  <c r="E37" i="42"/>
  <c r="D37" i="42"/>
  <c r="C37" i="42"/>
  <c r="N36" i="42"/>
  <c r="N45" i="42" s="1"/>
  <c r="M36" i="42"/>
  <c r="M45" i="42" s="1"/>
  <c r="L36" i="42"/>
  <c r="L42" i="42" s="1"/>
  <c r="K36" i="42"/>
  <c r="J36" i="42"/>
  <c r="I36" i="42"/>
  <c r="H36" i="42"/>
  <c r="H38" i="42" s="1"/>
  <c r="G36" i="42"/>
  <c r="G38" i="42" s="1"/>
  <c r="F36" i="42"/>
  <c r="F45" i="42" s="1"/>
  <c r="E36" i="42"/>
  <c r="E45" i="42" s="1"/>
  <c r="D36" i="42"/>
  <c r="D42" i="42" s="1"/>
  <c r="C36" i="42"/>
  <c r="B36" i="42" s="1"/>
  <c r="B35" i="42"/>
  <c r="B33" i="42"/>
  <c r="B32" i="42"/>
  <c r="B31" i="42"/>
  <c r="B30" i="42"/>
  <c r="B29" i="42"/>
  <c r="B24" i="42"/>
  <c r="B23" i="42"/>
  <c r="B22" i="42"/>
  <c r="J45" i="41"/>
  <c r="I45" i="41"/>
  <c r="H45" i="41"/>
  <c r="G45" i="41"/>
  <c r="N41" i="41"/>
  <c r="M41" i="41"/>
  <c r="L41" i="41"/>
  <c r="K41" i="41"/>
  <c r="J41" i="41"/>
  <c r="I41" i="41"/>
  <c r="H41" i="41"/>
  <c r="G41" i="41"/>
  <c r="F41" i="41"/>
  <c r="E41" i="41"/>
  <c r="D41" i="41"/>
  <c r="C41" i="41"/>
  <c r="B41" i="41"/>
  <c r="N40" i="41"/>
  <c r="M40" i="41"/>
  <c r="L40" i="41"/>
  <c r="K40" i="41"/>
  <c r="J40" i="41"/>
  <c r="I40" i="41"/>
  <c r="H40" i="41"/>
  <c r="G40" i="41"/>
  <c r="F40" i="41"/>
  <c r="E40" i="41"/>
  <c r="D40" i="41"/>
  <c r="C40" i="41"/>
  <c r="B40" i="41" s="1"/>
  <c r="N39" i="41"/>
  <c r="M39" i="41"/>
  <c r="L39" i="41"/>
  <c r="K39" i="41"/>
  <c r="J39" i="41"/>
  <c r="I39" i="41"/>
  <c r="H39" i="41"/>
  <c r="G39" i="41"/>
  <c r="F39" i="41"/>
  <c r="E39" i="41"/>
  <c r="D39" i="41"/>
  <c r="B39" i="41" s="1"/>
  <c r="C39" i="41"/>
  <c r="J38" i="41"/>
  <c r="I38" i="41"/>
  <c r="I42" i="41" s="1"/>
  <c r="N37" i="41"/>
  <c r="M37" i="41"/>
  <c r="L37" i="41"/>
  <c r="K37" i="41"/>
  <c r="J37" i="41"/>
  <c r="J42" i="41" s="1"/>
  <c r="I37" i="41"/>
  <c r="H37" i="41"/>
  <c r="G37" i="41"/>
  <c r="F37" i="41"/>
  <c r="E37" i="41"/>
  <c r="D37" i="41"/>
  <c r="C37" i="41"/>
  <c r="N36" i="41"/>
  <c r="N45" i="41" s="1"/>
  <c r="M36" i="41"/>
  <c r="M45" i="41" s="1"/>
  <c r="L36" i="41"/>
  <c r="K36" i="41"/>
  <c r="J36" i="41"/>
  <c r="I36" i="41"/>
  <c r="H36" i="41"/>
  <c r="H38" i="41" s="1"/>
  <c r="G36" i="41"/>
  <c r="G38" i="41" s="1"/>
  <c r="F36" i="41"/>
  <c r="F45" i="41" s="1"/>
  <c r="E36" i="41"/>
  <c r="E45" i="41" s="1"/>
  <c r="D36" i="41"/>
  <c r="C36" i="41"/>
  <c r="B36" i="41" s="1"/>
  <c r="B35" i="41"/>
  <c r="B33" i="41"/>
  <c r="B32" i="41"/>
  <c r="B31" i="41"/>
  <c r="B30" i="41"/>
  <c r="B29" i="41"/>
  <c r="B24" i="41"/>
  <c r="B23" i="41"/>
  <c r="B22" i="41"/>
  <c r="K45" i="40"/>
  <c r="J45" i="40"/>
  <c r="I45" i="40"/>
  <c r="H45" i="40"/>
  <c r="G45" i="40"/>
  <c r="N41" i="40"/>
  <c r="M41" i="40"/>
  <c r="L41" i="40"/>
  <c r="K41" i="40"/>
  <c r="J41" i="40"/>
  <c r="B41" i="40" s="1"/>
  <c r="I41" i="40"/>
  <c r="H41" i="40"/>
  <c r="G41" i="40"/>
  <c r="F41" i="40"/>
  <c r="E41" i="40"/>
  <c r="D41" i="40"/>
  <c r="C41" i="40"/>
  <c r="N40" i="40"/>
  <c r="M40" i="40"/>
  <c r="L40" i="40"/>
  <c r="K40" i="40"/>
  <c r="J40" i="40"/>
  <c r="I40" i="40"/>
  <c r="H40" i="40"/>
  <c r="G40" i="40"/>
  <c r="F40" i="40"/>
  <c r="E40" i="40"/>
  <c r="D40" i="40"/>
  <c r="C40" i="40"/>
  <c r="B40" i="40" s="1"/>
  <c r="N39" i="40"/>
  <c r="M39" i="40"/>
  <c r="L39" i="40"/>
  <c r="K39" i="40"/>
  <c r="J39" i="40"/>
  <c r="I39" i="40"/>
  <c r="H39" i="40"/>
  <c r="G39" i="40"/>
  <c r="F39" i="40"/>
  <c r="E39" i="40"/>
  <c r="D39" i="40"/>
  <c r="B39" i="40" s="1"/>
  <c r="C39" i="40"/>
  <c r="J38" i="40"/>
  <c r="I38" i="40"/>
  <c r="I42" i="40" s="1"/>
  <c r="N37" i="40"/>
  <c r="M37" i="40"/>
  <c r="L37" i="40"/>
  <c r="K37" i="40"/>
  <c r="J37" i="40"/>
  <c r="J42" i="40" s="1"/>
  <c r="I37" i="40"/>
  <c r="H37" i="40"/>
  <c r="G37" i="40"/>
  <c r="F37" i="40"/>
  <c r="B37" i="40" s="1"/>
  <c r="E37" i="40"/>
  <c r="D37" i="40"/>
  <c r="C37" i="40"/>
  <c r="N36" i="40"/>
  <c r="N45" i="40" s="1"/>
  <c r="M36" i="40"/>
  <c r="M38" i="40" s="1"/>
  <c r="M42" i="40" s="1"/>
  <c r="L36" i="40"/>
  <c r="K36" i="40"/>
  <c r="J36" i="40"/>
  <c r="I36" i="40"/>
  <c r="H36" i="40"/>
  <c r="H38" i="40" s="1"/>
  <c r="G36" i="40"/>
  <c r="G38" i="40" s="1"/>
  <c r="F36" i="40"/>
  <c r="F45" i="40" s="1"/>
  <c r="E36" i="40"/>
  <c r="E45" i="40" s="1"/>
  <c r="D36" i="40"/>
  <c r="C36" i="40"/>
  <c r="B36" i="40" s="1"/>
  <c r="B35" i="40"/>
  <c r="B33" i="40"/>
  <c r="B32" i="40"/>
  <c r="B31" i="40"/>
  <c r="B30" i="40"/>
  <c r="B29" i="40"/>
  <c r="B24" i="40"/>
  <c r="B23" i="40"/>
  <c r="B22" i="40"/>
  <c r="B31" i="39"/>
  <c r="B30" i="39"/>
  <c r="B27" i="39"/>
  <c r="B26" i="39"/>
  <c r="B25" i="39"/>
  <c r="B24" i="39"/>
  <c r="B23" i="39"/>
  <c r="B21" i="39"/>
  <c r="B20" i="39"/>
  <c r="B19" i="39"/>
  <c r="N32" i="39" s="1"/>
  <c r="B31" i="38"/>
  <c r="B30" i="38"/>
  <c r="B27" i="38"/>
  <c r="B26" i="38"/>
  <c r="B25" i="38"/>
  <c r="B24" i="38"/>
  <c r="B23" i="38"/>
  <c r="B21" i="38"/>
  <c r="B20" i="38"/>
  <c r="B19" i="38"/>
  <c r="N32" i="38" s="1"/>
  <c r="B31" i="37"/>
  <c r="B30" i="37"/>
  <c r="B27" i="37"/>
  <c r="B26" i="37"/>
  <c r="B25" i="37"/>
  <c r="B24" i="37"/>
  <c r="B23" i="37"/>
  <c r="B21" i="37"/>
  <c r="B20" i="37"/>
  <c r="B19" i="37"/>
  <c r="N32" i="37" s="1"/>
  <c r="B31" i="36"/>
  <c r="B30" i="36"/>
  <c r="B27" i="36"/>
  <c r="B26" i="36"/>
  <c r="B25" i="36"/>
  <c r="B24" i="36"/>
  <c r="B23" i="36"/>
  <c r="B21" i="36"/>
  <c r="B20" i="36"/>
  <c r="B19" i="36"/>
  <c r="N32" i="36" s="1"/>
  <c r="G32" i="35"/>
  <c r="G33" i="35" s="1"/>
  <c r="B31" i="35"/>
  <c r="B30" i="35"/>
  <c r="B27" i="35"/>
  <c r="B26" i="35"/>
  <c r="B25" i="35"/>
  <c r="B24" i="35"/>
  <c r="B23" i="35"/>
  <c r="B21" i="35"/>
  <c r="B20" i="35"/>
  <c r="B19" i="35"/>
  <c r="N32" i="35" s="1"/>
  <c r="K46" i="34"/>
  <c r="N42" i="34"/>
  <c r="M42" i="34"/>
  <c r="L42" i="34"/>
  <c r="K42" i="34"/>
  <c r="J42" i="34"/>
  <c r="I42" i="34"/>
  <c r="H42" i="34"/>
  <c r="G42" i="34"/>
  <c r="F42" i="34"/>
  <c r="E42" i="34"/>
  <c r="D42" i="34"/>
  <c r="C42" i="34"/>
  <c r="B42" i="34"/>
  <c r="N41" i="34"/>
  <c r="M41" i="34"/>
  <c r="L41" i="34"/>
  <c r="K41" i="34"/>
  <c r="J41" i="34"/>
  <c r="I41" i="34"/>
  <c r="H41" i="34"/>
  <c r="G41" i="34"/>
  <c r="B41" i="34" s="1"/>
  <c r="F41" i="34"/>
  <c r="E41" i="34"/>
  <c r="D41" i="34"/>
  <c r="C41" i="34"/>
  <c r="N40" i="34"/>
  <c r="M40" i="34"/>
  <c r="L40" i="34"/>
  <c r="K40" i="34"/>
  <c r="J40" i="34"/>
  <c r="I40" i="34"/>
  <c r="H40" i="34"/>
  <c r="G40" i="34"/>
  <c r="F40" i="34"/>
  <c r="E40" i="34"/>
  <c r="D40" i="34"/>
  <c r="B40" i="34" s="1"/>
  <c r="C40" i="34"/>
  <c r="N38" i="34"/>
  <c r="M38" i="34"/>
  <c r="L38" i="34"/>
  <c r="K38" i="34"/>
  <c r="J38" i="34"/>
  <c r="I38" i="34"/>
  <c r="H38" i="34"/>
  <c r="G38" i="34"/>
  <c r="F38" i="34"/>
  <c r="B38" i="34" s="1"/>
  <c r="E38" i="34"/>
  <c r="D38" i="34"/>
  <c r="C38" i="34"/>
  <c r="N37" i="34"/>
  <c r="N46" i="34" s="1"/>
  <c r="M37" i="34"/>
  <c r="M39" i="34" s="1"/>
  <c r="K37" i="34"/>
  <c r="K39" i="34" s="1"/>
  <c r="F37" i="34"/>
  <c r="F46" i="34" s="1"/>
  <c r="E37" i="34"/>
  <c r="E46" i="34" s="1"/>
  <c r="C37" i="34"/>
  <c r="B36" i="34"/>
  <c r="B35" i="34"/>
  <c r="B34" i="34"/>
  <c r="B31" i="34"/>
  <c r="B30" i="34"/>
  <c r="B29" i="34"/>
  <c r="B28" i="34"/>
  <c r="B27" i="34"/>
  <c r="D20" i="34"/>
  <c r="C20" i="34"/>
  <c r="B20" i="34"/>
  <c r="D19" i="34"/>
  <c r="C19" i="34"/>
  <c r="B19" i="34"/>
  <c r="J37" i="34" s="1"/>
  <c r="N42" i="33"/>
  <c r="M42" i="33"/>
  <c r="L42" i="33"/>
  <c r="K42" i="33"/>
  <c r="J42" i="33"/>
  <c r="I42" i="33"/>
  <c r="H42" i="33"/>
  <c r="G42" i="33"/>
  <c r="F42" i="33"/>
  <c r="E42" i="33"/>
  <c r="D42" i="33"/>
  <c r="C42" i="33"/>
  <c r="B42" i="33"/>
  <c r="N41" i="33"/>
  <c r="M41" i="33"/>
  <c r="L41" i="33"/>
  <c r="K41" i="33"/>
  <c r="J41" i="33"/>
  <c r="I41" i="33"/>
  <c r="H41" i="33"/>
  <c r="G41" i="33"/>
  <c r="F41" i="33"/>
  <c r="E41" i="33"/>
  <c r="D41" i="33"/>
  <c r="C41" i="33"/>
  <c r="B41" i="33" s="1"/>
  <c r="N40" i="33"/>
  <c r="M40" i="33"/>
  <c r="L40" i="33"/>
  <c r="K40" i="33"/>
  <c r="J40" i="33"/>
  <c r="I40" i="33"/>
  <c r="H40" i="33"/>
  <c r="G40" i="33"/>
  <c r="F40" i="33"/>
  <c r="E40" i="33"/>
  <c r="D40" i="33"/>
  <c r="B40" i="33" s="1"/>
  <c r="C40" i="33"/>
  <c r="N38" i="33"/>
  <c r="M38" i="33"/>
  <c r="L38" i="33"/>
  <c r="K38" i="33"/>
  <c r="J38" i="33"/>
  <c r="I38" i="33"/>
  <c r="H38" i="33"/>
  <c r="G38" i="33"/>
  <c r="F38" i="33"/>
  <c r="B38" i="33" s="1"/>
  <c r="E38" i="33"/>
  <c r="D38" i="33"/>
  <c r="C38" i="33"/>
  <c r="K37" i="33"/>
  <c r="C37" i="33"/>
  <c r="B36" i="33"/>
  <c r="B35" i="33"/>
  <c r="B34" i="33"/>
  <c r="B31" i="33"/>
  <c r="B30" i="33"/>
  <c r="B29" i="33"/>
  <c r="B28" i="33"/>
  <c r="B27" i="33"/>
  <c r="D20" i="33"/>
  <c r="C20" i="33"/>
  <c r="B20" i="33"/>
  <c r="D19" i="33"/>
  <c r="C19" i="33"/>
  <c r="B19" i="33"/>
  <c r="J37" i="33" s="1"/>
  <c r="N42" i="32"/>
  <c r="M42" i="32"/>
  <c r="L42" i="32"/>
  <c r="K42" i="32"/>
  <c r="J42" i="32"/>
  <c r="I42" i="32"/>
  <c r="H42" i="32"/>
  <c r="G42" i="32"/>
  <c r="F42" i="32"/>
  <c r="E42" i="32"/>
  <c r="D42" i="32"/>
  <c r="C42" i="32"/>
  <c r="B42" i="32"/>
  <c r="N41" i="32"/>
  <c r="M41" i="32"/>
  <c r="L41" i="32"/>
  <c r="K41" i="32"/>
  <c r="J41" i="32"/>
  <c r="I41" i="32"/>
  <c r="H41" i="32"/>
  <c r="G41" i="32"/>
  <c r="F41" i="32"/>
  <c r="E41" i="32"/>
  <c r="D41" i="32"/>
  <c r="B41" i="32" s="1"/>
  <c r="C41" i="32"/>
  <c r="N40" i="32"/>
  <c r="M40" i="32"/>
  <c r="L40" i="32"/>
  <c r="K40" i="32"/>
  <c r="J40" i="32"/>
  <c r="I40" i="32"/>
  <c r="H40" i="32"/>
  <c r="G40" i="32"/>
  <c r="F40" i="32"/>
  <c r="E40" i="32"/>
  <c r="D40" i="32"/>
  <c r="B40" i="32" s="1"/>
  <c r="C40" i="32"/>
  <c r="N38" i="32"/>
  <c r="M38" i="32"/>
  <c r="L38" i="32"/>
  <c r="K38" i="32"/>
  <c r="J38" i="32"/>
  <c r="I38" i="32"/>
  <c r="H38" i="32"/>
  <c r="G38" i="32"/>
  <c r="F38" i="32"/>
  <c r="E38" i="32"/>
  <c r="D38" i="32"/>
  <c r="C38" i="32"/>
  <c r="B38" i="32" s="1"/>
  <c r="K37" i="32"/>
  <c r="C37" i="32"/>
  <c r="B36" i="32"/>
  <c r="B35" i="32"/>
  <c r="B34" i="32"/>
  <c r="B31" i="32"/>
  <c r="B30" i="32"/>
  <c r="B29" i="32"/>
  <c r="B28" i="32"/>
  <c r="B27" i="32"/>
  <c r="D20" i="32"/>
  <c r="C20" i="32"/>
  <c r="B20" i="32"/>
  <c r="D19" i="32"/>
  <c r="C19" i="32"/>
  <c r="B19" i="32"/>
  <c r="J37" i="32" s="1"/>
  <c r="N42" i="31"/>
  <c r="M42" i="31"/>
  <c r="L42" i="31"/>
  <c r="K42" i="31"/>
  <c r="J42" i="31"/>
  <c r="B42" i="31" s="1"/>
  <c r="I42" i="31"/>
  <c r="H42" i="31"/>
  <c r="G42" i="31"/>
  <c r="F42" i="31"/>
  <c r="E42" i="31"/>
  <c r="D42" i="31"/>
  <c r="C42" i="31"/>
  <c r="N41" i="31"/>
  <c r="M41" i="31"/>
  <c r="L41" i="31"/>
  <c r="K41" i="31"/>
  <c r="J41" i="31"/>
  <c r="I41" i="31"/>
  <c r="H41" i="31"/>
  <c r="G41" i="31"/>
  <c r="B41" i="31" s="1"/>
  <c r="F41" i="31"/>
  <c r="E41" i="31"/>
  <c r="D41" i="31"/>
  <c r="C41" i="31"/>
  <c r="N40" i="31"/>
  <c r="M40" i="31"/>
  <c r="L40" i="31"/>
  <c r="K40" i="31"/>
  <c r="J40" i="31"/>
  <c r="I40" i="31"/>
  <c r="H40" i="31"/>
  <c r="G40" i="31"/>
  <c r="F40" i="31"/>
  <c r="E40" i="31"/>
  <c r="D40" i="31"/>
  <c r="B40" i="31" s="1"/>
  <c r="C40" i="31"/>
  <c r="N38" i="31"/>
  <c r="M38" i="31"/>
  <c r="L38" i="31"/>
  <c r="K38" i="31"/>
  <c r="J38" i="31"/>
  <c r="I38" i="31"/>
  <c r="H38" i="31"/>
  <c r="G38" i="31"/>
  <c r="F38" i="31"/>
  <c r="B38" i="31" s="1"/>
  <c r="E38" i="31"/>
  <c r="D38" i="31"/>
  <c r="C38" i="31"/>
  <c r="M37" i="31"/>
  <c r="M46" i="31" s="1"/>
  <c r="K37" i="31"/>
  <c r="E37" i="31"/>
  <c r="E39" i="31" s="1"/>
  <c r="E43" i="31" s="1"/>
  <c r="C37" i="31"/>
  <c r="B36" i="31"/>
  <c r="B35" i="31"/>
  <c r="B34" i="31"/>
  <c r="B31" i="31"/>
  <c r="B30" i="31"/>
  <c r="B29" i="31"/>
  <c r="B28" i="31"/>
  <c r="B27" i="31"/>
  <c r="D20" i="31"/>
  <c r="C20" i="31"/>
  <c r="B20" i="31"/>
  <c r="D19" i="31"/>
  <c r="C19" i="31"/>
  <c r="B19" i="31"/>
  <c r="J37" i="31" s="1"/>
  <c r="K46" i="30"/>
  <c r="N42" i="30"/>
  <c r="M42" i="30"/>
  <c r="L42" i="30"/>
  <c r="K42" i="30"/>
  <c r="J42" i="30"/>
  <c r="I42" i="30"/>
  <c r="H42" i="30"/>
  <c r="G42" i="30"/>
  <c r="F42" i="30"/>
  <c r="E42" i="30"/>
  <c r="D42" i="30"/>
  <c r="C42" i="30"/>
  <c r="B42" i="30"/>
  <c r="N41" i="30"/>
  <c r="M41" i="30"/>
  <c r="L41" i="30"/>
  <c r="K41" i="30"/>
  <c r="J41" i="30"/>
  <c r="I41" i="30"/>
  <c r="H41" i="30"/>
  <c r="G41" i="30"/>
  <c r="B41" i="30" s="1"/>
  <c r="F41" i="30"/>
  <c r="E41" i="30"/>
  <c r="D41" i="30"/>
  <c r="C41" i="30"/>
  <c r="N40" i="30"/>
  <c r="M40" i="30"/>
  <c r="L40" i="30"/>
  <c r="K40" i="30"/>
  <c r="J40" i="30"/>
  <c r="I40" i="30"/>
  <c r="H40" i="30"/>
  <c r="G40" i="30"/>
  <c r="F40" i="30"/>
  <c r="E40" i="30"/>
  <c r="D40" i="30"/>
  <c r="B40" i="30" s="1"/>
  <c r="C40" i="30"/>
  <c r="N38" i="30"/>
  <c r="M38" i="30"/>
  <c r="L38" i="30"/>
  <c r="K38" i="30"/>
  <c r="J38" i="30"/>
  <c r="I38" i="30"/>
  <c r="H38" i="30"/>
  <c r="G38" i="30"/>
  <c r="F38" i="30"/>
  <c r="B38" i="30" s="1"/>
  <c r="E38" i="30"/>
  <c r="D38" i="30"/>
  <c r="C38" i="30"/>
  <c r="K37" i="30"/>
  <c r="K39" i="30" s="1"/>
  <c r="C37" i="30"/>
  <c r="B36" i="30"/>
  <c r="B35" i="30"/>
  <c r="B34" i="30"/>
  <c r="B31" i="30"/>
  <c r="B30" i="30"/>
  <c r="B29" i="30"/>
  <c r="B28" i="30"/>
  <c r="B27" i="30"/>
  <c r="D20" i="30"/>
  <c r="C20" i="30"/>
  <c r="B20" i="30"/>
  <c r="D19" i="30"/>
  <c r="C19" i="30"/>
  <c r="B19" i="30"/>
  <c r="J37" i="30" s="1"/>
  <c r="J51" i="29"/>
  <c r="P50" i="29"/>
  <c r="N50" i="29"/>
  <c r="M50" i="29"/>
  <c r="L50" i="29"/>
  <c r="K50" i="29"/>
  <c r="I50" i="29"/>
  <c r="H50" i="29"/>
  <c r="G50" i="29"/>
  <c r="F50" i="29"/>
  <c r="D50" i="29"/>
  <c r="C50" i="29"/>
  <c r="B50" i="29" s="1"/>
  <c r="P46" i="29"/>
  <c r="N46" i="29"/>
  <c r="M46" i="29"/>
  <c r="L46" i="29"/>
  <c r="K46" i="29"/>
  <c r="O45" i="29"/>
  <c r="O47" i="29" s="1"/>
  <c r="O51" i="29" s="1"/>
  <c r="E45" i="29"/>
  <c r="E51" i="29" s="1"/>
  <c r="C45" i="29"/>
  <c r="P43" i="29"/>
  <c r="O43" i="29"/>
  <c r="N43" i="29"/>
  <c r="M43" i="29"/>
  <c r="L43" i="29"/>
  <c r="K43" i="29"/>
  <c r="J43" i="29"/>
  <c r="I43" i="29"/>
  <c r="H43" i="29"/>
  <c r="G43" i="29"/>
  <c r="F43" i="29"/>
  <c r="D43" i="29"/>
  <c r="C43" i="29"/>
  <c r="B42" i="29"/>
  <c r="B39" i="29"/>
  <c r="B38" i="29"/>
  <c r="B37" i="29"/>
  <c r="B36" i="29"/>
  <c r="B35" i="29"/>
  <c r="B26" i="29"/>
  <c r="B25" i="29"/>
  <c r="B24" i="29"/>
  <c r="B21" i="29"/>
  <c r="C44" i="29" s="1"/>
  <c r="J51" i="28"/>
  <c r="P50" i="28"/>
  <c r="N50" i="28"/>
  <c r="M50" i="28"/>
  <c r="L50" i="28"/>
  <c r="K50" i="28"/>
  <c r="I50" i="28"/>
  <c r="H50" i="28"/>
  <c r="G50" i="28"/>
  <c r="F50" i="28"/>
  <c r="D50" i="28"/>
  <c r="B50" i="28" s="1"/>
  <c r="C50" i="28"/>
  <c r="P46" i="28"/>
  <c r="N46" i="28"/>
  <c r="M46" i="28"/>
  <c r="L46" i="28"/>
  <c r="K46" i="28"/>
  <c r="O45" i="28"/>
  <c r="O47" i="28" s="1"/>
  <c r="E45" i="28"/>
  <c r="E51" i="28" s="1"/>
  <c r="C45" i="28"/>
  <c r="C54" i="28" s="1"/>
  <c r="P43" i="28"/>
  <c r="O43" i="28"/>
  <c r="N43" i="28"/>
  <c r="M43" i="28"/>
  <c r="L43" i="28"/>
  <c r="K43" i="28"/>
  <c r="J43" i="28"/>
  <c r="I43" i="28"/>
  <c r="H43" i="28"/>
  <c r="G43" i="28"/>
  <c r="F43" i="28"/>
  <c r="D43" i="28"/>
  <c r="C43" i="28"/>
  <c r="B42" i="28"/>
  <c r="B39" i="28"/>
  <c r="B38" i="28"/>
  <c r="B37" i="28"/>
  <c r="B36" i="28"/>
  <c r="B35" i="28"/>
  <c r="B26" i="28"/>
  <c r="B25" i="28"/>
  <c r="B24" i="28"/>
  <c r="B21" i="28"/>
  <c r="C44" i="28" s="1"/>
  <c r="J51" i="27"/>
  <c r="P50" i="27"/>
  <c r="N50" i="27"/>
  <c r="M50" i="27"/>
  <c r="L50" i="27"/>
  <c r="K50" i="27"/>
  <c r="I50" i="27"/>
  <c r="H50" i="27"/>
  <c r="G50" i="27"/>
  <c r="F50" i="27"/>
  <c r="D50" i="27"/>
  <c r="C50" i="27"/>
  <c r="B50" i="27" s="1"/>
  <c r="P46" i="27"/>
  <c r="N46" i="27"/>
  <c r="M46" i="27"/>
  <c r="L46" i="27"/>
  <c r="K46" i="27"/>
  <c r="O45" i="27"/>
  <c r="O47" i="27" s="1"/>
  <c r="O51" i="27" s="1"/>
  <c r="E45" i="27"/>
  <c r="E51" i="27" s="1"/>
  <c r="C45" i="27"/>
  <c r="D45" i="27" s="1"/>
  <c r="P43" i="27"/>
  <c r="O43" i="27"/>
  <c r="N43" i="27"/>
  <c r="M43" i="27"/>
  <c r="L43" i="27"/>
  <c r="K43" i="27"/>
  <c r="J43" i="27"/>
  <c r="I43" i="27"/>
  <c r="H43" i="27"/>
  <c r="G43" i="27"/>
  <c r="F43" i="27"/>
  <c r="D43" i="27"/>
  <c r="C43" i="27"/>
  <c r="B42" i="27"/>
  <c r="B39" i="27"/>
  <c r="B38" i="27"/>
  <c r="B37" i="27"/>
  <c r="B36" i="27"/>
  <c r="B35" i="27"/>
  <c r="B26" i="27"/>
  <c r="B25" i="27"/>
  <c r="B24" i="27"/>
  <c r="B21" i="27"/>
  <c r="C44" i="27" s="1"/>
  <c r="J51" i="26"/>
  <c r="P50" i="26"/>
  <c r="N50" i="26"/>
  <c r="M50" i="26"/>
  <c r="L50" i="26"/>
  <c r="K50" i="26"/>
  <c r="I50" i="26"/>
  <c r="H50" i="26"/>
  <c r="G50" i="26"/>
  <c r="F50" i="26"/>
  <c r="D50" i="26"/>
  <c r="C50" i="26"/>
  <c r="B50" i="26" s="1"/>
  <c r="P46" i="26"/>
  <c r="N46" i="26"/>
  <c r="M46" i="26"/>
  <c r="L46" i="26"/>
  <c r="K46" i="26"/>
  <c r="O45" i="26"/>
  <c r="O47" i="26" s="1"/>
  <c r="O51" i="26" s="1"/>
  <c r="E45" i="26"/>
  <c r="E51" i="26" s="1"/>
  <c r="C45" i="26"/>
  <c r="C54" i="26" s="1"/>
  <c r="P43" i="26"/>
  <c r="O43" i="26"/>
  <c r="N43" i="26"/>
  <c r="M43" i="26"/>
  <c r="L43" i="26"/>
  <c r="K43" i="26"/>
  <c r="J43" i="26"/>
  <c r="I43" i="26"/>
  <c r="H43" i="26"/>
  <c r="G43" i="26"/>
  <c r="F43" i="26"/>
  <c r="D43" i="26"/>
  <c r="C43" i="26"/>
  <c r="B42" i="26"/>
  <c r="B39" i="26"/>
  <c r="B38" i="26"/>
  <c r="B37" i="26"/>
  <c r="B36" i="26"/>
  <c r="B35" i="26"/>
  <c r="B26" i="26"/>
  <c r="B25" i="26"/>
  <c r="B24" i="26"/>
  <c r="B21" i="26"/>
  <c r="C44" i="26" s="1"/>
  <c r="J51" i="25"/>
  <c r="P50" i="25"/>
  <c r="N50" i="25"/>
  <c r="M50" i="25"/>
  <c r="L50" i="25"/>
  <c r="K50" i="25"/>
  <c r="I50" i="25"/>
  <c r="H50" i="25"/>
  <c r="G50" i="25"/>
  <c r="F50" i="25"/>
  <c r="D50" i="25"/>
  <c r="C50" i="25"/>
  <c r="B50" i="25" s="1"/>
  <c r="P46" i="25"/>
  <c r="N46" i="25"/>
  <c r="M46" i="25"/>
  <c r="L46" i="25"/>
  <c r="K46" i="25"/>
  <c r="O45" i="25"/>
  <c r="O47" i="25" s="1"/>
  <c r="O51" i="25" s="1"/>
  <c r="E45" i="25"/>
  <c r="E51" i="25" s="1"/>
  <c r="C45" i="25"/>
  <c r="C54" i="25" s="1"/>
  <c r="P43" i="25"/>
  <c r="O43" i="25"/>
  <c r="N43" i="25"/>
  <c r="M43" i="25"/>
  <c r="L43" i="25"/>
  <c r="K43" i="25"/>
  <c r="J43" i="25"/>
  <c r="I43" i="25"/>
  <c r="H43" i="25"/>
  <c r="G43" i="25"/>
  <c r="F43" i="25"/>
  <c r="D43" i="25"/>
  <c r="C43" i="25"/>
  <c r="B42" i="25"/>
  <c r="B39" i="25"/>
  <c r="B38" i="25"/>
  <c r="B37" i="25"/>
  <c r="B36" i="25"/>
  <c r="B35" i="25"/>
  <c r="B26" i="25"/>
  <c r="B25" i="25"/>
  <c r="B24" i="25"/>
  <c r="B21" i="25"/>
  <c r="C44" i="25" s="1"/>
  <c r="N44" i="24"/>
  <c r="M44" i="24"/>
  <c r="L44" i="24"/>
  <c r="K44" i="24"/>
  <c r="J44" i="24"/>
  <c r="I44" i="24"/>
  <c r="H44" i="24"/>
  <c r="G44" i="24"/>
  <c r="F44" i="24"/>
  <c r="E44" i="24"/>
  <c r="D44" i="24"/>
  <c r="C44" i="24"/>
  <c r="B44" i="24"/>
  <c r="N43" i="24"/>
  <c r="M43" i="24"/>
  <c r="L43" i="24"/>
  <c r="K43" i="24"/>
  <c r="J43" i="24"/>
  <c r="I43" i="24"/>
  <c r="H43" i="24"/>
  <c r="G43" i="24"/>
  <c r="B43" i="24" s="1"/>
  <c r="F43" i="24"/>
  <c r="E43" i="24"/>
  <c r="D43" i="24"/>
  <c r="C43" i="24"/>
  <c r="N42" i="24"/>
  <c r="M42" i="24"/>
  <c r="L42" i="24"/>
  <c r="K42" i="24"/>
  <c r="J42" i="24"/>
  <c r="I42" i="24"/>
  <c r="H42" i="24"/>
  <c r="G42" i="24"/>
  <c r="F42" i="24"/>
  <c r="E42" i="24"/>
  <c r="D42" i="24"/>
  <c r="B42" i="24" s="1"/>
  <c r="C42" i="24"/>
  <c r="N40" i="24"/>
  <c r="M40" i="24"/>
  <c r="L40" i="24"/>
  <c r="K40" i="24"/>
  <c r="J40" i="24"/>
  <c r="I40" i="24"/>
  <c r="H40" i="24"/>
  <c r="G40" i="24"/>
  <c r="F40" i="24"/>
  <c r="B40" i="24" s="1"/>
  <c r="E40" i="24"/>
  <c r="D40" i="24"/>
  <c r="C40" i="24"/>
  <c r="K39" i="24"/>
  <c r="C39" i="24"/>
  <c r="B38" i="24"/>
  <c r="B37" i="24"/>
  <c r="B36" i="24"/>
  <c r="B35" i="24"/>
  <c r="B31" i="24"/>
  <c r="B30" i="24"/>
  <c r="B29" i="24"/>
  <c r="B28" i="24"/>
  <c r="D21" i="24"/>
  <c r="C21" i="24"/>
  <c r="B21" i="24"/>
  <c r="D20" i="24"/>
  <c r="C20" i="24"/>
  <c r="B20" i="24"/>
  <c r="G39" i="24" s="1"/>
  <c r="D19" i="24"/>
  <c r="C19" i="24"/>
  <c r="B19" i="24"/>
  <c r="J39" i="24" s="1"/>
  <c r="N44" i="23"/>
  <c r="M44" i="23"/>
  <c r="L44" i="23"/>
  <c r="K44" i="23"/>
  <c r="J44" i="23"/>
  <c r="I44" i="23"/>
  <c r="H44" i="23"/>
  <c r="G44" i="23"/>
  <c r="F44" i="23"/>
  <c r="E44" i="23"/>
  <c r="D44" i="23"/>
  <c r="B44" i="23" s="1"/>
  <c r="C44" i="23"/>
  <c r="N43" i="23"/>
  <c r="M43" i="23"/>
  <c r="L43" i="23"/>
  <c r="K43" i="23"/>
  <c r="J43" i="23"/>
  <c r="I43" i="23"/>
  <c r="H43" i="23"/>
  <c r="G43" i="23"/>
  <c r="B43" i="23" s="1"/>
  <c r="F43" i="23"/>
  <c r="E43" i="23"/>
  <c r="D43" i="23"/>
  <c r="C43" i="23"/>
  <c r="N42" i="23"/>
  <c r="M42" i="23"/>
  <c r="L42" i="23"/>
  <c r="K42" i="23"/>
  <c r="J42" i="23"/>
  <c r="I42" i="23"/>
  <c r="H42" i="23"/>
  <c r="G42" i="23"/>
  <c r="F42" i="23"/>
  <c r="E42" i="23"/>
  <c r="D42" i="23"/>
  <c r="B42" i="23" s="1"/>
  <c r="C42" i="23"/>
  <c r="N40" i="23"/>
  <c r="M40" i="23"/>
  <c r="L40" i="23"/>
  <c r="K40" i="23"/>
  <c r="J40" i="23"/>
  <c r="I40" i="23"/>
  <c r="H40" i="23"/>
  <c r="G40" i="23"/>
  <c r="F40" i="23"/>
  <c r="B40" i="23" s="1"/>
  <c r="E40" i="23"/>
  <c r="D40" i="23"/>
  <c r="C40" i="23"/>
  <c r="K39" i="23"/>
  <c r="K41" i="23" s="1"/>
  <c r="C39" i="23"/>
  <c r="B38" i="23"/>
  <c r="B37" i="23"/>
  <c r="B36" i="23"/>
  <c r="B35" i="23"/>
  <c r="B31" i="23"/>
  <c r="B30" i="23"/>
  <c r="B29" i="23"/>
  <c r="B28" i="23"/>
  <c r="D21" i="23"/>
  <c r="C21" i="23"/>
  <c r="B21" i="23"/>
  <c r="D20" i="23"/>
  <c r="C20" i="23"/>
  <c r="B20" i="23"/>
  <c r="H39" i="23" s="1"/>
  <c r="D19" i="23"/>
  <c r="C19" i="23"/>
  <c r="B19" i="23"/>
  <c r="J39" i="23" s="1"/>
  <c r="K48" i="22"/>
  <c r="N44" i="22"/>
  <c r="M44" i="22"/>
  <c r="L44" i="22"/>
  <c r="B44" i="22" s="1"/>
  <c r="K44" i="22"/>
  <c r="J44" i="22"/>
  <c r="I44" i="22"/>
  <c r="H44" i="22"/>
  <c r="G44" i="22"/>
  <c r="F44" i="22"/>
  <c r="E44" i="22"/>
  <c r="D44" i="22"/>
  <c r="C44" i="22"/>
  <c r="N43" i="22"/>
  <c r="M43" i="22"/>
  <c r="L43" i="22"/>
  <c r="K43" i="22"/>
  <c r="J43" i="22"/>
  <c r="I43" i="22"/>
  <c r="H43" i="22"/>
  <c r="G43" i="22"/>
  <c r="B43" i="22" s="1"/>
  <c r="F43" i="22"/>
  <c r="E43" i="22"/>
  <c r="D43" i="22"/>
  <c r="C43" i="22"/>
  <c r="N42" i="22"/>
  <c r="M42" i="22"/>
  <c r="L42" i="22"/>
  <c r="K42" i="22"/>
  <c r="J42" i="22"/>
  <c r="I42" i="22"/>
  <c r="H42" i="22"/>
  <c r="G42" i="22"/>
  <c r="F42" i="22"/>
  <c r="E42" i="22"/>
  <c r="D42" i="22"/>
  <c r="B42" i="22" s="1"/>
  <c r="C42" i="22"/>
  <c r="N40" i="22"/>
  <c r="M40" i="22"/>
  <c r="L40" i="22"/>
  <c r="K40" i="22"/>
  <c r="J40" i="22"/>
  <c r="I40" i="22"/>
  <c r="H40" i="22"/>
  <c r="G40" i="22"/>
  <c r="F40" i="22"/>
  <c r="B40" i="22" s="1"/>
  <c r="E40" i="22"/>
  <c r="D40" i="22"/>
  <c r="C40" i="22"/>
  <c r="K39" i="22"/>
  <c r="C39" i="22"/>
  <c r="B38" i="22"/>
  <c r="B37" i="22"/>
  <c r="B36" i="22"/>
  <c r="B35" i="22"/>
  <c r="B31" i="22"/>
  <c r="B30" i="22"/>
  <c r="B29" i="22"/>
  <c r="B28" i="22"/>
  <c r="D21" i="22"/>
  <c r="C21" i="22"/>
  <c r="B21" i="22"/>
  <c r="D20" i="22"/>
  <c r="C20" i="22"/>
  <c r="B20" i="22"/>
  <c r="H39" i="22" s="1"/>
  <c r="D19" i="22"/>
  <c r="C19" i="22"/>
  <c r="B19" i="22"/>
  <c r="J39" i="22" s="1"/>
  <c r="N44" i="21"/>
  <c r="M44" i="21"/>
  <c r="L44" i="21"/>
  <c r="K44" i="21"/>
  <c r="J44" i="21"/>
  <c r="I44" i="21"/>
  <c r="H44" i="21"/>
  <c r="G44" i="21"/>
  <c r="F44" i="21"/>
  <c r="E44" i="21"/>
  <c r="D44" i="21"/>
  <c r="C44" i="21"/>
  <c r="B44" i="21"/>
  <c r="N43" i="21"/>
  <c r="M43" i="21"/>
  <c r="L43" i="21"/>
  <c r="K43" i="21"/>
  <c r="J43" i="21"/>
  <c r="I43" i="21"/>
  <c r="H43" i="21"/>
  <c r="G43" i="21"/>
  <c r="B43" i="21" s="1"/>
  <c r="F43" i="21"/>
  <c r="E43" i="21"/>
  <c r="D43" i="21"/>
  <c r="C43" i="21"/>
  <c r="N42" i="21"/>
  <c r="M42" i="21"/>
  <c r="L42" i="21"/>
  <c r="K42" i="21"/>
  <c r="J42" i="21"/>
  <c r="I42" i="21"/>
  <c r="H42" i="21"/>
  <c r="G42" i="21"/>
  <c r="F42" i="21"/>
  <c r="E42" i="21"/>
  <c r="D42" i="21"/>
  <c r="B42" i="21" s="1"/>
  <c r="C42" i="21"/>
  <c r="N40" i="21"/>
  <c r="M40" i="21"/>
  <c r="L40" i="21"/>
  <c r="K40" i="21"/>
  <c r="J40" i="21"/>
  <c r="I40" i="21"/>
  <c r="H40" i="21"/>
  <c r="G40" i="21"/>
  <c r="F40" i="21"/>
  <c r="B40" i="21" s="1"/>
  <c r="E40" i="21"/>
  <c r="D40" i="21"/>
  <c r="C40" i="21"/>
  <c r="K39" i="21"/>
  <c r="K48" i="21" s="1"/>
  <c r="C39" i="21"/>
  <c r="B38" i="21"/>
  <c r="B37" i="21"/>
  <c r="B36" i="21"/>
  <c r="B35" i="21"/>
  <c r="B31" i="21"/>
  <c r="B30" i="21"/>
  <c r="B29" i="21"/>
  <c r="B28" i="21"/>
  <c r="D21" i="21"/>
  <c r="C21" i="21"/>
  <c r="B21" i="21"/>
  <c r="D20" i="21"/>
  <c r="C20" i="21"/>
  <c r="B20" i="21"/>
  <c r="G39" i="21" s="1"/>
  <c r="D19" i="21"/>
  <c r="C19" i="21"/>
  <c r="B19" i="21"/>
  <c r="J39" i="21" s="1"/>
  <c r="K48" i="20"/>
  <c r="N44" i="20"/>
  <c r="M44" i="20"/>
  <c r="L44" i="20"/>
  <c r="K44" i="20"/>
  <c r="J44" i="20"/>
  <c r="I44" i="20"/>
  <c r="H44" i="20"/>
  <c r="G44" i="20"/>
  <c r="F44" i="20"/>
  <c r="E44" i="20"/>
  <c r="D44" i="20"/>
  <c r="C44" i="20"/>
  <c r="B44" i="20" s="1"/>
  <c r="N43" i="20"/>
  <c r="M43" i="20"/>
  <c r="L43" i="20"/>
  <c r="K43" i="20"/>
  <c r="J43" i="20"/>
  <c r="I43" i="20"/>
  <c r="H43" i="20"/>
  <c r="G43" i="20"/>
  <c r="B43" i="20" s="1"/>
  <c r="F43" i="20"/>
  <c r="E43" i="20"/>
  <c r="D43" i="20"/>
  <c r="C43" i="20"/>
  <c r="N42" i="20"/>
  <c r="M42" i="20"/>
  <c r="L42" i="20"/>
  <c r="K42" i="20"/>
  <c r="J42" i="20"/>
  <c r="I42" i="20"/>
  <c r="H42" i="20"/>
  <c r="G42" i="20"/>
  <c r="F42" i="20"/>
  <c r="E42" i="20"/>
  <c r="D42" i="20"/>
  <c r="B42" i="20" s="1"/>
  <c r="C42" i="20"/>
  <c r="N40" i="20"/>
  <c r="M40" i="20"/>
  <c r="L40" i="20"/>
  <c r="K40" i="20"/>
  <c r="J40" i="20"/>
  <c r="I40" i="20"/>
  <c r="H40" i="20"/>
  <c r="G40" i="20"/>
  <c r="F40" i="20"/>
  <c r="B40" i="20" s="1"/>
  <c r="E40" i="20"/>
  <c r="D40" i="20"/>
  <c r="C40" i="20"/>
  <c r="K39" i="20"/>
  <c r="C39" i="20"/>
  <c r="B38" i="20"/>
  <c r="B37" i="20"/>
  <c r="B36" i="20"/>
  <c r="B35" i="20"/>
  <c r="B31" i="20"/>
  <c r="B30" i="20"/>
  <c r="B29" i="20"/>
  <c r="B28" i="20"/>
  <c r="D21" i="20"/>
  <c r="C21" i="20"/>
  <c r="B21" i="20"/>
  <c r="D20" i="20"/>
  <c r="C20" i="20"/>
  <c r="B20" i="20"/>
  <c r="H39" i="20" s="1"/>
  <c r="D19" i="20"/>
  <c r="C19" i="20"/>
  <c r="B19" i="20"/>
  <c r="J39" i="20" s="1"/>
  <c r="C54" i="19"/>
  <c r="P50" i="19"/>
  <c r="N50" i="19"/>
  <c r="M50" i="19"/>
  <c r="L50" i="19"/>
  <c r="K50" i="19"/>
  <c r="H50" i="19"/>
  <c r="G50" i="19"/>
  <c r="F50" i="19"/>
  <c r="E50" i="19"/>
  <c r="D50" i="19"/>
  <c r="C50" i="19"/>
  <c r="B50" i="19"/>
  <c r="C48" i="19"/>
  <c r="O45" i="19"/>
  <c r="O47" i="19" s="1"/>
  <c r="O51" i="19" s="1"/>
  <c r="D45" i="19"/>
  <c r="D54" i="19" s="1"/>
  <c r="C45" i="19"/>
  <c r="C44" i="19"/>
  <c r="C46" i="19" s="1"/>
  <c r="P43" i="19"/>
  <c r="O43" i="19"/>
  <c r="N43" i="19"/>
  <c r="M43" i="19"/>
  <c r="L43" i="19"/>
  <c r="K43" i="19"/>
  <c r="J43" i="19"/>
  <c r="H43" i="19"/>
  <c r="G43" i="19"/>
  <c r="F43" i="19"/>
  <c r="E43" i="19"/>
  <c r="D43" i="19"/>
  <c r="C43" i="19"/>
  <c r="B42" i="19"/>
  <c r="B38" i="19"/>
  <c r="B37" i="19"/>
  <c r="B36" i="19"/>
  <c r="B35" i="19"/>
  <c r="B26" i="19"/>
  <c r="B25" i="19"/>
  <c r="B24" i="19"/>
  <c r="B21" i="19"/>
  <c r="J46" i="19" s="1"/>
  <c r="C54" i="18"/>
  <c r="P50" i="18"/>
  <c r="N50" i="18"/>
  <c r="M50" i="18"/>
  <c r="L50" i="18"/>
  <c r="K50" i="18"/>
  <c r="H50" i="18"/>
  <c r="G50" i="18"/>
  <c r="F50" i="18"/>
  <c r="E50" i="18"/>
  <c r="D50" i="18"/>
  <c r="C50" i="18"/>
  <c r="B50" i="18"/>
  <c r="C48" i="18"/>
  <c r="O45" i="18"/>
  <c r="O47" i="18" s="1"/>
  <c r="O51" i="18" s="1"/>
  <c r="D45" i="18"/>
  <c r="D54" i="18" s="1"/>
  <c r="C45" i="18"/>
  <c r="C44" i="18"/>
  <c r="C46" i="18" s="1"/>
  <c r="P43" i="18"/>
  <c r="O43" i="18"/>
  <c r="N43" i="18"/>
  <c r="M43" i="18"/>
  <c r="L43" i="18"/>
  <c r="K43" i="18"/>
  <c r="J43" i="18"/>
  <c r="H43" i="18"/>
  <c r="G43" i="18"/>
  <c r="F43" i="18"/>
  <c r="E43" i="18"/>
  <c r="D43" i="18"/>
  <c r="C43" i="18"/>
  <c r="B42" i="18"/>
  <c r="B38" i="18"/>
  <c r="B37" i="18"/>
  <c r="B36" i="18"/>
  <c r="B35" i="18"/>
  <c r="B26" i="18"/>
  <c r="B25" i="18"/>
  <c r="B24" i="18"/>
  <c r="B21" i="18"/>
  <c r="J46" i="18" s="1"/>
  <c r="C54" i="17"/>
  <c r="P50" i="17"/>
  <c r="N50" i="17"/>
  <c r="M50" i="17"/>
  <c r="L50" i="17"/>
  <c r="K50" i="17"/>
  <c r="H50" i="17"/>
  <c r="G50" i="17"/>
  <c r="F50" i="17"/>
  <c r="E50" i="17"/>
  <c r="D50" i="17"/>
  <c r="C50" i="17"/>
  <c r="B50" i="17"/>
  <c r="C48" i="17"/>
  <c r="O45" i="17"/>
  <c r="O47" i="17" s="1"/>
  <c r="O51" i="17" s="1"/>
  <c r="D45" i="17"/>
  <c r="D54" i="17" s="1"/>
  <c r="C45" i="17"/>
  <c r="C44" i="17"/>
  <c r="C46" i="17" s="1"/>
  <c r="P43" i="17"/>
  <c r="O43" i="17"/>
  <c r="N43" i="17"/>
  <c r="M43" i="17"/>
  <c r="L43" i="17"/>
  <c r="K43" i="17"/>
  <c r="J43" i="17"/>
  <c r="H43" i="17"/>
  <c r="G43" i="17"/>
  <c r="F43" i="17"/>
  <c r="E43" i="17"/>
  <c r="D43" i="17"/>
  <c r="C43" i="17"/>
  <c r="B42" i="17"/>
  <c r="B38" i="17"/>
  <c r="B37" i="17"/>
  <c r="B36" i="17"/>
  <c r="B35" i="17"/>
  <c r="B26" i="17"/>
  <c r="B25" i="17"/>
  <c r="B24" i="17"/>
  <c r="B21" i="17"/>
  <c r="J46" i="17" s="1"/>
  <c r="C54" i="16"/>
  <c r="P50" i="16"/>
  <c r="N50" i="16"/>
  <c r="M50" i="16"/>
  <c r="L50" i="16"/>
  <c r="K50" i="16"/>
  <c r="H50" i="16"/>
  <c r="G50" i="16"/>
  <c r="F50" i="16"/>
  <c r="E50" i="16"/>
  <c r="D50" i="16"/>
  <c r="C50" i="16"/>
  <c r="B50" i="16"/>
  <c r="C48" i="16"/>
  <c r="O45" i="16"/>
  <c r="O47" i="16" s="1"/>
  <c r="O51" i="16" s="1"/>
  <c r="D45" i="16"/>
  <c r="D54" i="16" s="1"/>
  <c r="C45" i="16"/>
  <c r="C44" i="16"/>
  <c r="C46" i="16" s="1"/>
  <c r="P43" i="16"/>
  <c r="O43" i="16"/>
  <c r="N43" i="16"/>
  <c r="M43" i="16"/>
  <c r="L43" i="16"/>
  <c r="K43" i="16"/>
  <c r="J43" i="16"/>
  <c r="H43" i="16"/>
  <c r="G43" i="16"/>
  <c r="F43" i="16"/>
  <c r="E43" i="16"/>
  <c r="D43" i="16"/>
  <c r="C43" i="16"/>
  <c r="B42" i="16"/>
  <c r="B38" i="16"/>
  <c r="B37" i="16"/>
  <c r="B36" i="16"/>
  <c r="B35" i="16"/>
  <c r="B26" i="16"/>
  <c r="B25" i="16"/>
  <c r="B24" i="16"/>
  <c r="B21" i="16"/>
  <c r="J46" i="16" s="1"/>
  <c r="C54" i="15"/>
  <c r="P50" i="15"/>
  <c r="N50" i="15"/>
  <c r="M50" i="15"/>
  <c r="L50" i="15"/>
  <c r="K50" i="15"/>
  <c r="H50" i="15"/>
  <c r="G50" i="15"/>
  <c r="F50" i="15"/>
  <c r="E50" i="15"/>
  <c r="D50" i="15"/>
  <c r="C50" i="15"/>
  <c r="B50" i="15"/>
  <c r="C48" i="15"/>
  <c r="O45" i="15"/>
  <c r="O47" i="15" s="1"/>
  <c r="O51" i="15" s="1"/>
  <c r="D45" i="15"/>
  <c r="D54" i="15" s="1"/>
  <c r="C45" i="15"/>
  <c r="C44" i="15"/>
  <c r="C46" i="15" s="1"/>
  <c r="P43" i="15"/>
  <c r="O43" i="15"/>
  <c r="N43" i="15"/>
  <c r="M43" i="15"/>
  <c r="L43" i="15"/>
  <c r="K43" i="15"/>
  <c r="J43" i="15"/>
  <c r="H43" i="15"/>
  <c r="G43" i="15"/>
  <c r="F43" i="15"/>
  <c r="E43" i="15"/>
  <c r="D43" i="15"/>
  <c r="C43" i="15"/>
  <c r="B42" i="15"/>
  <c r="B38" i="15"/>
  <c r="B37" i="15"/>
  <c r="B36" i="15"/>
  <c r="B35" i="15"/>
  <c r="B26" i="15"/>
  <c r="B25" i="15"/>
  <c r="B24" i="15"/>
  <c r="B21" i="15"/>
  <c r="J46" i="15" s="1"/>
  <c r="B26" i="11"/>
  <c r="B37" i="10"/>
  <c r="B26" i="8"/>
  <c r="B30" i="7"/>
  <c r="B38" i="6"/>
  <c r="B31" i="5"/>
  <c r="B38" i="4"/>
  <c r="N37" i="54" l="1"/>
  <c r="N33" i="54"/>
  <c r="N34" i="54"/>
  <c r="G37" i="54"/>
  <c r="I32" i="54"/>
  <c r="G34" i="54"/>
  <c r="H34" i="54"/>
  <c r="J37" i="54"/>
  <c r="C37" i="54"/>
  <c r="D32" i="54"/>
  <c r="L32" i="54"/>
  <c r="E32" i="54"/>
  <c r="M32" i="54"/>
  <c r="F32" i="54"/>
  <c r="N37" i="53"/>
  <c r="N33" i="53"/>
  <c r="N34" i="53"/>
  <c r="C32" i="53"/>
  <c r="G32" i="53"/>
  <c r="H32" i="53"/>
  <c r="I32" i="53"/>
  <c r="J32" i="53"/>
  <c r="D32" i="53"/>
  <c r="L32" i="53"/>
  <c r="E32" i="53"/>
  <c r="M32" i="53"/>
  <c r="K32" i="53"/>
  <c r="F32" i="53"/>
  <c r="N37" i="52"/>
  <c r="N33" i="52"/>
  <c r="N34" i="52"/>
  <c r="G37" i="52"/>
  <c r="H37" i="52"/>
  <c r="I32" i="52"/>
  <c r="G34" i="52"/>
  <c r="J32" i="52"/>
  <c r="H34" i="52"/>
  <c r="D32" i="52"/>
  <c r="L32" i="52"/>
  <c r="C32" i="52"/>
  <c r="K32" i="52"/>
  <c r="E32" i="52"/>
  <c r="M32" i="52"/>
  <c r="F32" i="52"/>
  <c r="N37" i="51"/>
  <c r="N33" i="51"/>
  <c r="N34" i="51" s="1"/>
  <c r="G32" i="51"/>
  <c r="H32" i="51"/>
  <c r="I32" i="51"/>
  <c r="J32" i="51"/>
  <c r="C32" i="51"/>
  <c r="K32" i="51"/>
  <c r="D32" i="51"/>
  <c r="L32" i="51"/>
  <c r="E32" i="51"/>
  <c r="M32" i="51"/>
  <c r="F32" i="51"/>
  <c r="N37" i="50"/>
  <c r="N33" i="50"/>
  <c r="N34" i="50" s="1"/>
  <c r="G37" i="50"/>
  <c r="I32" i="50"/>
  <c r="C32" i="50"/>
  <c r="K32" i="50"/>
  <c r="D32" i="50"/>
  <c r="L32" i="50"/>
  <c r="G33" i="50"/>
  <c r="G34" i="50" s="1"/>
  <c r="J32" i="50"/>
  <c r="E32" i="50"/>
  <c r="M32" i="50"/>
  <c r="H33" i="50"/>
  <c r="H34" i="50" s="1"/>
  <c r="F32" i="50"/>
  <c r="D43" i="49"/>
  <c r="C47" i="49"/>
  <c r="C48" i="49"/>
  <c r="C45" i="49"/>
  <c r="D44" i="49"/>
  <c r="C53" i="49"/>
  <c r="D43" i="48"/>
  <c r="C48" i="48"/>
  <c r="C47" i="48"/>
  <c r="C45" i="48"/>
  <c r="O50" i="48"/>
  <c r="F44" i="48"/>
  <c r="C53" i="48"/>
  <c r="D43" i="47"/>
  <c r="C48" i="47"/>
  <c r="C47" i="47"/>
  <c r="C45" i="47"/>
  <c r="D44" i="47"/>
  <c r="C46" i="47"/>
  <c r="D43" i="46"/>
  <c r="C47" i="46"/>
  <c r="C48" i="46"/>
  <c r="C45" i="46"/>
  <c r="C46" i="46" s="1"/>
  <c r="D44" i="46"/>
  <c r="D43" i="45"/>
  <c r="C47" i="45"/>
  <c r="C48" i="45"/>
  <c r="C45" i="45"/>
  <c r="D44" i="45"/>
  <c r="C46" i="45"/>
  <c r="K42" i="44"/>
  <c r="G42" i="44"/>
  <c r="D42" i="44"/>
  <c r="L42" i="44"/>
  <c r="H42" i="44"/>
  <c r="L38" i="44"/>
  <c r="E38" i="44"/>
  <c r="E42" i="44" s="1"/>
  <c r="M38" i="44"/>
  <c r="M42" i="44" s="1"/>
  <c r="C45" i="44"/>
  <c r="K45" i="44"/>
  <c r="F38" i="44"/>
  <c r="F42" i="44" s="1"/>
  <c r="N38" i="44"/>
  <c r="N42" i="44" s="1"/>
  <c r="D45" i="44"/>
  <c r="L45" i="44"/>
  <c r="K38" i="44"/>
  <c r="D38" i="44"/>
  <c r="C38" i="44"/>
  <c r="H42" i="43"/>
  <c r="D38" i="43"/>
  <c r="B38" i="43" s="1"/>
  <c r="B42" i="43" s="1"/>
  <c r="I38" i="43"/>
  <c r="I42" i="43" s="1"/>
  <c r="G45" i="43"/>
  <c r="N42" i="43"/>
  <c r="G42" i="43"/>
  <c r="M38" i="43"/>
  <c r="M42" i="43" s="1"/>
  <c r="F38" i="43"/>
  <c r="F42" i="43" s="1"/>
  <c r="N38" i="43"/>
  <c r="D45" i="43"/>
  <c r="L45" i="43"/>
  <c r="E38" i="43"/>
  <c r="E42" i="43" s="1"/>
  <c r="C42" i="43"/>
  <c r="L38" i="43"/>
  <c r="L42" i="43" s="1"/>
  <c r="J42" i="42"/>
  <c r="J38" i="42"/>
  <c r="H45" i="42"/>
  <c r="C38" i="42"/>
  <c r="C42" i="42" s="1"/>
  <c r="K38" i="42"/>
  <c r="K42" i="42" s="1"/>
  <c r="G42" i="42"/>
  <c r="H42" i="42"/>
  <c r="E38" i="42"/>
  <c r="E42" i="42" s="1"/>
  <c r="M38" i="42"/>
  <c r="M42" i="42" s="1"/>
  <c r="C45" i="42"/>
  <c r="K45" i="42"/>
  <c r="F38" i="42"/>
  <c r="F42" i="42" s="1"/>
  <c r="N38" i="42"/>
  <c r="N42" i="42" s="1"/>
  <c r="D45" i="42"/>
  <c r="L45" i="42"/>
  <c r="K42" i="41"/>
  <c r="G42" i="41"/>
  <c r="D42" i="41"/>
  <c r="L42" i="41"/>
  <c r="C38" i="41"/>
  <c r="K38" i="41"/>
  <c r="D38" i="41"/>
  <c r="L38" i="41"/>
  <c r="H42" i="41"/>
  <c r="K45" i="41"/>
  <c r="E38" i="41"/>
  <c r="E42" i="41" s="1"/>
  <c r="F38" i="41"/>
  <c r="F42" i="41" s="1"/>
  <c r="N38" i="41"/>
  <c r="N42" i="41" s="1"/>
  <c r="D45" i="41"/>
  <c r="L45" i="41"/>
  <c r="B37" i="41"/>
  <c r="M38" i="41"/>
  <c r="M42" i="41" s="1"/>
  <c r="C45" i="41"/>
  <c r="B45" i="41" s="1"/>
  <c r="K42" i="40"/>
  <c r="G42" i="40"/>
  <c r="D42" i="40"/>
  <c r="L42" i="40"/>
  <c r="H42" i="40"/>
  <c r="C38" i="40"/>
  <c r="K38" i="40"/>
  <c r="D38" i="40"/>
  <c r="L38" i="40"/>
  <c r="F38" i="40"/>
  <c r="F42" i="40" s="1"/>
  <c r="N38" i="40"/>
  <c r="N42" i="40" s="1"/>
  <c r="D45" i="40"/>
  <c r="L45" i="40"/>
  <c r="E38" i="40"/>
  <c r="E42" i="40" s="1"/>
  <c r="M45" i="40"/>
  <c r="C45" i="40"/>
  <c r="N37" i="39"/>
  <c r="N33" i="39"/>
  <c r="N34" i="39"/>
  <c r="G32" i="39"/>
  <c r="H32" i="39"/>
  <c r="C32" i="39"/>
  <c r="K32" i="39"/>
  <c r="D32" i="39"/>
  <c r="L32" i="39"/>
  <c r="I32" i="39"/>
  <c r="E32" i="39"/>
  <c r="M32" i="39"/>
  <c r="J32" i="39"/>
  <c r="F32" i="39"/>
  <c r="N37" i="38"/>
  <c r="N33" i="38"/>
  <c r="N34" i="38"/>
  <c r="H32" i="38"/>
  <c r="G32" i="38"/>
  <c r="C32" i="38"/>
  <c r="D32" i="38"/>
  <c r="L32" i="38"/>
  <c r="E32" i="38"/>
  <c r="M32" i="38"/>
  <c r="I32" i="38"/>
  <c r="J32" i="38"/>
  <c r="K32" i="38"/>
  <c r="F32" i="38"/>
  <c r="N37" i="37"/>
  <c r="N33" i="37"/>
  <c r="N34" i="37"/>
  <c r="G32" i="37"/>
  <c r="H32" i="37"/>
  <c r="K32" i="37"/>
  <c r="D32" i="37"/>
  <c r="L32" i="37"/>
  <c r="I32" i="37"/>
  <c r="C32" i="37"/>
  <c r="E32" i="37"/>
  <c r="M32" i="37"/>
  <c r="J32" i="37"/>
  <c r="F32" i="37"/>
  <c r="N37" i="36"/>
  <c r="N33" i="36"/>
  <c r="N34" i="36"/>
  <c r="G32" i="36"/>
  <c r="H32" i="36"/>
  <c r="J32" i="36"/>
  <c r="K32" i="36"/>
  <c r="D32" i="36"/>
  <c r="L32" i="36"/>
  <c r="I32" i="36"/>
  <c r="E32" i="36"/>
  <c r="M32" i="36"/>
  <c r="C32" i="36"/>
  <c r="F32" i="36"/>
  <c r="N37" i="35"/>
  <c r="N33" i="35"/>
  <c r="N34" i="35"/>
  <c r="G37" i="35"/>
  <c r="I32" i="35"/>
  <c r="G34" i="35"/>
  <c r="J32" i="35"/>
  <c r="D32" i="35"/>
  <c r="L32" i="35"/>
  <c r="E32" i="35"/>
  <c r="M32" i="35"/>
  <c r="H32" i="35"/>
  <c r="C32" i="35"/>
  <c r="K32" i="35"/>
  <c r="F32" i="35"/>
  <c r="J46" i="34"/>
  <c r="J39" i="34"/>
  <c r="J43" i="34" s="1"/>
  <c r="M43" i="34"/>
  <c r="D37" i="34"/>
  <c r="L37" i="34"/>
  <c r="C39" i="34"/>
  <c r="N39" i="34"/>
  <c r="N43" i="34" s="1"/>
  <c r="E39" i="34"/>
  <c r="E43" i="34" s="1"/>
  <c r="C46" i="34"/>
  <c r="H37" i="34"/>
  <c r="F39" i="34"/>
  <c r="F43" i="34" s="1"/>
  <c r="I37" i="34"/>
  <c r="K43" i="34"/>
  <c r="M46" i="34"/>
  <c r="G37" i="34"/>
  <c r="J39" i="33"/>
  <c r="J43" i="33" s="1"/>
  <c r="J46" i="33"/>
  <c r="L37" i="33"/>
  <c r="C39" i="33"/>
  <c r="K39" i="33"/>
  <c r="K43" i="33" s="1"/>
  <c r="F37" i="33"/>
  <c r="N37" i="33"/>
  <c r="K46" i="33"/>
  <c r="D37" i="33"/>
  <c r="M37" i="33"/>
  <c r="H37" i="33"/>
  <c r="I37" i="33"/>
  <c r="C43" i="33"/>
  <c r="E37" i="33"/>
  <c r="G37" i="33"/>
  <c r="C46" i="33"/>
  <c r="J46" i="32"/>
  <c r="J39" i="32"/>
  <c r="J43" i="32" s="1"/>
  <c r="D37" i="32"/>
  <c r="L37" i="32"/>
  <c r="E37" i="32"/>
  <c r="M37" i="32"/>
  <c r="C39" i="32"/>
  <c r="K39" i="32"/>
  <c r="K43" i="32" s="1"/>
  <c r="F37" i="32"/>
  <c r="N37" i="32"/>
  <c r="G37" i="32"/>
  <c r="C46" i="32"/>
  <c r="K46" i="32"/>
  <c r="H37" i="32"/>
  <c r="I37" i="32"/>
  <c r="C43" i="32"/>
  <c r="J46" i="31"/>
  <c r="J39" i="31"/>
  <c r="J43" i="31" s="1"/>
  <c r="K43" i="31"/>
  <c r="D37" i="31"/>
  <c r="L37" i="31"/>
  <c r="K46" i="31"/>
  <c r="M39" i="31"/>
  <c r="M43" i="31" s="1"/>
  <c r="K39" i="31"/>
  <c r="F37" i="31"/>
  <c r="N37" i="31"/>
  <c r="I37" i="31"/>
  <c r="E46" i="31"/>
  <c r="C39" i="31"/>
  <c r="G37" i="31"/>
  <c r="C46" i="31"/>
  <c r="H37" i="31"/>
  <c r="J39" i="30"/>
  <c r="J43" i="30"/>
  <c r="J46" i="30"/>
  <c r="L37" i="30"/>
  <c r="F37" i="30"/>
  <c r="G37" i="30"/>
  <c r="C46" i="30"/>
  <c r="H37" i="30"/>
  <c r="I37" i="30"/>
  <c r="K43" i="30"/>
  <c r="D37" i="30"/>
  <c r="E37" i="30"/>
  <c r="M37" i="30"/>
  <c r="C39" i="30"/>
  <c r="N37" i="30"/>
  <c r="D44" i="29"/>
  <c r="C48" i="29"/>
  <c r="C49" i="29"/>
  <c r="C46" i="29"/>
  <c r="C54" i="29"/>
  <c r="D45" i="29"/>
  <c r="D44" i="28"/>
  <c r="C49" i="28"/>
  <c r="C48" i="28"/>
  <c r="C46" i="28"/>
  <c r="O51" i="28"/>
  <c r="D45" i="28"/>
  <c r="D54" i="27"/>
  <c r="F45" i="27"/>
  <c r="D44" i="27"/>
  <c r="C48" i="27"/>
  <c r="C49" i="27"/>
  <c r="C46" i="27"/>
  <c r="C47" i="27"/>
  <c r="C54" i="27"/>
  <c r="D44" i="26"/>
  <c r="C48" i="26"/>
  <c r="C49" i="26"/>
  <c r="C46" i="26"/>
  <c r="D45" i="26"/>
  <c r="C47" i="26"/>
  <c r="D44" i="25"/>
  <c r="C49" i="25"/>
  <c r="C48" i="25"/>
  <c r="C46" i="25"/>
  <c r="D45" i="25"/>
  <c r="J48" i="24"/>
  <c r="J41" i="24"/>
  <c r="J45" i="24" s="1"/>
  <c r="K45" i="24"/>
  <c r="G48" i="24"/>
  <c r="G41" i="24"/>
  <c r="G45" i="24"/>
  <c r="D39" i="24"/>
  <c r="L39" i="24"/>
  <c r="E39" i="24"/>
  <c r="K41" i="24"/>
  <c r="F39" i="24"/>
  <c r="B39" i="24" s="1"/>
  <c r="K48" i="24"/>
  <c r="C48" i="24"/>
  <c r="H39" i="24"/>
  <c r="M39" i="24"/>
  <c r="N39" i="24"/>
  <c r="I39" i="24"/>
  <c r="C41" i="24"/>
  <c r="H41" i="23"/>
  <c r="H45" i="23"/>
  <c r="H48" i="23"/>
  <c r="B39" i="23"/>
  <c r="J41" i="23"/>
  <c r="J45" i="23" s="1"/>
  <c r="J48" i="23"/>
  <c r="D39" i="23"/>
  <c r="M39" i="23"/>
  <c r="C41" i="23"/>
  <c r="F39" i="23"/>
  <c r="G39" i="23"/>
  <c r="K48" i="23"/>
  <c r="I39" i="23"/>
  <c r="C45" i="23"/>
  <c r="K45" i="23"/>
  <c r="L39" i="23"/>
  <c r="E39" i="23"/>
  <c r="N39" i="23"/>
  <c r="C48" i="23"/>
  <c r="J48" i="22"/>
  <c r="J41" i="22"/>
  <c r="J45" i="22" s="1"/>
  <c r="H41" i="22"/>
  <c r="H45" i="22"/>
  <c r="H48" i="22"/>
  <c r="D39" i="22"/>
  <c r="E39" i="22"/>
  <c r="M39" i="22"/>
  <c r="C41" i="22"/>
  <c r="K41" i="22"/>
  <c r="K45" i="22" s="1"/>
  <c r="F39" i="22"/>
  <c r="C48" i="22"/>
  <c r="I39" i="22"/>
  <c r="L39" i="22"/>
  <c r="N39" i="22"/>
  <c r="G39" i="22"/>
  <c r="J48" i="21"/>
  <c r="J41" i="21"/>
  <c r="J45" i="21" s="1"/>
  <c r="G41" i="21"/>
  <c r="G45" i="21"/>
  <c r="G48" i="21"/>
  <c r="D39" i="21"/>
  <c r="E39" i="21"/>
  <c r="C41" i="21"/>
  <c r="F39" i="21"/>
  <c r="C48" i="21"/>
  <c r="H39" i="21"/>
  <c r="I39" i="21"/>
  <c r="C45" i="21"/>
  <c r="K45" i="21"/>
  <c r="L39" i="21"/>
  <c r="M39" i="21"/>
  <c r="K41" i="21"/>
  <c r="N39" i="21"/>
  <c r="J48" i="20"/>
  <c r="J41" i="20"/>
  <c r="J45" i="20" s="1"/>
  <c r="B39" i="20"/>
  <c r="K45" i="20"/>
  <c r="H41" i="20"/>
  <c r="H45" i="20"/>
  <c r="H48" i="20"/>
  <c r="L39" i="20"/>
  <c r="E39" i="20"/>
  <c r="K41" i="20"/>
  <c r="F39" i="20"/>
  <c r="N39" i="20"/>
  <c r="G39" i="20"/>
  <c r="I39" i="20"/>
  <c r="C45" i="20"/>
  <c r="D39" i="20"/>
  <c r="M39" i="20"/>
  <c r="C41" i="20"/>
  <c r="C48" i="20"/>
  <c r="C47" i="19"/>
  <c r="E45" i="19"/>
  <c r="D44" i="19"/>
  <c r="C49" i="19"/>
  <c r="C47" i="18"/>
  <c r="E45" i="18"/>
  <c r="D44" i="18"/>
  <c r="C49" i="18"/>
  <c r="C47" i="17"/>
  <c r="C51" i="17" s="1"/>
  <c r="E45" i="17"/>
  <c r="D44" i="17"/>
  <c r="C49" i="17"/>
  <c r="C47" i="16"/>
  <c r="E45" i="16"/>
  <c r="D44" i="16"/>
  <c r="C49" i="16"/>
  <c r="C47" i="15"/>
  <c r="C51" i="15" s="1"/>
  <c r="D44" i="15"/>
  <c r="E45" i="15"/>
  <c r="C49" i="15"/>
  <c r="B24" i="9"/>
  <c r="B25" i="8"/>
  <c r="N33" i="8"/>
  <c r="M33" i="8"/>
  <c r="L33" i="8"/>
  <c r="K33" i="8"/>
  <c r="J33" i="8"/>
  <c r="I33" i="8"/>
  <c r="H33" i="8"/>
  <c r="G33" i="8"/>
  <c r="F33" i="8"/>
  <c r="F37" i="54" l="1"/>
  <c r="F33" i="54"/>
  <c r="F34" i="54"/>
  <c r="M37" i="54"/>
  <c r="M33" i="54"/>
  <c r="M34" i="54" s="1"/>
  <c r="I33" i="54"/>
  <c r="I34" i="54"/>
  <c r="I37" i="54"/>
  <c r="E37" i="54"/>
  <c r="E33" i="54"/>
  <c r="E34" i="54" s="1"/>
  <c r="L37" i="54"/>
  <c r="B37" i="54" s="1"/>
  <c r="L33" i="54"/>
  <c r="L34" i="54" s="1"/>
  <c r="D34" i="54"/>
  <c r="D37" i="54"/>
  <c r="B32" i="54"/>
  <c r="D33" i="54"/>
  <c r="I33" i="53"/>
  <c r="I34" i="53"/>
  <c r="I37" i="53"/>
  <c r="H33" i="53"/>
  <c r="H34" i="53"/>
  <c r="H37" i="53"/>
  <c r="K34" i="53"/>
  <c r="K37" i="53"/>
  <c r="K33" i="53"/>
  <c r="G33" i="53"/>
  <c r="G34" i="53"/>
  <c r="G37" i="53"/>
  <c r="M33" i="53"/>
  <c r="M37" i="53"/>
  <c r="M34" i="53"/>
  <c r="C34" i="53"/>
  <c r="C37" i="53"/>
  <c r="B32" i="53"/>
  <c r="C33" i="53"/>
  <c r="J37" i="53"/>
  <c r="J33" i="53"/>
  <c r="J34" i="53" s="1"/>
  <c r="F37" i="53"/>
  <c r="F33" i="53"/>
  <c r="F34" i="53" s="1"/>
  <c r="E37" i="53"/>
  <c r="E33" i="53"/>
  <c r="E34" i="53" s="1"/>
  <c r="L37" i="53"/>
  <c r="L33" i="53"/>
  <c r="L34" i="53" s="1"/>
  <c r="D34" i="53"/>
  <c r="D37" i="53"/>
  <c r="D33" i="53"/>
  <c r="M37" i="52"/>
  <c r="M33" i="52"/>
  <c r="M34" i="52"/>
  <c r="K37" i="52"/>
  <c r="K33" i="52"/>
  <c r="K34" i="52" s="1"/>
  <c r="J34" i="52"/>
  <c r="J37" i="52"/>
  <c r="J33" i="52"/>
  <c r="C37" i="52"/>
  <c r="B32" i="52"/>
  <c r="C33" i="52"/>
  <c r="F37" i="52"/>
  <c r="F33" i="52"/>
  <c r="F34" i="52"/>
  <c r="E37" i="52"/>
  <c r="E33" i="52"/>
  <c r="E34" i="52"/>
  <c r="I33" i="52"/>
  <c r="I34" i="52"/>
  <c r="I37" i="52"/>
  <c r="L34" i="52"/>
  <c r="L37" i="52"/>
  <c r="L33" i="52"/>
  <c r="D37" i="52"/>
  <c r="D33" i="52"/>
  <c r="D34" i="52" s="1"/>
  <c r="J37" i="51"/>
  <c r="J33" i="51"/>
  <c r="J34" i="51" s="1"/>
  <c r="C37" i="51"/>
  <c r="B32" i="51"/>
  <c r="C33" i="51"/>
  <c r="I33" i="51"/>
  <c r="I34" i="51" s="1"/>
  <c r="I37" i="51"/>
  <c r="L37" i="51"/>
  <c r="L33" i="51"/>
  <c r="L34" i="51" s="1"/>
  <c r="F37" i="51"/>
  <c r="F33" i="51"/>
  <c r="F34" i="51" s="1"/>
  <c r="H33" i="51"/>
  <c r="H37" i="51"/>
  <c r="H34" i="51"/>
  <c r="M33" i="51"/>
  <c r="M37" i="51"/>
  <c r="M34" i="51"/>
  <c r="E37" i="51"/>
  <c r="E33" i="51"/>
  <c r="E34" i="51" s="1"/>
  <c r="G33" i="51"/>
  <c r="G34" i="51"/>
  <c r="G37" i="51"/>
  <c r="D37" i="51"/>
  <c r="D33" i="51"/>
  <c r="D34" i="51" s="1"/>
  <c r="K34" i="51"/>
  <c r="K37" i="51"/>
  <c r="K33" i="51"/>
  <c r="J33" i="50"/>
  <c r="J34" i="50"/>
  <c r="J37" i="50"/>
  <c r="B32" i="50"/>
  <c r="C33" i="50"/>
  <c r="C37" i="50"/>
  <c r="M37" i="50"/>
  <c r="M33" i="50"/>
  <c r="M34" i="50"/>
  <c r="I33" i="50"/>
  <c r="I34" i="50" s="1"/>
  <c r="I37" i="50"/>
  <c r="E37" i="50"/>
  <c r="E33" i="50"/>
  <c r="E34" i="50" s="1"/>
  <c r="L37" i="50"/>
  <c r="L33" i="50"/>
  <c r="L34" i="50" s="1"/>
  <c r="D33" i="50"/>
  <c r="D34" i="50" s="1"/>
  <c r="D37" i="50"/>
  <c r="F37" i="50"/>
  <c r="F33" i="50"/>
  <c r="F34" i="50" s="1"/>
  <c r="K33" i="50"/>
  <c r="K34" i="50"/>
  <c r="K37" i="50"/>
  <c r="D47" i="49"/>
  <c r="D48" i="49"/>
  <c r="D45" i="49"/>
  <c r="F43" i="49"/>
  <c r="D53" i="49"/>
  <c r="F44" i="49"/>
  <c r="C46" i="49"/>
  <c r="D48" i="48"/>
  <c r="D47" i="48"/>
  <c r="D45" i="48"/>
  <c r="F43" i="48"/>
  <c r="F53" i="48"/>
  <c r="G44" i="48"/>
  <c r="C46" i="48"/>
  <c r="C50" i="48" s="1"/>
  <c r="D53" i="47"/>
  <c r="F44" i="47"/>
  <c r="D48" i="47"/>
  <c r="D47" i="47"/>
  <c r="D45" i="47"/>
  <c r="F43" i="47"/>
  <c r="C50" i="47"/>
  <c r="D47" i="46"/>
  <c r="D48" i="46"/>
  <c r="D45" i="46"/>
  <c r="F43" i="46"/>
  <c r="D53" i="46"/>
  <c r="F44" i="46"/>
  <c r="C50" i="46"/>
  <c r="D53" i="45"/>
  <c r="F44" i="45"/>
  <c r="D47" i="45"/>
  <c r="D48" i="45"/>
  <c r="D45" i="45"/>
  <c r="D46" i="45" s="1"/>
  <c r="F43" i="45"/>
  <c r="C50" i="45"/>
  <c r="B38" i="44"/>
  <c r="B42" i="44" s="1"/>
  <c r="C42" i="44"/>
  <c r="B45" i="44"/>
  <c r="D42" i="43"/>
  <c r="B43" i="43" s="1"/>
  <c r="B45" i="43"/>
  <c r="B45" i="42"/>
  <c r="B38" i="42"/>
  <c r="B42" i="42" s="1"/>
  <c r="B43" i="42" s="1"/>
  <c r="B38" i="41"/>
  <c r="B42" i="41" s="1"/>
  <c r="B43" i="41" s="1"/>
  <c r="C42" i="41"/>
  <c r="B38" i="40"/>
  <c r="B42" i="40" s="1"/>
  <c r="B43" i="40" s="1"/>
  <c r="C42" i="40"/>
  <c r="B45" i="40"/>
  <c r="C37" i="39"/>
  <c r="B32" i="39"/>
  <c r="C33" i="39"/>
  <c r="G33" i="39"/>
  <c r="G34" i="39" s="1"/>
  <c r="G37" i="39"/>
  <c r="J34" i="39"/>
  <c r="J37" i="39"/>
  <c r="J33" i="39"/>
  <c r="D33" i="39"/>
  <c r="D34" i="39" s="1"/>
  <c r="D37" i="39"/>
  <c r="K33" i="39"/>
  <c r="K34" i="39" s="1"/>
  <c r="K37" i="39"/>
  <c r="F37" i="39"/>
  <c r="F33" i="39"/>
  <c r="F34" i="39" s="1"/>
  <c r="H33" i="39"/>
  <c r="H34" i="39" s="1"/>
  <c r="H37" i="39"/>
  <c r="M33" i="39"/>
  <c r="M34" i="39" s="1"/>
  <c r="M37" i="39"/>
  <c r="E37" i="39"/>
  <c r="E33" i="39"/>
  <c r="E34" i="39"/>
  <c r="I33" i="39"/>
  <c r="I34" i="39" s="1"/>
  <c r="I37" i="39"/>
  <c r="L34" i="39"/>
  <c r="L37" i="39"/>
  <c r="L33" i="39"/>
  <c r="L33" i="38"/>
  <c r="L34" i="38" s="1"/>
  <c r="L37" i="38"/>
  <c r="B32" i="38"/>
  <c r="C33" i="38"/>
  <c r="C34" i="38" s="1"/>
  <c r="C37" i="38"/>
  <c r="B37" i="38" s="1"/>
  <c r="D34" i="38"/>
  <c r="D37" i="38"/>
  <c r="D33" i="38"/>
  <c r="K37" i="38"/>
  <c r="K33" i="38"/>
  <c r="K34" i="38" s="1"/>
  <c r="F37" i="38"/>
  <c r="F33" i="38"/>
  <c r="F34" i="38" s="1"/>
  <c r="G33" i="38"/>
  <c r="G34" i="38" s="1"/>
  <c r="G37" i="38"/>
  <c r="J37" i="38"/>
  <c r="J33" i="38"/>
  <c r="J34" i="38" s="1"/>
  <c r="H34" i="38"/>
  <c r="H33" i="38"/>
  <c r="H37" i="38"/>
  <c r="I33" i="38"/>
  <c r="I34" i="38"/>
  <c r="I37" i="38"/>
  <c r="M37" i="38"/>
  <c r="M33" i="38"/>
  <c r="M34" i="38"/>
  <c r="E37" i="38"/>
  <c r="E33" i="38"/>
  <c r="E34" i="38" s="1"/>
  <c r="D37" i="37"/>
  <c r="D33" i="37"/>
  <c r="D34" i="37" s="1"/>
  <c r="E33" i="37"/>
  <c r="E37" i="37"/>
  <c r="E34" i="37"/>
  <c r="K34" i="37"/>
  <c r="K37" i="37"/>
  <c r="K33" i="37"/>
  <c r="H33" i="37"/>
  <c r="H34" i="37"/>
  <c r="H37" i="37"/>
  <c r="G33" i="37"/>
  <c r="G34" i="37" s="1"/>
  <c r="G37" i="37"/>
  <c r="C34" i="37"/>
  <c r="B32" i="37"/>
  <c r="C37" i="37"/>
  <c r="C33" i="37"/>
  <c r="L37" i="37"/>
  <c r="L33" i="37"/>
  <c r="L34" i="37" s="1"/>
  <c r="F37" i="37"/>
  <c r="F33" i="37"/>
  <c r="F34" i="37" s="1"/>
  <c r="J37" i="37"/>
  <c r="J33" i="37"/>
  <c r="J34" i="37" s="1"/>
  <c r="M37" i="37"/>
  <c r="M33" i="37"/>
  <c r="M34" i="37"/>
  <c r="I33" i="37"/>
  <c r="I34" i="37" s="1"/>
  <c r="I37" i="37"/>
  <c r="D37" i="36"/>
  <c r="D33" i="36"/>
  <c r="D34" i="36" s="1"/>
  <c r="K33" i="36"/>
  <c r="K34" i="36" s="1"/>
  <c r="K37" i="36"/>
  <c r="F37" i="36"/>
  <c r="F34" i="36"/>
  <c r="F33" i="36"/>
  <c r="J37" i="36"/>
  <c r="J33" i="36"/>
  <c r="J34" i="36" s="1"/>
  <c r="C37" i="36"/>
  <c r="C33" i="36"/>
  <c r="B33" i="36" s="1"/>
  <c r="B32" i="36"/>
  <c r="H33" i="36"/>
  <c r="H34" i="36" s="1"/>
  <c r="H37" i="36"/>
  <c r="M37" i="36"/>
  <c r="M33" i="36"/>
  <c r="M34" i="36" s="1"/>
  <c r="G34" i="36"/>
  <c r="G33" i="36"/>
  <c r="G37" i="36"/>
  <c r="E37" i="36"/>
  <c r="E33" i="36"/>
  <c r="E34" i="36" s="1"/>
  <c r="I33" i="36"/>
  <c r="I34" i="36"/>
  <c r="I37" i="36"/>
  <c r="L34" i="36"/>
  <c r="L37" i="36"/>
  <c r="L33" i="36"/>
  <c r="D37" i="35"/>
  <c r="D33" i="35"/>
  <c r="D34" i="35" s="1"/>
  <c r="F37" i="35"/>
  <c r="F33" i="35"/>
  <c r="F34" i="35"/>
  <c r="K33" i="35"/>
  <c r="K34" i="35"/>
  <c r="K37" i="35"/>
  <c r="I33" i="35"/>
  <c r="I34" i="35"/>
  <c r="I37" i="35"/>
  <c r="H33" i="35"/>
  <c r="H34" i="35"/>
  <c r="H37" i="35"/>
  <c r="M37" i="35"/>
  <c r="M33" i="35"/>
  <c r="M34" i="35"/>
  <c r="E37" i="35"/>
  <c r="E33" i="35"/>
  <c r="E34" i="35" s="1"/>
  <c r="J33" i="35"/>
  <c r="J34" i="35"/>
  <c r="J37" i="35"/>
  <c r="C37" i="35"/>
  <c r="C33" i="35"/>
  <c r="C34" i="35"/>
  <c r="B32" i="35"/>
  <c r="L33" i="35"/>
  <c r="L34" i="35" s="1"/>
  <c r="L37" i="35"/>
  <c r="L39" i="34"/>
  <c r="L43" i="34" s="1"/>
  <c r="L46" i="34"/>
  <c r="H39" i="34"/>
  <c r="H43" i="34" s="1"/>
  <c r="H46" i="34"/>
  <c r="D43" i="34"/>
  <c r="D46" i="34"/>
  <c r="D39" i="34"/>
  <c r="B46" i="34"/>
  <c r="G39" i="34"/>
  <c r="G43" i="34" s="1"/>
  <c r="G46" i="34"/>
  <c r="C43" i="34"/>
  <c r="I46" i="34"/>
  <c r="I39" i="34"/>
  <c r="I43" i="34" s="1"/>
  <c r="B37" i="34"/>
  <c r="I39" i="33"/>
  <c r="I43" i="33" s="1"/>
  <c r="I46" i="33"/>
  <c r="H39" i="33"/>
  <c r="H43" i="33"/>
  <c r="H46" i="33"/>
  <c r="L46" i="33"/>
  <c r="L39" i="33"/>
  <c r="L43" i="33" s="1"/>
  <c r="M46" i="33"/>
  <c r="M39" i="33"/>
  <c r="M43" i="33"/>
  <c r="D43" i="33"/>
  <c r="D46" i="33"/>
  <c r="D39" i="33"/>
  <c r="G39" i="33"/>
  <c r="G43" i="33" s="1"/>
  <c r="G46" i="33"/>
  <c r="N46" i="33"/>
  <c r="N39" i="33"/>
  <c r="N43" i="33" s="1"/>
  <c r="E46" i="33"/>
  <c r="B46" i="33" s="1"/>
  <c r="E39" i="33"/>
  <c r="E43" i="33" s="1"/>
  <c r="F46" i="33"/>
  <c r="F39" i="33"/>
  <c r="B39" i="33" s="1"/>
  <c r="B37" i="33"/>
  <c r="E46" i="32"/>
  <c r="E39" i="32"/>
  <c r="E43" i="32"/>
  <c r="G39" i="32"/>
  <c r="G43" i="32"/>
  <c r="G46" i="32"/>
  <c r="B46" i="32" s="1"/>
  <c r="N46" i="32"/>
  <c r="N39" i="32"/>
  <c r="N43" i="32"/>
  <c r="L46" i="32"/>
  <c r="L39" i="32"/>
  <c r="L43" i="32" s="1"/>
  <c r="D43" i="32"/>
  <c r="D46" i="32"/>
  <c r="D39" i="32"/>
  <c r="F46" i="32"/>
  <c r="F39" i="32"/>
  <c r="B39" i="32" s="1"/>
  <c r="F43" i="32"/>
  <c r="I46" i="32"/>
  <c r="I39" i="32"/>
  <c r="I43" i="32" s="1"/>
  <c r="H39" i="32"/>
  <c r="H43" i="32" s="1"/>
  <c r="H46" i="32"/>
  <c r="M46" i="32"/>
  <c r="M39" i="32"/>
  <c r="M43" i="32" s="1"/>
  <c r="B37" i="32"/>
  <c r="L46" i="31"/>
  <c r="L39" i="31"/>
  <c r="L43" i="31" s="1"/>
  <c r="C43" i="31"/>
  <c r="D43" i="31"/>
  <c r="D46" i="31"/>
  <c r="B46" i="31" s="1"/>
  <c r="D39" i="31"/>
  <c r="B39" i="31" s="1"/>
  <c r="I46" i="31"/>
  <c r="I39" i="31"/>
  <c r="I43" i="31" s="1"/>
  <c r="N46" i="31"/>
  <c r="N39" i="31"/>
  <c r="N43" i="31"/>
  <c r="H39" i="31"/>
  <c r="H43" i="31" s="1"/>
  <c r="H46" i="31"/>
  <c r="F46" i="31"/>
  <c r="F39" i="31"/>
  <c r="F43" i="31"/>
  <c r="G39" i="31"/>
  <c r="G43" i="31"/>
  <c r="G46" i="31"/>
  <c r="B37" i="31"/>
  <c r="E39" i="30"/>
  <c r="E43" i="30"/>
  <c r="E46" i="30"/>
  <c r="M39" i="30"/>
  <c r="M43" i="30" s="1"/>
  <c r="M46" i="30"/>
  <c r="G39" i="30"/>
  <c r="G43" i="30" s="1"/>
  <c r="G46" i="30"/>
  <c r="F46" i="30"/>
  <c r="F39" i="30"/>
  <c r="B39" i="30" s="1"/>
  <c r="F43" i="30"/>
  <c r="D43" i="30"/>
  <c r="D46" i="30"/>
  <c r="B46" i="30" s="1"/>
  <c r="D39" i="30"/>
  <c r="L39" i="30"/>
  <c r="L43" i="30" s="1"/>
  <c r="L46" i="30"/>
  <c r="C43" i="30"/>
  <c r="I39" i="30"/>
  <c r="I43" i="30" s="1"/>
  <c r="I46" i="30"/>
  <c r="N46" i="30"/>
  <c r="N39" i="30"/>
  <c r="N43" i="30" s="1"/>
  <c r="H39" i="30"/>
  <c r="H43" i="30"/>
  <c r="H46" i="30"/>
  <c r="B37" i="30"/>
  <c r="D48" i="29"/>
  <c r="D46" i="29"/>
  <c r="D49" i="29"/>
  <c r="F44" i="29"/>
  <c r="D54" i="29"/>
  <c r="F45" i="29"/>
  <c r="C47" i="29"/>
  <c r="C47" i="28"/>
  <c r="C51" i="28" s="1"/>
  <c r="D49" i="28"/>
  <c r="D48" i="28"/>
  <c r="D46" i="28"/>
  <c r="F44" i="28"/>
  <c r="D54" i="28"/>
  <c r="F45" i="28"/>
  <c r="D48" i="27"/>
  <c r="D49" i="27"/>
  <c r="D46" i="27"/>
  <c r="F44" i="27"/>
  <c r="C51" i="27"/>
  <c r="F54" i="27"/>
  <c r="G45" i="27"/>
  <c r="D54" i="26"/>
  <c r="F45" i="26"/>
  <c r="D49" i="26"/>
  <c r="D46" i="26"/>
  <c r="F44" i="26"/>
  <c r="D48" i="26"/>
  <c r="C51" i="26"/>
  <c r="D54" i="25"/>
  <c r="D47" i="25"/>
  <c r="D51" i="25" s="1"/>
  <c r="F45" i="25"/>
  <c r="C47" i="25"/>
  <c r="D49" i="25"/>
  <c r="D48" i="25"/>
  <c r="D46" i="25"/>
  <c r="F44" i="25"/>
  <c r="H41" i="24"/>
  <c r="H45" i="24"/>
  <c r="H48" i="24"/>
  <c r="I48" i="24"/>
  <c r="I41" i="24"/>
  <c r="I45" i="24" s="1"/>
  <c r="B48" i="24"/>
  <c r="F48" i="24"/>
  <c r="F41" i="24"/>
  <c r="F45" i="24" s="1"/>
  <c r="C45" i="24"/>
  <c r="E48" i="24"/>
  <c r="E41" i="24"/>
  <c r="E45" i="24"/>
  <c r="N48" i="24"/>
  <c r="N41" i="24"/>
  <c r="N45" i="24"/>
  <c r="L48" i="24"/>
  <c r="L41" i="24"/>
  <c r="L45" i="24" s="1"/>
  <c r="M48" i="24"/>
  <c r="M41" i="24"/>
  <c r="M45" i="24" s="1"/>
  <c r="D41" i="24"/>
  <c r="B41" i="24" s="1"/>
  <c r="B45" i="24" s="1"/>
  <c r="D48" i="24"/>
  <c r="D45" i="23"/>
  <c r="D48" i="23"/>
  <c r="D41" i="23"/>
  <c r="I41" i="23"/>
  <c r="I45" i="23" s="1"/>
  <c r="I48" i="23"/>
  <c r="G48" i="23"/>
  <c r="G41" i="23"/>
  <c r="G45" i="23"/>
  <c r="N48" i="23"/>
  <c r="N41" i="23"/>
  <c r="N45" i="23"/>
  <c r="F48" i="23"/>
  <c r="B48" i="23" s="1"/>
  <c r="F41" i="23"/>
  <c r="F45" i="23" s="1"/>
  <c r="E41" i="23"/>
  <c r="E45" i="23"/>
  <c r="E48" i="23"/>
  <c r="L45" i="23"/>
  <c r="L48" i="23"/>
  <c r="L41" i="23"/>
  <c r="M41" i="23"/>
  <c r="M48" i="23"/>
  <c r="M45" i="23"/>
  <c r="I41" i="22"/>
  <c r="I45" i="22" s="1"/>
  <c r="I48" i="22"/>
  <c r="N48" i="22"/>
  <c r="N41" i="22"/>
  <c r="N45" i="22"/>
  <c r="F48" i="22"/>
  <c r="F41" i="22"/>
  <c r="F45" i="22"/>
  <c r="G41" i="22"/>
  <c r="G45" i="22"/>
  <c r="G48" i="22"/>
  <c r="B39" i="22"/>
  <c r="M41" i="22"/>
  <c r="M45" i="22" s="1"/>
  <c r="M48" i="22"/>
  <c r="L48" i="22"/>
  <c r="L41" i="22"/>
  <c r="L45" i="22" s="1"/>
  <c r="E41" i="22"/>
  <c r="B41" i="22" s="1"/>
  <c r="E48" i="22"/>
  <c r="B48" i="22" s="1"/>
  <c r="C45" i="22"/>
  <c r="D48" i="22"/>
  <c r="D41" i="22"/>
  <c r="D45" i="22" s="1"/>
  <c r="D41" i="21"/>
  <c r="B41" i="21" s="1"/>
  <c r="D48" i="21"/>
  <c r="B48" i="21" s="1"/>
  <c r="I48" i="21"/>
  <c r="I41" i="21"/>
  <c r="I45" i="21" s="1"/>
  <c r="H41" i="21"/>
  <c r="H45" i="21" s="1"/>
  <c r="H48" i="21"/>
  <c r="N48" i="21"/>
  <c r="N41" i="21"/>
  <c r="N45" i="21" s="1"/>
  <c r="B39" i="21"/>
  <c r="F48" i="21"/>
  <c r="F41" i="21"/>
  <c r="F45" i="21" s="1"/>
  <c r="M41" i="21"/>
  <c r="M45" i="21" s="1"/>
  <c r="M48" i="21"/>
  <c r="L48" i="21"/>
  <c r="L41" i="21"/>
  <c r="L45" i="21" s="1"/>
  <c r="E41" i="21"/>
  <c r="E45" i="21" s="1"/>
  <c r="E48" i="21"/>
  <c r="I41" i="20"/>
  <c r="I45" i="20"/>
  <c r="I48" i="20"/>
  <c r="G41" i="20"/>
  <c r="G45" i="20" s="1"/>
  <c r="G48" i="20"/>
  <c r="N48" i="20"/>
  <c r="N41" i="20"/>
  <c r="N45" i="20"/>
  <c r="F48" i="20"/>
  <c r="F41" i="20"/>
  <c r="F45" i="20"/>
  <c r="M45" i="20"/>
  <c r="M48" i="20"/>
  <c r="M41" i="20"/>
  <c r="E41" i="20"/>
  <c r="E48" i="20"/>
  <c r="B48" i="20" s="1"/>
  <c r="E45" i="20"/>
  <c r="D45" i="20"/>
  <c r="D48" i="20"/>
  <c r="D41" i="20"/>
  <c r="B41" i="20" s="1"/>
  <c r="B45" i="20" s="1"/>
  <c r="L48" i="20"/>
  <c r="L41" i="20"/>
  <c r="L45" i="20" s="1"/>
  <c r="D46" i="19"/>
  <c r="D49" i="19"/>
  <c r="E44" i="19"/>
  <c r="D48" i="19"/>
  <c r="E54" i="19"/>
  <c r="F45" i="19"/>
  <c r="C51" i="19"/>
  <c r="D46" i="18"/>
  <c r="D49" i="18"/>
  <c r="E44" i="18"/>
  <c r="D48" i="18"/>
  <c r="E54" i="18"/>
  <c r="F45" i="18"/>
  <c r="C51" i="18"/>
  <c r="D46" i="17"/>
  <c r="D49" i="17"/>
  <c r="E44" i="17"/>
  <c r="D48" i="17"/>
  <c r="E54" i="17"/>
  <c r="F45" i="17"/>
  <c r="D46" i="16"/>
  <c r="D49" i="16"/>
  <c r="E44" i="16"/>
  <c r="D48" i="16"/>
  <c r="E54" i="16"/>
  <c r="F45" i="16"/>
  <c r="C51" i="16"/>
  <c r="E54" i="15"/>
  <c r="F45" i="15"/>
  <c r="D46" i="15"/>
  <c r="D49" i="15"/>
  <c r="E44" i="15"/>
  <c r="D48" i="15"/>
  <c r="B21" i="4"/>
  <c r="B33" i="54" l="1"/>
  <c r="B34" i="54"/>
  <c r="B35" i="54" s="1"/>
  <c r="B33" i="53"/>
  <c r="B34" i="53"/>
  <c r="B35" i="53" s="1"/>
  <c r="B37" i="53"/>
  <c r="B33" i="52"/>
  <c r="B34" i="52"/>
  <c r="B37" i="52"/>
  <c r="C34" i="52"/>
  <c r="B33" i="51"/>
  <c r="B34" i="51"/>
  <c r="B37" i="51"/>
  <c r="C34" i="51"/>
  <c r="B37" i="50"/>
  <c r="B33" i="50"/>
  <c r="B34" i="50"/>
  <c r="C34" i="50"/>
  <c r="C50" i="49"/>
  <c r="F48" i="49"/>
  <c r="G43" i="49"/>
  <c r="F47" i="49"/>
  <c r="F45" i="49"/>
  <c r="F53" i="49"/>
  <c r="F46" i="49"/>
  <c r="G44" i="49"/>
  <c r="D46" i="49"/>
  <c r="D50" i="49" s="1"/>
  <c r="D46" i="48"/>
  <c r="D50" i="48" s="1"/>
  <c r="H44" i="48"/>
  <c r="G53" i="48"/>
  <c r="F48" i="48"/>
  <c r="F47" i="48"/>
  <c r="F45" i="48"/>
  <c r="G43" i="48"/>
  <c r="F48" i="47"/>
  <c r="F45" i="47"/>
  <c r="G43" i="47"/>
  <c r="F47" i="47"/>
  <c r="F53" i="47"/>
  <c r="F46" i="47"/>
  <c r="G44" i="47"/>
  <c r="D46" i="47"/>
  <c r="D50" i="47"/>
  <c r="F48" i="46"/>
  <c r="G43" i="46"/>
  <c r="F45" i="46"/>
  <c r="F46" i="46" s="1"/>
  <c r="F47" i="46"/>
  <c r="F53" i="46"/>
  <c r="G44" i="46"/>
  <c r="D46" i="46"/>
  <c r="D50" i="45"/>
  <c r="F48" i="45"/>
  <c r="F45" i="45"/>
  <c r="G43" i="45"/>
  <c r="F47" i="45"/>
  <c r="F53" i="45"/>
  <c r="G44" i="45"/>
  <c r="B43" i="44"/>
  <c r="B33" i="39"/>
  <c r="B34" i="39"/>
  <c r="B37" i="39"/>
  <c r="C34" i="39"/>
  <c r="B33" i="38"/>
  <c r="B34" i="38"/>
  <c r="B35" i="38" s="1"/>
  <c r="B33" i="37"/>
  <c r="B37" i="37"/>
  <c r="B34" i="37"/>
  <c r="B35" i="37" s="1"/>
  <c r="B34" i="36"/>
  <c r="B37" i="36"/>
  <c r="C34" i="36"/>
  <c r="B33" i="35"/>
  <c r="B34" i="35" s="1"/>
  <c r="B35" i="35" s="1"/>
  <c r="B37" i="35"/>
  <c r="B39" i="34"/>
  <c r="B43" i="34"/>
  <c r="B44" i="34" s="1"/>
  <c r="F43" i="33"/>
  <c r="B43" i="33"/>
  <c r="B44" i="33" s="1"/>
  <c r="B43" i="32"/>
  <c r="B44" i="32" s="1"/>
  <c r="B43" i="31"/>
  <c r="B44" i="31" s="1"/>
  <c r="B43" i="30"/>
  <c r="B44" i="30" s="1"/>
  <c r="F49" i="29"/>
  <c r="F48" i="29"/>
  <c r="F46" i="29"/>
  <c r="G44" i="29"/>
  <c r="C51" i="29"/>
  <c r="F54" i="29"/>
  <c r="G45" i="29"/>
  <c r="D47" i="29"/>
  <c r="D47" i="28"/>
  <c r="D51" i="28"/>
  <c r="F54" i="28"/>
  <c r="F47" i="28"/>
  <c r="G45" i="28"/>
  <c r="F49" i="28"/>
  <c r="F46" i="28"/>
  <c r="F48" i="28"/>
  <c r="G44" i="28"/>
  <c r="D47" i="27"/>
  <c r="H45" i="27"/>
  <c r="G54" i="27"/>
  <c r="F49" i="27"/>
  <c r="G44" i="27"/>
  <c r="F48" i="27"/>
  <c r="F46" i="27"/>
  <c r="F54" i="26"/>
  <c r="F47" i="26"/>
  <c r="G45" i="26"/>
  <c r="F49" i="26"/>
  <c r="F51" i="26" s="1"/>
  <c r="F48" i="26"/>
  <c r="G44" i="26"/>
  <c r="F46" i="26"/>
  <c r="D47" i="26"/>
  <c r="D51" i="26" s="1"/>
  <c r="F54" i="25"/>
  <c r="G45" i="25"/>
  <c r="F49" i="25"/>
  <c r="F48" i="25"/>
  <c r="G44" i="25"/>
  <c r="F46" i="25"/>
  <c r="C51" i="25"/>
  <c r="D45" i="24"/>
  <c r="B46" i="24" s="1"/>
  <c r="B41" i="23"/>
  <c r="B45" i="23" s="1"/>
  <c r="B46" i="23" s="1"/>
  <c r="B45" i="22"/>
  <c r="E45" i="22"/>
  <c r="B45" i="21"/>
  <c r="D45" i="21"/>
  <c r="B46" i="20"/>
  <c r="E49" i="19"/>
  <c r="F44" i="19"/>
  <c r="E48" i="19"/>
  <c r="E46" i="19"/>
  <c r="G45" i="19"/>
  <c r="F54" i="19"/>
  <c r="D47" i="19"/>
  <c r="E49" i="18"/>
  <c r="F44" i="18"/>
  <c r="E48" i="18"/>
  <c r="E46" i="18"/>
  <c r="G45" i="18"/>
  <c r="F54" i="18"/>
  <c r="D47" i="18"/>
  <c r="D51" i="18" s="1"/>
  <c r="E49" i="17"/>
  <c r="E48" i="17"/>
  <c r="E46" i="17"/>
  <c r="F44" i="17"/>
  <c r="G45" i="17"/>
  <c r="F54" i="17"/>
  <c r="D47" i="17"/>
  <c r="E49" i="16"/>
  <c r="F44" i="16"/>
  <c r="E48" i="16"/>
  <c r="E46" i="16"/>
  <c r="G45" i="16"/>
  <c r="F54" i="16"/>
  <c r="D47" i="16"/>
  <c r="D47" i="15"/>
  <c r="E49" i="15"/>
  <c r="F44" i="15"/>
  <c r="E48" i="15"/>
  <c r="E46" i="15"/>
  <c r="G45" i="15"/>
  <c r="F54" i="15"/>
  <c r="B30" i="11"/>
  <c r="B41" i="10"/>
  <c r="B29" i="9"/>
  <c r="B30" i="8"/>
  <c r="B34" i="7"/>
  <c r="B35" i="52" l="1"/>
  <c r="B35" i="51"/>
  <c r="B35" i="50"/>
  <c r="G47" i="49"/>
  <c r="H43" i="49"/>
  <c r="G45" i="49"/>
  <c r="G48" i="49"/>
  <c r="F50" i="49"/>
  <c r="H44" i="49"/>
  <c r="G53" i="49"/>
  <c r="H53" i="48"/>
  <c r="I44" i="48"/>
  <c r="G47" i="48"/>
  <c r="G45" i="48"/>
  <c r="H43" i="48"/>
  <c r="G48" i="48"/>
  <c r="F46" i="48"/>
  <c r="F50" i="48"/>
  <c r="H43" i="47"/>
  <c r="G47" i="47"/>
  <c r="G48" i="47"/>
  <c r="G45" i="47"/>
  <c r="F50" i="47"/>
  <c r="H44" i="47"/>
  <c r="G53" i="47"/>
  <c r="F50" i="46"/>
  <c r="H43" i="46"/>
  <c r="G47" i="46"/>
  <c r="G48" i="46"/>
  <c r="G45" i="46"/>
  <c r="H44" i="46"/>
  <c r="G53" i="46"/>
  <c r="D50" i="46"/>
  <c r="G47" i="45"/>
  <c r="G48" i="45"/>
  <c r="G45" i="45"/>
  <c r="G46" i="45" s="1"/>
  <c r="H43" i="45"/>
  <c r="F50" i="45"/>
  <c r="H44" i="45"/>
  <c r="G53" i="45"/>
  <c r="F46" i="45"/>
  <c r="B35" i="39"/>
  <c r="B35" i="36"/>
  <c r="G48" i="29"/>
  <c r="H44" i="29"/>
  <c r="G46" i="29"/>
  <c r="G47" i="29" s="1"/>
  <c r="G49" i="29"/>
  <c r="H45" i="29"/>
  <c r="G54" i="29"/>
  <c r="F47" i="29"/>
  <c r="F51" i="29" s="1"/>
  <c r="D51" i="29"/>
  <c r="G47" i="28"/>
  <c r="H45" i="28"/>
  <c r="G51" i="28"/>
  <c r="G54" i="28"/>
  <c r="G48" i="28"/>
  <c r="G46" i="28"/>
  <c r="G49" i="28"/>
  <c r="H44" i="28"/>
  <c r="F51" i="28"/>
  <c r="H54" i="27"/>
  <c r="I45" i="27"/>
  <c r="F47" i="27"/>
  <c r="F51" i="27" s="1"/>
  <c r="G46" i="27"/>
  <c r="G49" i="27"/>
  <c r="G48" i="27"/>
  <c r="H44" i="27"/>
  <c r="D51" i="27"/>
  <c r="H45" i="26"/>
  <c r="G54" i="26"/>
  <c r="G48" i="26"/>
  <c r="G46" i="26"/>
  <c r="G47" i="26" s="1"/>
  <c r="G49" i="26"/>
  <c r="H44" i="26"/>
  <c r="G48" i="25"/>
  <c r="H44" i="25"/>
  <c r="G46" i="25"/>
  <c r="G49" i="25"/>
  <c r="F47" i="25"/>
  <c r="H45" i="25"/>
  <c r="G54" i="25"/>
  <c r="B46" i="22"/>
  <c r="B46" i="21"/>
  <c r="E47" i="19"/>
  <c r="E51" i="19"/>
  <c r="G44" i="19"/>
  <c r="F48" i="19"/>
  <c r="F46" i="19"/>
  <c r="F49" i="19"/>
  <c r="D51" i="19"/>
  <c r="H45" i="19"/>
  <c r="G54" i="19"/>
  <c r="E47" i="18"/>
  <c r="E51" i="18"/>
  <c r="G44" i="18"/>
  <c r="F48" i="18"/>
  <c r="F46" i="18"/>
  <c r="F49" i="18"/>
  <c r="H45" i="18"/>
  <c r="G54" i="18"/>
  <c r="D51" i="17"/>
  <c r="H45" i="17"/>
  <c r="G54" i="17"/>
  <c r="G44" i="17"/>
  <c r="F46" i="17"/>
  <c r="F49" i="17"/>
  <c r="F48" i="17"/>
  <c r="E47" i="17"/>
  <c r="E51" i="17" s="1"/>
  <c r="E47" i="16"/>
  <c r="E51" i="16"/>
  <c r="G44" i="16"/>
  <c r="F46" i="16"/>
  <c r="F49" i="16"/>
  <c r="F48" i="16"/>
  <c r="D51" i="16"/>
  <c r="H45" i="16"/>
  <c r="G54" i="16"/>
  <c r="G44" i="15"/>
  <c r="F46" i="15"/>
  <c r="F48" i="15"/>
  <c r="F49" i="15"/>
  <c r="E47" i="15"/>
  <c r="H45" i="15"/>
  <c r="G54" i="15"/>
  <c r="D51" i="15"/>
  <c r="B42" i="6"/>
  <c r="B35" i="5"/>
  <c r="B42" i="4"/>
  <c r="E66" i="12"/>
  <c r="F44" i="12"/>
  <c r="D45" i="12"/>
  <c r="C44" i="12"/>
  <c r="G33" i="12"/>
  <c r="D19" i="12"/>
  <c r="G9" i="12"/>
  <c r="G85" i="12"/>
  <c r="F85" i="12"/>
  <c r="E85" i="12"/>
  <c r="D85" i="12"/>
  <c r="C85" i="12"/>
  <c r="G84" i="12"/>
  <c r="F84" i="12"/>
  <c r="E84" i="12"/>
  <c r="D84" i="12"/>
  <c r="C84" i="12"/>
  <c r="G83" i="12"/>
  <c r="F83" i="12"/>
  <c r="E83" i="12"/>
  <c r="D83" i="12"/>
  <c r="C83" i="12"/>
  <c r="G73" i="12"/>
  <c r="F73" i="12"/>
  <c r="E73" i="12"/>
  <c r="D73" i="12"/>
  <c r="C73" i="12"/>
  <c r="G72" i="12"/>
  <c r="F72" i="12"/>
  <c r="E72" i="12"/>
  <c r="D72" i="12"/>
  <c r="C72" i="12"/>
  <c r="G71" i="12"/>
  <c r="F71" i="12"/>
  <c r="E71" i="12"/>
  <c r="D71" i="12"/>
  <c r="C71" i="12"/>
  <c r="G61" i="12"/>
  <c r="F61" i="12"/>
  <c r="E61" i="12"/>
  <c r="D61" i="12"/>
  <c r="C61" i="12"/>
  <c r="B58" i="14" s="1"/>
  <c r="G60" i="12"/>
  <c r="F60" i="12"/>
  <c r="E60" i="12"/>
  <c r="D60" i="12"/>
  <c r="C60" i="12"/>
  <c r="G59" i="12"/>
  <c r="F59" i="12"/>
  <c r="E59" i="12"/>
  <c r="D59" i="12"/>
  <c r="C59" i="12"/>
  <c r="G52" i="12"/>
  <c r="F52" i="12"/>
  <c r="E52" i="12"/>
  <c r="D52" i="12"/>
  <c r="C52" i="12"/>
  <c r="G51" i="12"/>
  <c r="F51" i="12"/>
  <c r="E51" i="12"/>
  <c r="D51" i="12"/>
  <c r="C51" i="12"/>
  <c r="G50" i="12"/>
  <c r="F50" i="12"/>
  <c r="E50" i="12"/>
  <c r="D50" i="12"/>
  <c r="C50" i="12"/>
  <c r="G40" i="12"/>
  <c r="F40" i="12"/>
  <c r="E40" i="12"/>
  <c r="D40" i="12"/>
  <c r="C40" i="12"/>
  <c r="G39" i="12"/>
  <c r="F39" i="12"/>
  <c r="E39" i="12"/>
  <c r="D39" i="12"/>
  <c r="C39" i="12"/>
  <c r="G38" i="12"/>
  <c r="F38" i="12"/>
  <c r="E38" i="12"/>
  <c r="D38" i="12"/>
  <c r="C38" i="12"/>
  <c r="G28" i="12"/>
  <c r="F28" i="12"/>
  <c r="E28" i="12"/>
  <c r="D28" i="12"/>
  <c r="C28" i="12"/>
  <c r="G27" i="12"/>
  <c r="F27" i="12"/>
  <c r="E27" i="12"/>
  <c r="D27" i="12"/>
  <c r="C27" i="12"/>
  <c r="G26" i="12"/>
  <c r="F26" i="12"/>
  <c r="E26" i="12"/>
  <c r="D26" i="12"/>
  <c r="C26" i="12"/>
  <c r="G16" i="12"/>
  <c r="F16" i="12"/>
  <c r="E16" i="12"/>
  <c r="D16" i="12"/>
  <c r="C16" i="12"/>
  <c r="G15" i="12"/>
  <c r="F15" i="12"/>
  <c r="E15" i="12"/>
  <c r="D15" i="12"/>
  <c r="C15" i="12"/>
  <c r="G14" i="12"/>
  <c r="F14" i="12"/>
  <c r="E14" i="12"/>
  <c r="D14" i="12"/>
  <c r="C14" i="12"/>
  <c r="G4" i="12"/>
  <c r="F4" i="12"/>
  <c r="E4" i="12"/>
  <c r="D4" i="12"/>
  <c r="C4" i="12"/>
  <c r="G3" i="12"/>
  <c r="F3" i="12"/>
  <c r="E3" i="12"/>
  <c r="D3" i="12"/>
  <c r="C3" i="12"/>
  <c r="G2" i="12"/>
  <c r="F2" i="12"/>
  <c r="E2" i="12"/>
  <c r="D2" i="12"/>
  <c r="C2" i="12"/>
  <c r="F32" i="11"/>
  <c r="F33" i="11" s="1"/>
  <c r="C32" i="11"/>
  <c r="B31" i="11"/>
  <c r="B25" i="11"/>
  <c r="B21" i="11"/>
  <c r="B20" i="11"/>
  <c r="B19" i="11"/>
  <c r="M32" i="11" s="1"/>
  <c r="J50" i="10"/>
  <c r="P49" i="10"/>
  <c r="N49" i="10"/>
  <c r="M49" i="10"/>
  <c r="L49" i="10"/>
  <c r="K49" i="10"/>
  <c r="I49" i="10"/>
  <c r="H49" i="10"/>
  <c r="G49" i="10"/>
  <c r="F49" i="10"/>
  <c r="D49" i="10"/>
  <c r="C49" i="10"/>
  <c r="O44" i="10"/>
  <c r="O46" i="10" s="1"/>
  <c r="P42" i="10"/>
  <c r="O42" i="10"/>
  <c r="N42" i="10"/>
  <c r="M42" i="10"/>
  <c r="L42" i="10"/>
  <c r="K42" i="10"/>
  <c r="J42" i="10"/>
  <c r="I42" i="10"/>
  <c r="H42" i="10"/>
  <c r="G42" i="10"/>
  <c r="F42" i="10"/>
  <c r="D42" i="10"/>
  <c r="C42" i="10"/>
  <c r="B36" i="10"/>
  <c r="B25" i="10"/>
  <c r="B24" i="10"/>
  <c r="B23" i="10"/>
  <c r="B22" i="10"/>
  <c r="B21" i="10"/>
  <c r="C43" i="10" s="1"/>
  <c r="N41" i="9"/>
  <c r="M41" i="9"/>
  <c r="L41" i="9"/>
  <c r="K41" i="9"/>
  <c r="J41" i="9"/>
  <c r="I41" i="9"/>
  <c r="H41" i="9"/>
  <c r="G41" i="9"/>
  <c r="F41" i="9"/>
  <c r="E41" i="9"/>
  <c r="D41" i="9"/>
  <c r="C41" i="9"/>
  <c r="N40" i="9"/>
  <c r="M40" i="9"/>
  <c r="L40" i="9"/>
  <c r="K40" i="9"/>
  <c r="J40" i="9"/>
  <c r="I40" i="9"/>
  <c r="H40" i="9"/>
  <c r="G40" i="9"/>
  <c r="F40" i="9"/>
  <c r="E40" i="9"/>
  <c r="D40" i="9"/>
  <c r="C40" i="9"/>
  <c r="N39" i="9"/>
  <c r="M39" i="9"/>
  <c r="L39" i="9"/>
  <c r="K39" i="9"/>
  <c r="J39" i="9"/>
  <c r="I39" i="9"/>
  <c r="H39" i="9"/>
  <c r="G39" i="9"/>
  <c r="F39" i="9"/>
  <c r="E39" i="9"/>
  <c r="D39" i="9"/>
  <c r="C39" i="9"/>
  <c r="N37" i="9"/>
  <c r="M37" i="9"/>
  <c r="L37" i="9"/>
  <c r="K37" i="9"/>
  <c r="J37" i="9"/>
  <c r="I37" i="9"/>
  <c r="H37" i="9"/>
  <c r="G37" i="9"/>
  <c r="F37" i="9"/>
  <c r="E37" i="9"/>
  <c r="D37" i="9"/>
  <c r="C37" i="9"/>
  <c r="N36" i="9"/>
  <c r="M36" i="9"/>
  <c r="L36" i="9"/>
  <c r="K36" i="9"/>
  <c r="K45" i="9" s="1"/>
  <c r="J36" i="9"/>
  <c r="I36" i="9"/>
  <c r="H36" i="9"/>
  <c r="G36" i="9"/>
  <c r="F36" i="9"/>
  <c r="E36" i="9"/>
  <c r="D36" i="9"/>
  <c r="D45" i="9" s="1"/>
  <c r="C36" i="9"/>
  <c r="B35" i="9"/>
  <c r="B33" i="9"/>
  <c r="B32" i="9"/>
  <c r="B31" i="9"/>
  <c r="B30" i="9"/>
  <c r="B31" i="8"/>
  <c r="B21" i="8"/>
  <c r="B20" i="8"/>
  <c r="B19" i="8"/>
  <c r="H32" i="8" s="1"/>
  <c r="N42" i="7"/>
  <c r="M42" i="7"/>
  <c r="L42" i="7"/>
  <c r="K42" i="7"/>
  <c r="J42" i="7"/>
  <c r="I42" i="7"/>
  <c r="H42" i="7"/>
  <c r="G42" i="7"/>
  <c r="F42" i="7"/>
  <c r="E42" i="7"/>
  <c r="D42" i="7"/>
  <c r="C42" i="7"/>
  <c r="N41" i="7"/>
  <c r="M41" i="7"/>
  <c r="L41" i="7"/>
  <c r="K41" i="7"/>
  <c r="J41" i="7"/>
  <c r="I41" i="7"/>
  <c r="H41" i="7"/>
  <c r="G41" i="7"/>
  <c r="F41" i="7"/>
  <c r="E41" i="7"/>
  <c r="D41" i="7"/>
  <c r="C41" i="7"/>
  <c r="N40" i="7"/>
  <c r="M40" i="7"/>
  <c r="L40" i="7"/>
  <c r="K40" i="7"/>
  <c r="J40" i="7"/>
  <c r="I40" i="7"/>
  <c r="H40" i="7"/>
  <c r="G40" i="7"/>
  <c r="F40" i="7"/>
  <c r="E40" i="7"/>
  <c r="D40" i="7"/>
  <c r="C40" i="7"/>
  <c r="N38" i="7"/>
  <c r="M38" i="7"/>
  <c r="L38" i="7"/>
  <c r="K38" i="7"/>
  <c r="J38" i="7"/>
  <c r="I38" i="7"/>
  <c r="H38" i="7"/>
  <c r="G38" i="7"/>
  <c r="F38" i="7"/>
  <c r="E38" i="7"/>
  <c r="D38" i="7"/>
  <c r="C38" i="7"/>
  <c r="B36" i="7"/>
  <c r="B35" i="7"/>
  <c r="B29" i="7"/>
  <c r="D20" i="7"/>
  <c r="C20" i="7"/>
  <c r="B20" i="7"/>
  <c r="D19" i="7"/>
  <c r="C19" i="7"/>
  <c r="B19" i="7"/>
  <c r="J51" i="6"/>
  <c r="P50" i="6"/>
  <c r="N50" i="6"/>
  <c r="M50" i="6"/>
  <c r="L50" i="6"/>
  <c r="K50" i="6"/>
  <c r="I50" i="6"/>
  <c r="H50" i="6"/>
  <c r="G50" i="6"/>
  <c r="F50" i="6"/>
  <c r="D50" i="6"/>
  <c r="C50" i="6"/>
  <c r="P46" i="6"/>
  <c r="N46" i="6"/>
  <c r="M46" i="6"/>
  <c r="L46" i="6"/>
  <c r="K46" i="6"/>
  <c r="O45" i="6"/>
  <c r="O47" i="6" s="1"/>
  <c r="P43" i="6"/>
  <c r="O43" i="6"/>
  <c r="N43" i="6"/>
  <c r="M43" i="6"/>
  <c r="L43" i="6"/>
  <c r="K43" i="6"/>
  <c r="J43" i="6"/>
  <c r="I43" i="6"/>
  <c r="H43" i="6"/>
  <c r="G43" i="6"/>
  <c r="F43" i="6"/>
  <c r="D43" i="6"/>
  <c r="C43" i="6"/>
  <c r="B37" i="6"/>
  <c r="B26" i="6"/>
  <c r="B25" i="6"/>
  <c r="B24" i="6"/>
  <c r="B21" i="6"/>
  <c r="C44" i="6" s="1"/>
  <c r="N44" i="5"/>
  <c r="M44" i="5"/>
  <c r="L44" i="5"/>
  <c r="K44" i="5"/>
  <c r="J44" i="5"/>
  <c r="I44" i="5"/>
  <c r="H44" i="5"/>
  <c r="G44" i="5"/>
  <c r="F44" i="5"/>
  <c r="E44" i="5"/>
  <c r="D44" i="5"/>
  <c r="C44" i="5"/>
  <c r="N43" i="5"/>
  <c r="M43" i="5"/>
  <c r="L43" i="5"/>
  <c r="K43" i="5"/>
  <c r="J43" i="5"/>
  <c r="I43" i="5"/>
  <c r="H43" i="5"/>
  <c r="G43" i="5"/>
  <c r="F43" i="5"/>
  <c r="E43" i="5"/>
  <c r="D43" i="5"/>
  <c r="C43" i="5"/>
  <c r="N42" i="5"/>
  <c r="M42" i="5"/>
  <c r="L42" i="5"/>
  <c r="K42" i="5"/>
  <c r="J42" i="5"/>
  <c r="I42" i="5"/>
  <c r="H42" i="5"/>
  <c r="G42" i="5"/>
  <c r="F42" i="5"/>
  <c r="E42" i="5"/>
  <c r="D42" i="5"/>
  <c r="C42" i="5"/>
  <c r="N40" i="5"/>
  <c r="M40" i="5"/>
  <c r="L40" i="5"/>
  <c r="K40" i="5"/>
  <c r="J40" i="5"/>
  <c r="I40" i="5"/>
  <c r="H40" i="5"/>
  <c r="G40" i="5"/>
  <c r="F40" i="5"/>
  <c r="E40" i="5"/>
  <c r="D40" i="5"/>
  <c r="C40" i="5"/>
  <c r="B38" i="5"/>
  <c r="B37" i="5"/>
  <c r="B36" i="5"/>
  <c r="B30" i="5"/>
  <c r="B28" i="5"/>
  <c r="D21" i="5"/>
  <c r="C21" i="5"/>
  <c r="B21" i="5"/>
  <c r="D20" i="5"/>
  <c r="C20" i="5"/>
  <c r="B20" i="5"/>
  <c r="D19" i="5"/>
  <c r="C19" i="5"/>
  <c r="B19" i="5"/>
  <c r="P50" i="4"/>
  <c r="N50" i="4"/>
  <c r="M50" i="4"/>
  <c r="L50" i="4"/>
  <c r="K50" i="4"/>
  <c r="H50" i="4"/>
  <c r="G50" i="4"/>
  <c r="F50" i="4"/>
  <c r="E50" i="4"/>
  <c r="D50" i="4"/>
  <c r="C50" i="4"/>
  <c r="O45" i="4"/>
  <c r="P43" i="4"/>
  <c r="O43" i="4"/>
  <c r="N43" i="4"/>
  <c r="M43" i="4"/>
  <c r="L43" i="4"/>
  <c r="K43" i="4"/>
  <c r="J43" i="4"/>
  <c r="H43" i="4"/>
  <c r="G43" i="4"/>
  <c r="F43" i="4"/>
  <c r="E43" i="4"/>
  <c r="D43" i="4"/>
  <c r="C43" i="4"/>
  <c r="B37" i="4"/>
  <c r="B35" i="4"/>
  <c r="B26" i="4"/>
  <c r="B25" i="4"/>
  <c r="B24" i="4"/>
  <c r="J46" i="4"/>
  <c r="B31" i="1"/>
  <c r="B15" i="1"/>
  <c r="B5" i="1"/>
  <c r="H53" i="49" l="1"/>
  <c r="H46" i="49"/>
  <c r="H50" i="49" s="1"/>
  <c r="I44" i="49"/>
  <c r="H45" i="49"/>
  <c r="H48" i="49"/>
  <c r="H47" i="49"/>
  <c r="I43" i="49"/>
  <c r="G46" i="49"/>
  <c r="G46" i="48"/>
  <c r="G50" i="48"/>
  <c r="I53" i="48"/>
  <c r="K44" i="48"/>
  <c r="H45" i="48"/>
  <c r="I43" i="48"/>
  <c r="H47" i="48"/>
  <c r="H48" i="48"/>
  <c r="H53" i="47"/>
  <c r="I44" i="47"/>
  <c r="G46" i="47"/>
  <c r="H47" i="47"/>
  <c r="H45" i="47"/>
  <c r="H48" i="47"/>
  <c r="I43" i="47"/>
  <c r="H53" i="46"/>
  <c r="H46" i="46"/>
  <c r="H50" i="46" s="1"/>
  <c r="I44" i="46"/>
  <c r="H47" i="46"/>
  <c r="H45" i="46"/>
  <c r="I43" i="46"/>
  <c r="H48" i="46"/>
  <c r="G46" i="46"/>
  <c r="H47" i="45"/>
  <c r="H45" i="45"/>
  <c r="I43" i="45"/>
  <c r="H48" i="45"/>
  <c r="H53" i="45"/>
  <c r="I44" i="45"/>
  <c r="G50" i="45"/>
  <c r="H49" i="29"/>
  <c r="H48" i="29"/>
  <c r="H46" i="29"/>
  <c r="I44" i="29"/>
  <c r="G51" i="29"/>
  <c r="H54" i="29"/>
  <c r="H47" i="29"/>
  <c r="I45" i="29"/>
  <c r="H54" i="28"/>
  <c r="H47" i="28"/>
  <c r="I45" i="28"/>
  <c r="I44" i="28"/>
  <c r="H46" i="28"/>
  <c r="H51" i="28" s="1"/>
  <c r="H48" i="28"/>
  <c r="H49" i="28"/>
  <c r="H46" i="27"/>
  <c r="H49" i="27"/>
  <c r="H48" i="27"/>
  <c r="I44" i="27"/>
  <c r="K45" i="27"/>
  <c r="I54" i="27"/>
  <c r="G47" i="27"/>
  <c r="G51" i="27" s="1"/>
  <c r="G51" i="26"/>
  <c r="H46" i="26"/>
  <c r="H48" i="26"/>
  <c r="I44" i="26"/>
  <c r="H49" i="26"/>
  <c r="H54" i="26"/>
  <c r="H47" i="26"/>
  <c r="I45" i="26"/>
  <c r="H48" i="25"/>
  <c r="H46" i="25"/>
  <c r="I44" i="25"/>
  <c r="H49" i="25"/>
  <c r="F51" i="25"/>
  <c r="G47" i="25"/>
  <c r="H51" i="25"/>
  <c r="H54" i="25"/>
  <c r="H47" i="25"/>
  <c r="I45" i="25"/>
  <c r="J45" i="19"/>
  <c r="I45" i="19"/>
  <c r="I51" i="19" s="1"/>
  <c r="H54" i="19"/>
  <c r="G48" i="19"/>
  <c r="G46" i="19"/>
  <c r="G49" i="19"/>
  <c r="H44" i="19"/>
  <c r="F47" i="19"/>
  <c r="F51" i="19"/>
  <c r="G48" i="18"/>
  <c r="G46" i="18"/>
  <c r="G49" i="18"/>
  <c r="H44" i="18"/>
  <c r="J45" i="18"/>
  <c r="I45" i="18"/>
  <c r="I51" i="18" s="1"/>
  <c r="H54" i="18"/>
  <c r="F51" i="18"/>
  <c r="F47" i="18"/>
  <c r="F47" i="17"/>
  <c r="F51" i="17" s="1"/>
  <c r="G49" i="17"/>
  <c r="G48" i="17"/>
  <c r="G46" i="17"/>
  <c r="H44" i="17"/>
  <c r="J45" i="17"/>
  <c r="I45" i="17"/>
  <c r="I51" i="17" s="1"/>
  <c r="H54" i="17"/>
  <c r="J45" i="16"/>
  <c r="I45" i="16"/>
  <c r="I51" i="16" s="1"/>
  <c r="H54" i="16"/>
  <c r="G48" i="16"/>
  <c r="G46" i="16"/>
  <c r="G49" i="16"/>
  <c r="H44" i="16"/>
  <c r="F47" i="16"/>
  <c r="F51" i="16"/>
  <c r="J45" i="15"/>
  <c r="I45" i="15"/>
  <c r="H54" i="15"/>
  <c r="F47" i="15"/>
  <c r="F51" i="15" s="1"/>
  <c r="E51" i="15"/>
  <c r="G46" i="15"/>
  <c r="G49" i="15"/>
  <c r="H44" i="15"/>
  <c r="G48" i="15"/>
  <c r="B22" i="9"/>
  <c r="B23" i="8"/>
  <c r="B23" i="9"/>
  <c r="B24" i="8"/>
  <c r="B31" i="7"/>
  <c r="B27" i="8"/>
  <c r="G37" i="7"/>
  <c r="G39" i="7" s="1"/>
  <c r="G43" i="7" s="1"/>
  <c r="B36" i="6"/>
  <c r="B35" i="6"/>
  <c r="C65" i="14"/>
  <c r="D48" i="14"/>
  <c r="H39" i="5"/>
  <c r="D43" i="12"/>
  <c r="C64" i="12"/>
  <c r="F64" i="12"/>
  <c r="B41" i="7"/>
  <c r="B42" i="5"/>
  <c r="B44" i="5"/>
  <c r="B27" i="7"/>
  <c r="C8" i="14"/>
  <c r="B41" i="13"/>
  <c r="C33" i="12"/>
  <c r="F78" i="12"/>
  <c r="J37" i="7"/>
  <c r="J39" i="7" s="1"/>
  <c r="J43" i="7" s="1"/>
  <c r="D65" i="12"/>
  <c r="D35" i="14"/>
  <c r="C9" i="12"/>
  <c r="C20" i="12"/>
  <c r="F20" i="12"/>
  <c r="G20" i="12"/>
  <c r="D33" i="12"/>
  <c r="B50" i="4"/>
  <c r="K37" i="7"/>
  <c r="K39" i="7" s="1"/>
  <c r="K43" i="7" s="1"/>
  <c r="F38" i="9"/>
  <c r="F42" i="9" s="1"/>
  <c r="N38" i="9"/>
  <c r="N42" i="9" s="1"/>
  <c r="D9" i="12"/>
  <c r="G19" i="12"/>
  <c r="G65" i="12"/>
  <c r="G44" i="12"/>
  <c r="D66" i="12"/>
  <c r="C19" i="12"/>
  <c r="F21" i="12"/>
  <c r="E33" i="12"/>
  <c r="B49" i="10"/>
  <c r="I32" i="11"/>
  <c r="B63" i="13"/>
  <c r="K39" i="5"/>
  <c r="G32" i="11"/>
  <c r="G37" i="11" s="1"/>
  <c r="F9" i="12"/>
  <c r="L39" i="5"/>
  <c r="L48" i="5" s="1"/>
  <c r="B38" i="7"/>
  <c r="B42" i="7"/>
  <c r="B40" i="9"/>
  <c r="D21" i="14"/>
  <c r="C44" i="4"/>
  <c r="C49" i="4" s="1"/>
  <c r="B29" i="5"/>
  <c r="B40" i="5"/>
  <c r="B41" i="9"/>
  <c r="K32" i="11"/>
  <c r="D21" i="12"/>
  <c r="E64" i="12"/>
  <c r="C78" i="12"/>
  <c r="D39" i="5"/>
  <c r="D48" i="5" s="1"/>
  <c r="C45" i="4"/>
  <c r="D45" i="4" s="1"/>
  <c r="E45" i="4" s="1"/>
  <c r="B43" i="5"/>
  <c r="B50" i="6"/>
  <c r="C37" i="7"/>
  <c r="C46" i="7" s="1"/>
  <c r="B40" i="7"/>
  <c r="N32" i="11"/>
  <c r="N33" i="11" s="1"/>
  <c r="N34" i="11" s="1"/>
  <c r="C46" i="13"/>
  <c r="C56" i="13"/>
  <c r="D75" i="13"/>
  <c r="E21" i="12"/>
  <c r="D78" i="12"/>
  <c r="B36" i="9"/>
  <c r="H38" i="9"/>
  <c r="H42" i="9" s="1"/>
  <c r="H45" i="9"/>
  <c r="C49" i="6"/>
  <c r="D44" i="6"/>
  <c r="C48" i="6"/>
  <c r="C46" i="6"/>
  <c r="H37" i="8"/>
  <c r="H34" i="8"/>
  <c r="H41" i="5"/>
  <c r="H45" i="5" s="1"/>
  <c r="H48" i="5"/>
  <c r="K48" i="5"/>
  <c r="K41" i="5"/>
  <c r="K45" i="5" s="1"/>
  <c r="B25" i="14"/>
  <c r="B39" i="6"/>
  <c r="I32" i="8"/>
  <c r="J45" i="9"/>
  <c r="E39" i="5"/>
  <c r="M39" i="5"/>
  <c r="B28" i="7"/>
  <c r="D37" i="7"/>
  <c r="L37" i="7"/>
  <c r="L39" i="7" s="1"/>
  <c r="J32" i="8"/>
  <c r="C45" i="9"/>
  <c r="C38" i="9"/>
  <c r="C42" i="9" s="1"/>
  <c r="E44" i="10"/>
  <c r="E50" i="10" s="1"/>
  <c r="C44" i="10"/>
  <c r="O50" i="10"/>
  <c r="F39" i="5"/>
  <c r="N39" i="5"/>
  <c r="L41" i="5"/>
  <c r="L45" i="5" s="1"/>
  <c r="O51" i="6"/>
  <c r="E37" i="7"/>
  <c r="M37" i="7"/>
  <c r="M39" i="7" s="1"/>
  <c r="C32" i="8"/>
  <c r="K32" i="8"/>
  <c r="L45" i="9"/>
  <c r="L38" i="9"/>
  <c r="L42" i="9" s="1"/>
  <c r="D38" i="9"/>
  <c r="D42" i="9" s="1"/>
  <c r="O47" i="4"/>
  <c r="O51" i="4" s="1"/>
  <c r="G39" i="5"/>
  <c r="C45" i="6"/>
  <c r="F37" i="7"/>
  <c r="F39" i="7" s="1"/>
  <c r="N37" i="7"/>
  <c r="N39" i="7" s="1"/>
  <c r="D32" i="8"/>
  <c r="L32" i="8"/>
  <c r="E38" i="9"/>
  <c r="E42" i="9" s="1"/>
  <c r="E45" i="9"/>
  <c r="M38" i="9"/>
  <c r="M42" i="9" s="1"/>
  <c r="C47" i="10"/>
  <c r="D43" i="10"/>
  <c r="C48" i="10"/>
  <c r="C45" i="10"/>
  <c r="C29" i="13"/>
  <c r="K46" i="7"/>
  <c r="E32" i="8"/>
  <c r="M32" i="8"/>
  <c r="J38" i="9"/>
  <c r="J42" i="9" s="1"/>
  <c r="I39" i="5"/>
  <c r="E45" i="6"/>
  <c r="E51" i="6" s="1"/>
  <c r="H37" i="7"/>
  <c r="H39" i="7" s="1"/>
  <c r="F32" i="8"/>
  <c r="N32" i="8"/>
  <c r="B37" i="9"/>
  <c r="B39" i="9"/>
  <c r="F45" i="9"/>
  <c r="C7" i="13"/>
  <c r="B21" i="13"/>
  <c r="B23" i="11"/>
  <c r="B34" i="10"/>
  <c r="J39" i="5"/>
  <c r="I37" i="7"/>
  <c r="I39" i="7" s="1"/>
  <c r="G32" i="8"/>
  <c r="B24" i="11"/>
  <c r="B35" i="10"/>
  <c r="B36" i="4"/>
  <c r="C39" i="5"/>
  <c r="I45" i="9"/>
  <c r="I38" i="9"/>
  <c r="I42" i="9" s="1"/>
  <c r="N45" i="9"/>
  <c r="M37" i="11"/>
  <c r="M33" i="11"/>
  <c r="M34" i="11" s="1"/>
  <c r="G33" i="11"/>
  <c r="G34" i="11" s="1"/>
  <c r="G38" i="9"/>
  <c r="G42" i="9" s="1"/>
  <c r="M45" i="9"/>
  <c r="I33" i="11"/>
  <c r="I34" i="11" s="1"/>
  <c r="F37" i="11"/>
  <c r="D73" i="14"/>
  <c r="C73" i="14"/>
  <c r="D75" i="14"/>
  <c r="B73" i="14"/>
  <c r="C75" i="14"/>
  <c r="D72" i="14"/>
  <c r="B75" i="14"/>
  <c r="C72" i="14"/>
  <c r="B72" i="14"/>
  <c r="B5" i="13"/>
  <c r="D7" i="13"/>
  <c r="B16" i="13"/>
  <c r="D18" i="13"/>
  <c r="C21" i="13"/>
  <c r="B27" i="13"/>
  <c r="D29" i="13"/>
  <c r="C35" i="13"/>
  <c r="B38" i="13"/>
  <c r="B53" i="13"/>
  <c r="D62" i="13"/>
  <c r="D7" i="14"/>
  <c r="D11" i="14"/>
  <c r="C19" i="14"/>
  <c r="D27" i="14"/>
  <c r="C38" i="14"/>
  <c r="C54" i="14"/>
  <c r="B68" i="14"/>
  <c r="C58" i="13"/>
  <c r="D55" i="13"/>
  <c r="B55" i="13"/>
  <c r="C52" i="13"/>
  <c r="C5" i="13"/>
  <c r="B8" i="13"/>
  <c r="C16" i="13"/>
  <c r="B19" i="13"/>
  <c r="D21" i="13"/>
  <c r="C27" i="13"/>
  <c r="D35" i="13"/>
  <c r="C38" i="13"/>
  <c r="C41" i="13"/>
  <c r="C53" i="13"/>
  <c r="D56" i="13"/>
  <c r="B8" i="14"/>
  <c r="D15" i="14"/>
  <c r="C29" i="14"/>
  <c r="D38" i="14"/>
  <c r="C55" i="14"/>
  <c r="G45" i="9"/>
  <c r="H32" i="11"/>
  <c r="C33" i="11"/>
  <c r="K33" i="11"/>
  <c r="K34" i="11" s="1"/>
  <c r="F34" i="11"/>
  <c r="C64" i="13"/>
  <c r="D66" i="13"/>
  <c r="B64" i="13"/>
  <c r="D68" i="13"/>
  <c r="B66" i="13"/>
  <c r="C63" i="13"/>
  <c r="D5" i="13"/>
  <c r="C8" i="13"/>
  <c r="B11" i="13"/>
  <c r="D16" i="13"/>
  <c r="C19" i="13"/>
  <c r="B25" i="13"/>
  <c r="D27" i="13"/>
  <c r="B36" i="13"/>
  <c r="D38" i="13"/>
  <c r="D41" i="13"/>
  <c r="D53" i="13"/>
  <c r="D63" i="13"/>
  <c r="B68" i="13"/>
  <c r="B16" i="14"/>
  <c r="B21" i="14"/>
  <c r="I37" i="11"/>
  <c r="D9" i="14"/>
  <c r="B7" i="14"/>
  <c r="C9" i="14"/>
  <c r="D6" i="14"/>
  <c r="C11" i="14"/>
  <c r="D8" i="14"/>
  <c r="B6" i="14"/>
  <c r="C75" i="13"/>
  <c r="D72" i="13"/>
  <c r="B75" i="13"/>
  <c r="C72" i="13"/>
  <c r="B6" i="13"/>
  <c r="D8" i="13"/>
  <c r="C11" i="13"/>
  <c r="B17" i="13"/>
  <c r="D19" i="13"/>
  <c r="C25" i="13"/>
  <c r="B28" i="13"/>
  <c r="C36" i="13"/>
  <c r="B39" i="13"/>
  <c r="B45" i="13"/>
  <c r="B48" i="13"/>
  <c r="B54" i="13"/>
  <c r="D64" i="13"/>
  <c r="C68" i="13"/>
  <c r="B5" i="14"/>
  <c r="B9" i="14"/>
  <c r="C16" i="14"/>
  <c r="C41" i="14"/>
  <c r="K38" i="9"/>
  <c r="K42" i="9" s="1"/>
  <c r="J32" i="11"/>
  <c r="B18" i="14"/>
  <c r="C15" i="14"/>
  <c r="D17" i="14"/>
  <c r="B15" i="14"/>
  <c r="D19" i="14"/>
  <c r="B17" i="14"/>
  <c r="C21" i="14"/>
  <c r="D18" i="14"/>
  <c r="C6" i="13"/>
  <c r="B9" i="13"/>
  <c r="D11" i="13"/>
  <c r="C17" i="13"/>
  <c r="D25" i="13"/>
  <c r="C28" i="13"/>
  <c r="B31" i="13"/>
  <c r="D36" i="13"/>
  <c r="C39" i="13"/>
  <c r="C45" i="13"/>
  <c r="C48" i="13"/>
  <c r="C54" i="13"/>
  <c r="B58" i="13"/>
  <c r="B65" i="13"/>
  <c r="B72" i="13"/>
  <c r="C5" i="14"/>
  <c r="D16" i="14"/>
  <c r="B35" i="14"/>
  <c r="D62" i="14"/>
  <c r="C37" i="11"/>
  <c r="K37" i="11"/>
  <c r="D31" i="14"/>
  <c r="B29" i="14"/>
  <c r="C26" i="14"/>
  <c r="C31" i="14"/>
  <c r="D28" i="14"/>
  <c r="B26" i="14"/>
  <c r="B31" i="14"/>
  <c r="C28" i="14"/>
  <c r="B28" i="14"/>
  <c r="C25" i="14"/>
  <c r="D29" i="14"/>
  <c r="B27" i="14"/>
  <c r="D6" i="13"/>
  <c r="C9" i="13"/>
  <c r="B15" i="13"/>
  <c r="D17" i="13"/>
  <c r="B26" i="13"/>
  <c r="D28" i="13"/>
  <c r="C31" i="13"/>
  <c r="B37" i="13"/>
  <c r="D39" i="13"/>
  <c r="D45" i="13"/>
  <c r="D48" i="13"/>
  <c r="D54" i="13"/>
  <c r="D58" i="13"/>
  <c r="C65" i="13"/>
  <c r="B73" i="13"/>
  <c r="D5" i="14"/>
  <c r="C17" i="14"/>
  <c r="D25" i="14"/>
  <c r="D63" i="14"/>
  <c r="D32" i="11"/>
  <c r="L32" i="11"/>
  <c r="C37" i="14"/>
  <c r="D39" i="14"/>
  <c r="B37" i="14"/>
  <c r="C39" i="14"/>
  <c r="D36" i="14"/>
  <c r="D41" i="14"/>
  <c r="B39" i="14"/>
  <c r="C36" i="14"/>
  <c r="B41" i="14"/>
  <c r="B38" i="14"/>
  <c r="C35" i="14"/>
  <c r="D56" i="14"/>
  <c r="B54" i="14"/>
  <c r="C56" i="14"/>
  <c r="D53" i="14"/>
  <c r="D58" i="14"/>
  <c r="B56" i="14"/>
  <c r="C53" i="14"/>
  <c r="C58" i="14"/>
  <c r="D55" i="14"/>
  <c r="B53" i="14"/>
  <c r="B55" i="14"/>
  <c r="C52" i="14"/>
  <c r="D54" i="14"/>
  <c r="B52" i="14"/>
  <c r="B7" i="13"/>
  <c r="D9" i="13"/>
  <c r="C15" i="13"/>
  <c r="B18" i="13"/>
  <c r="C26" i="13"/>
  <c r="B29" i="13"/>
  <c r="D31" i="13"/>
  <c r="C37" i="13"/>
  <c r="B46" i="13"/>
  <c r="B52" i="13"/>
  <c r="C55" i="13"/>
  <c r="B62" i="13"/>
  <c r="D65" i="13"/>
  <c r="C73" i="13"/>
  <c r="C6" i="14"/>
  <c r="C18" i="14"/>
  <c r="D26" i="14"/>
  <c r="B36" i="14"/>
  <c r="E32" i="11"/>
  <c r="C48" i="14"/>
  <c r="D45" i="14"/>
  <c r="B48" i="14"/>
  <c r="C45" i="14"/>
  <c r="B45" i="14"/>
  <c r="D46" i="13"/>
  <c r="D46" i="14"/>
  <c r="C46" i="14"/>
  <c r="B65" i="14"/>
  <c r="C62" i="14"/>
  <c r="D64" i="14"/>
  <c r="B62" i="14"/>
  <c r="C64" i="14"/>
  <c r="D66" i="14"/>
  <c r="B64" i="14"/>
  <c r="D68" i="14"/>
  <c r="B66" i="14"/>
  <c r="C63" i="14"/>
  <c r="C68" i="14"/>
  <c r="D65" i="14"/>
  <c r="B63" i="14"/>
  <c r="D15" i="13"/>
  <c r="C18" i="13"/>
  <c r="D26" i="13"/>
  <c r="B35" i="13"/>
  <c r="D37" i="13"/>
  <c r="D52" i="13"/>
  <c r="B56" i="13"/>
  <c r="C62" i="13"/>
  <c r="C66" i="13"/>
  <c r="D73" i="13"/>
  <c r="C7" i="14"/>
  <c r="B11" i="14"/>
  <c r="B19" i="14"/>
  <c r="C27" i="14"/>
  <c r="D37" i="14"/>
  <c r="D52" i="14"/>
  <c r="C66" i="14"/>
  <c r="E20" i="12"/>
  <c r="C21" i="12"/>
  <c r="E9" i="12"/>
  <c r="D20" i="12"/>
  <c r="G21" i="12"/>
  <c r="E19" i="12"/>
  <c r="F19" i="12"/>
  <c r="F33" i="12"/>
  <c r="B33" i="12" s="1"/>
  <c r="G43" i="12"/>
  <c r="C43" i="12"/>
  <c r="E43" i="12"/>
  <c r="E45" i="12"/>
  <c r="G45" i="12"/>
  <c r="D44" i="12"/>
  <c r="F43" i="12"/>
  <c r="C45" i="12"/>
  <c r="E44" i="12"/>
  <c r="F45" i="12"/>
  <c r="D62" i="12"/>
  <c r="G66" i="12"/>
  <c r="C66" i="12"/>
  <c r="G64" i="12"/>
  <c r="C65" i="12"/>
  <c r="F65" i="12"/>
  <c r="F66" i="12"/>
  <c r="G78" i="12"/>
  <c r="D64" i="12"/>
  <c r="E65" i="12"/>
  <c r="E78" i="12"/>
  <c r="I46" i="49" l="1"/>
  <c r="K44" i="49"/>
  <c r="I53" i="49"/>
  <c r="K43" i="49"/>
  <c r="I47" i="49"/>
  <c r="I48" i="49"/>
  <c r="I45" i="49"/>
  <c r="I50" i="49" s="1"/>
  <c r="G50" i="49"/>
  <c r="K53" i="48"/>
  <c r="L44" i="48"/>
  <c r="K43" i="48"/>
  <c r="I47" i="48"/>
  <c r="I45" i="48"/>
  <c r="I48" i="48"/>
  <c r="H46" i="48"/>
  <c r="H50" i="48" s="1"/>
  <c r="I53" i="47"/>
  <c r="I46" i="47"/>
  <c r="I50" i="47" s="1"/>
  <c r="K44" i="47"/>
  <c r="H46" i="47"/>
  <c r="H50" i="47" s="1"/>
  <c r="I47" i="47"/>
  <c r="I45" i="47"/>
  <c r="I48" i="47"/>
  <c r="K43" i="47"/>
  <c r="G50" i="47"/>
  <c r="K44" i="46"/>
  <c r="I53" i="46"/>
  <c r="I46" i="46"/>
  <c r="G50" i="46"/>
  <c r="I47" i="46"/>
  <c r="I45" i="46"/>
  <c r="I50" i="46" s="1"/>
  <c r="I48" i="46"/>
  <c r="K43" i="46"/>
  <c r="I47" i="45"/>
  <c r="I48" i="45"/>
  <c r="I45" i="45"/>
  <c r="K43" i="45"/>
  <c r="I53" i="45"/>
  <c r="I46" i="45"/>
  <c r="I50" i="45" s="1"/>
  <c r="K44" i="45"/>
  <c r="H46" i="45"/>
  <c r="H50" i="45" s="1"/>
  <c r="H51" i="29"/>
  <c r="I48" i="29"/>
  <c r="I46" i="29"/>
  <c r="B46" i="29" s="1"/>
  <c r="K44" i="29"/>
  <c r="I49" i="29"/>
  <c r="I54" i="29"/>
  <c r="K45" i="29"/>
  <c r="K44" i="28"/>
  <c r="I48" i="28"/>
  <c r="I46" i="28"/>
  <c r="B46" i="28" s="1"/>
  <c r="I49" i="28"/>
  <c r="I54" i="28"/>
  <c r="I47" i="28"/>
  <c r="I51" i="28" s="1"/>
  <c r="K45" i="28"/>
  <c r="L45" i="27"/>
  <c r="K54" i="27"/>
  <c r="K47" i="27"/>
  <c r="I48" i="27"/>
  <c r="I49" i="27"/>
  <c r="I46" i="27"/>
  <c r="K44" i="27"/>
  <c r="H47" i="27"/>
  <c r="H51" i="27"/>
  <c r="I46" i="26"/>
  <c r="K44" i="26"/>
  <c r="I48" i="26"/>
  <c r="I49" i="26"/>
  <c r="K45" i="26"/>
  <c r="I54" i="26"/>
  <c r="I47" i="26"/>
  <c r="I51" i="26" s="1"/>
  <c r="B46" i="26"/>
  <c r="H51" i="26"/>
  <c r="I54" i="25"/>
  <c r="I47" i="25"/>
  <c r="K45" i="25"/>
  <c r="K44" i="25"/>
  <c r="I48" i="25"/>
  <c r="I46" i="25"/>
  <c r="B46" i="25" s="1"/>
  <c r="I49" i="25"/>
  <c r="G51" i="25"/>
  <c r="G47" i="19"/>
  <c r="G51" i="19"/>
  <c r="H48" i="19"/>
  <c r="K44" i="19"/>
  <c r="H46" i="19"/>
  <c r="H49" i="19"/>
  <c r="K45" i="19"/>
  <c r="J47" i="19"/>
  <c r="J51" i="19" s="1"/>
  <c r="K45" i="18"/>
  <c r="J47" i="18"/>
  <c r="J51" i="18" s="1"/>
  <c r="H48" i="18"/>
  <c r="H46" i="18"/>
  <c r="H49" i="18"/>
  <c r="K44" i="18"/>
  <c r="G47" i="18"/>
  <c r="G51" i="18"/>
  <c r="H48" i="17"/>
  <c r="K44" i="17"/>
  <c r="H46" i="17"/>
  <c r="H49" i="17"/>
  <c r="G47" i="17"/>
  <c r="G51" i="17" s="1"/>
  <c r="K45" i="17"/>
  <c r="J51" i="17"/>
  <c r="J47" i="17"/>
  <c r="G47" i="16"/>
  <c r="G51" i="16" s="1"/>
  <c r="H48" i="16"/>
  <c r="H46" i="16"/>
  <c r="H49" i="16"/>
  <c r="K44" i="16"/>
  <c r="K45" i="16"/>
  <c r="J47" i="16"/>
  <c r="J51" i="16" s="1"/>
  <c r="H48" i="15"/>
  <c r="H46" i="15"/>
  <c r="H49" i="15"/>
  <c r="K44" i="15"/>
  <c r="G47" i="15"/>
  <c r="G51" i="15"/>
  <c r="I51" i="15"/>
  <c r="K45" i="15"/>
  <c r="J47" i="15"/>
  <c r="J51" i="15" s="1"/>
  <c r="B9" i="12"/>
  <c r="J46" i="7"/>
  <c r="G46" i="7"/>
  <c r="C39" i="7"/>
  <c r="C43" i="7" s="1"/>
  <c r="C54" i="4"/>
  <c r="B67" i="13"/>
  <c r="D57" i="13"/>
  <c r="D44" i="4"/>
  <c r="D48" i="4" s="1"/>
  <c r="C48" i="4"/>
  <c r="C47" i="13"/>
  <c r="D20" i="13"/>
  <c r="B40" i="13"/>
  <c r="B20" i="12"/>
  <c r="D41" i="5"/>
  <c r="D45" i="5" s="1"/>
  <c r="C40" i="14"/>
  <c r="B64" i="12"/>
  <c r="C47" i="14"/>
  <c r="B19" i="12"/>
  <c r="D40" i="14"/>
  <c r="C74" i="14"/>
  <c r="N37" i="11"/>
  <c r="C46" i="4"/>
  <c r="C47" i="4" s="1"/>
  <c r="B78" i="12"/>
  <c r="E68" i="12"/>
  <c r="F68" i="12"/>
  <c r="C68" i="12"/>
  <c r="D57" i="14"/>
  <c r="D74" i="14"/>
  <c r="F53" i="12"/>
  <c r="G89" i="12"/>
  <c r="B32" i="11"/>
  <c r="D54" i="4"/>
  <c r="E53" i="12"/>
  <c r="D47" i="14"/>
  <c r="D10" i="14"/>
  <c r="G68" i="12"/>
  <c r="E62" i="12"/>
  <c r="F63" i="12"/>
  <c r="B57" i="13"/>
  <c r="B20" i="13"/>
  <c r="D40" i="13"/>
  <c r="C40" i="13"/>
  <c r="B74" i="14"/>
  <c r="G37" i="8"/>
  <c r="G34" i="8"/>
  <c r="N37" i="8"/>
  <c r="N34" i="8"/>
  <c r="M37" i="8"/>
  <c r="M34" i="8"/>
  <c r="G48" i="5"/>
  <c r="G41" i="5"/>
  <c r="G45" i="5" s="1"/>
  <c r="M46" i="7"/>
  <c r="M43" i="7"/>
  <c r="M48" i="5"/>
  <c r="M41" i="5"/>
  <c r="M45" i="5" s="1"/>
  <c r="F45" i="4"/>
  <c r="E54" i="4"/>
  <c r="C10" i="14"/>
  <c r="J37" i="11"/>
  <c r="J33" i="11"/>
  <c r="J34" i="11" s="1"/>
  <c r="C74" i="13"/>
  <c r="F37" i="8"/>
  <c r="F34" i="8"/>
  <c r="E37" i="8"/>
  <c r="E33" i="8"/>
  <c r="E34" i="8" s="1"/>
  <c r="E46" i="7"/>
  <c r="E39" i="7"/>
  <c r="E43" i="7" s="1"/>
  <c r="E48" i="5"/>
  <c r="E41" i="5"/>
  <c r="E45" i="5" s="1"/>
  <c r="D30" i="14"/>
  <c r="G63" i="12"/>
  <c r="C62" i="12"/>
  <c r="C67" i="13"/>
  <c r="B57" i="14"/>
  <c r="B74" i="13"/>
  <c r="B10" i="14"/>
  <c r="B30" i="13"/>
  <c r="H33" i="11"/>
  <c r="H34" i="11" s="1"/>
  <c r="H37" i="11"/>
  <c r="D20" i="14"/>
  <c r="I46" i="7"/>
  <c r="I43" i="7"/>
  <c r="H43" i="7"/>
  <c r="H46" i="7"/>
  <c r="L37" i="8"/>
  <c r="L34" i="8"/>
  <c r="B38" i="9"/>
  <c r="B42" i="9" s="1"/>
  <c r="B43" i="9" s="1"/>
  <c r="C63" i="12"/>
  <c r="D47" i="13"/>
  <c r="F62" i="12"/>
  <c r="G62" i="12"/>
  <c r="B44" i="12"/>
  <c r="B67" i="14"/>
  <c r="L37" i="11"/>
  <c r="L33" i="11"/>
  <c r="L34" i="11" s="1"/>
  <c r="C30" i="13"/>
  <c r="D74" i="13"/>
  <c r="B39" i="5"/>
  <c r="C48" i="5"/>
  <c r="C41" i="5"/>
  <c r="J41" i="5"/>
  <c r="J45" i="5" s="1"/>
  <c r="J48" i="5"/>
  <c r="C34" i="11"/>
  <c r="D47" i="10"/>
  <c r="D45" i="10"/>
  <c r="D48" i="10"/>
  <c r="F43" i="10"/>
  <c r="D37" i="8"/>
  <c r="D33" i="8"/>
  <c r="D34" i="8" s="1"/>
  <c r="K34" i="8"/>
  <c r="K37" i="8"/>
  <c r="B45" i="9"/>
  <c r="B30" i="14"/>
  <c r="D49" i="6"/>
  <c r="D48" i="6"/>
  <c r="D46" i="6"/>
  <c r="F44" i="6"/>
  <c r="G87" i="12"/>
  <c r="B65" i="12"/>
  <c r="E63" i="12"/>
  <c r="E56" i="12"/>
  <c r="C57" i="14"/>
  <c r="D37" i="11"/>
  <c r="D33" i="11"/>
  <c r="D30" i="13"/>
  <c r="I41" i="5"/>
  <c r="I45" i="5" s="1"/>
  <c r="I48" i="5"/>
  <c r="C33" i="8"/>
  <c r="C34" i="8" s="1"/>
  <c r="C37" i="8"/>
  <c r="B32" i="8"/>
  <c r="J34" i="8"/>
  <c r="J37" i="8"/>
  <c r="C67" i="14"/>
  <c r="C30" i="14"/>
  <c r="B20" i="14"/>
  <c r="D67" i="13"/>
  <c r="N46" i="7"/>
  <c r="N43" i="7"/>
  <c r="N48" i="5"/>
  <c r="N41" i="5"/>
  <c r="N45" i="5" s="1"/>
  <c r="L46" i="7"/>
  <c r="L43" i="7"/>
  <c r="G86" i="12"/>
  <c r="D68" i="12"/>
  <c r="B66" i="12"/>
  <c r="D67" i="14"/>
  <c r="C10" i="13"/>
  <c r="F46" i="7"/>
  <c r="F43" i="7"/>
  <c r="F48" i="5"/>
  <c r="F41" i="5"/>
  <c r="F45" i="5" s="1"/>
  <c r="C46" i="10"/>
  <c r="C50" i="10" s="1"/>
  <c r="D44" i="10"/>
  <c r="C53" i="10"/>
  <c r="D46" i="7"/>
  <c r="D39" i="7"/>
  <c r="D43" i="7" s="1"/>
  <c r="B37" i="7"/>
  <c r="B45" i="12"/>
  <c r="B43" i="12"/>
  <c r="B21" i="12"/>
  <c r="E37" i="11"/>
  <c r="E33" i="11"/>
  <c r="E34" i="11" s="1"/>
  <c r="C20" i="13"/>
  <c r="B40" i="14"/>
  <c r="C20" i="14"/>
  <c r="B47" i="13"/>
  <c r="D10" i="13"/>
  <c r="C57" i="13"/>
  <c r="B10" i="13"/>
  <c r="C54" i="6"/>
  <c r="C47" i="6"/>
  <c r="C51" i="6" s="1"/>
  <c r="D45" i="6"/>
  <c r="I34" i="8"/>
  <c r="I37" i="8"/>
  <c r="K47" i="49" l="1"/>
  <c r="K45" i="49"/>
  <c r="L43" i="49"/>
  <c r="K48" i="49"/>
  <c r="K53" i="49"/>
  <c r="K46" i="49"/>
  <c r="L44" i="49"/>
  <c r="I46" i="48"/>
  <c r="I50" i="48" s="1"/>
  <c r="L53" i="48"/>
  <c r="M44" i="48"/>
  <c r="K47" i="48"/>
  <c r="K45" i="48"/>
  <c r="L43" i="48"/>
  <c r="K48" i="48"/>
  <c r="K46" i="47"/>
  <c r="K53" i="47"/>
  <c r="L44" i="47"/>
  <c r="K47" i="47"/>
  <c r="K50" i="47" s="1"/>
  <c r="K45" i="47"/>
  <c r="L43" i="47"/>
  <c r="K48" i="47"/>
  <c r="K47" i="46"/>
  <c r="K45" i="46"/>
  <c r="L43" i="46"/>
  <c r="K48" i="46"/>
  <c r="K46" i="46"/>
  <c r="K50" i="46"/>
  <c r="K53" i="46"/>
  <c r="L44" i="46"/>
  <c r="K47" i="45"/>
  <c r="K45" i="45"/>
  <c r="K46" i="45" s="1"/>
  <c r="L43" i="45"/>
  <c r="K48" i="45"/>
  <c r="L44" i="45"/>
  <c r="K53" i="45"/>
  <c r="K48" i="29"/>
  <c r="L44" i="29"/>
  <c r="K49" i="29"/>
  <c r="K51" i="29"/>
  <c r="K47" i="29"/>
  <c r="L45" i="29"/>
  <c r="K54" i="29"/>
  <c r="I47" i="29"/>
  <c r="I51" i="29" s="1"/>
  <c r="K47" i="28"/>
  <c r="L45" i="28"/>
  <c r="K54" i="28"/>
  <c r="K48" i="28"/>
  <c r="K51" i="28" s="1"/>
  <c r="K49" i="28"/>
  <c r="L44" i="28"/>
  <c r="I47" i="27"/>
  <c r="I51" i="27" s="1"/>
  <c r="L54" i="27"/>
  <c r="M45" i="27"/>
  <c r="L47" i="27"/>
  <c r="K48" i="27"/>
  <c r="K51" i="27" s="1"/>
  <c r="K49" i="27"/>
  <c r="L44" i="27"/>
  <c r="B46" i="27"/>
  <c r="L45" i="26"/>
  <c r="K47" i="26"/>
  <c r="K51" i="26" s="1"/>
  <c r="K54" i="26"/>
  <c r="K48" i="26"/>
  <c r="L44" i="26"/>
  <c r="K49" i="26"/>
  <c r="K48" i="25"/>
  <c r="L44" i="25"/>
  <c r="K49" i="25"/>
  <c r="L45" i="25"/>
  <c r="K54" i="25"/>
  <c r="K47" i="25"/>
  <c r="K51" i="25" s="1"/>
  <c r="I51" i="25"/>
  <c r="H47" i="19"/>
  <c r="H51" i="19"/>
  <c r="K48" i="19"/>
  <c r="K46" i="19"/>
  <c r="N44" i="19"/>
  <c r="K49" i="19"/>
  <c r="L44" i="19"/>
  <c r="L45" i="19"/>
  <c r="K54" i="19"/>
  <c r="K48" i="18"/>
  <c r="K46" i="18"/>
  <c r="N44" i="18"/>
  <c r="K49" i="18"/>
  <c r="L44" i="18"/>
  <c r="H47" i="18"/>
  <c r="H51" i="18" s="1"/>
  <c r="K47" i="18"/>
  <c r="K51" i="18" s="1"/>
  <c r="L45" i="18"/>
  <c r="K54" i="18"/>
  <c r="L45" i="17"/>
  <c r="K47" i="17"/>
  <c r="K54" i="17"/>
  <c r="H47" i="17"/>
  <c r="H51" i="17" s="1"/>
  <c r="K48" i="17"/>
  <c r="K46" i="17"/>
  <c r="K51" i="17" s="1"/>
  <c r="K49" i="17"/>
  <c r="L44" i="17"/>
  <c r="N44" i="17"/>
  <c r="K48" i="16"/>
  <c r="K46" i="16"/>
  <c r="K51" i="16" s="1"/>
  <c r="K49" i="16"/>
  <c r="L44" i="16"/>
  <c r="N44" i="16"/>
  <c r="H47" i="16"/>
  <c r="H51" i="16" s="1"/>
  <c r="K47" i="16"/>
  <c r="L45" i="16"/>
  <c r="K54" i="16"/>
  <c r="K48" i="15"/>
  <c r="N44" i="15"/>
  <c r="K46" i="15"/>
  <c r="K49" i="15"/>
  <c r="L44" i="15"/>
  <c r="K47" i="15"/>
  <c r="L45" i="15"/>
  <c r="K51" i="15"/>
  <c r="K54" i="15"/>
  <c r="H47" i="15"/>
  <c r="H51" i="15"/>
  <c r="D49" i="4"/>
  <c r="D46" i="4"/>
  <c r="E44" i="4"/>
  <c r="G88" i="12"/>
  <c r="B68" i="12"/>
  <c r="G67" i="12"/>
  <c r="F56" i="12"/>
  <c r="B46" i="7"/>
  <c r="D47" i="12"/>
  <c r="F67" i="12"/>
  <c r="D42" i="12"/>
  <c r="E54" i="12"/>
  <c r="E55" i="12" s="1"/>
  <c r="C47" i="12"/>
  <c r="B37" i="11"/>
  <c r="F54" i="12"/>
  <c r="F55" i="12" s="1"/>
  <c r="B33" i="11"/>
  <c r="B34" i="11" s="1"/>
  <c r="B39" i="7"/>
  <c r="B43" i="7" s="1"/>
  <c r="B44" i="7" s="1"/>
  <c r="D54" i="6"/>
  <c r="D47" i="6"/>
  <c r="D51" i="6" s="1"/>
  <c r="F45" i="6"/>
  <c r="G41" i="12"/>
  <c r="F47" i="10"/>
  <c r="F45" i="10"/>
  <c r="G43" i="10"/>
  <c r="F48" i="10"/>
  <c r="B41" i="5"/>
  <c r="B45" i="5" s="1"/>
  <c r="D17" i="12"/>
  <c r="G23" i="12"/>
  <c r="F17" i="12"/>
  <c r="F86" i="12"/>
  <c r="B37" i="8"/>
  <c r="G42" i="12"/>
  <c r="B48" i="5"/>
  <c r="D18" i="12"/>
  <c r="C89" i="12"/>
  <c r="D86" i="12"/>
  <c r="E46" i="4"/>
  <c r="E49" i="4"/>
  <c r="F44" i="4"/>
  <c r="E48" i="4"/>
  <c r="C53" i="12"/>
  <c r="F18" i="12"/>
  <c r="F89" i="12"/>
  <c r="D53" i="12"/>
  <c r="E41" i="12"/>
  <c r="G47" i="12"/>
  <c r="C45" i="5"/>
  <c r="D23" i="12"/>
  <c r="E86" i="12"/>
  <c r="D87" i="12"/>
  <c r="G53" i="12"/>
  <c r="C56" i="12"/>
  <c r="E23" i="12"/>
  <c r="D54" i="12"/>
  <c r="D46" i="10"/>
  <c r="D50" i="10" s="1"/>
  <c r="F44" i="10"/>
  <c r="D53" i="10"/>
  <c r="E42" i="12"/>
  <c r="B33" i="8"/>
  <c r="B34" i="8" s="1"/>
  <c r="B35" i="8" s="1"/>
  <c r="C17" i="12"/>
  <c r="E89" i="12"/>
  <c r="C87" i="12"/>
  <c r="D89" i="12"/>
  <c r="D47" i="4"/>
  <c r="D51" i="4" s="1"/>
  <c r="B62" i="12"/>
  <c r="C67" i="12"/>
  <c r="G54" i="12"/>
  <c r="C54" i="12"/>
  <c r="G45" i="4"/>
  <c r="F54" i="4"/>
  <c r="C41" i="12"/>
  <c r="C42" i="12"/>
  <c r="D56" i="12"/>
  <c r="F47" i="12"/>
  <c r="E47" i="12"/>
  <c r="F48" i="6"/>
  <c r="F46" i="6"/>
  <c r="F49" i="6"/>
  <c r="G44" i="6"/>
  <c r="C18" i="12"/>
  <c r="C86" i="12"/>
  <c r="G56" i="12"/>
  <c r="E17" i="12"/>
  <c r="E67" i="12"/>
  <c r="C23" i="12"/>
  <c r="G18" i="12"/>
  <c r="E87" i="12"/>
  <c r="D63" i="12"/>
  <c r="D67" i="12" s="1"/>
  <c r="E18" i="12"/>
  <c r="F41" i="12"/>
  <c r="D34" i="11"/>
  <c r="C51" i="4"/>
  <c r="F23" i="12"/>
  <c r="D41" i="12"/>
  <c r="F42" i="12"/>
  <c r="G17" i="12"/>
  <c r="F87" i="12"/>
  <c r="K50" i="49" l="1"/>
  <c r="L45" i="49"/>
  <c r="L48" i="49"/>
  <c r="M43" i="49"/>
  <c r="L47" i="49"/>
  <c r="L46" i="49"/>
  <c r="L50" i="49" s="1"/>
  <c r="M44" i="49"/>
  <c r="L53" i="49"/>
  <c r="M53" i="48"/>
  <c r="N44" i="48"/>
  <c r="L45" i="48"/>
  <c r="M43" i="48"/>
  <c r="L48" i="48"/>
  <c r="L47" i="48"/>
  <c r="K46" i="48"/>
  <c r="K50" i="48" s="1"/>
  <c r="L53" i="47"/>
  <c r="L46" i="47"/>
  <c r="L50" i="47" s="1"/>
  <c r="M44" i="47"/>
  <c r="L45" i="47"/>
  <c r="M43" i="47"/>
  <c r="L48" i="47"/>
  <c r="L47" i="47"/>
  <c r="L45" i="46"/>
  <c r="M43" i="46"/>
  <c r="L48" i="46"/>
  <c r="L47" i="46"/>
  <c r="L53" i="46"/>
  <c r="L46" i="46"/>
  <c r="L50" i="46" s="1"/>
  <c r="M44" i="46"/>
  <c r="L45" i="45"/>
  <c r="M43" i="45"/>
  <c r="L48" i="45"/>
  <c r="L47" i="45"/>
  <c r="K50" i="45"/>
  <c r="L53" i="45"/>
  <c r="L46" i="45"/>
  <c r="L50" i="45" s="1"/>
  <c r="M44" i="45"/>
  <c r="L49" i="29"/>
  <c r="M44" i="29"/>
  <c r="L48" i="29"/>
  <c r="M45" i="29"/>
  <c r="L47" i="29"/>
  <c r="L51" i="29" s="1"/>
  <c r="L54" i="29"/>
  <c r="M44" i="28"/>
  <c r="L49" i="28"/>
  <c r="L48" i="28"/>
  <c r="L47" i="28"/>
  <c r="L51" i="28"/>
  <c r="L54" i="28"/>
  <c r="M45" i="28"/>
  <c r="N45" i="27"/>
  <c r="M54" i="27"/>
  <c r="M47" i="27"/>
  <c r="M44" i="27"/>
  <c r="L48" i="27"/>
  <c r="L51" i="27" s="1"/>
  <c r="L49" i="27"/>
  <c r="M44" i="26"/>
  <c r="L49" i="26"/>
  <c r="L48" i="26"/>
  <c r="L47" i="26"/>
  <c r="L51" i="26" s="1"/>
  <c r="L54" i="26"/>
  <c r="M45" i="26"/>
  <c r="M44" i="25"/>
  <c r="L49" i="25"/>
  <c r="L48" i="25"/>
  <c r="M45" i="25"/>
  <c r="L54" i="25"/>
  <c r="L47" i="25"/>
  <c r="L51" i="25" s="1"/>
  <c r="L46" i="19"/>
  <c r="L49" i="19"/>
  <c r="M44" i="19"/>
  <c r="L48" i="19"/>
  <c r="P44" i="19"/>
  <c r="N48" i="19"/>
  <c r="N46" i="19"/>
  <c r="N49" i="19"/>
  <c r="L47" i="19"/>
  <c r="L51" i="19" s="1"/>
  <c r="M45" i="19"/>
  <c r="L54" i="19"/>
  <c r="K47" i="19"/>
  <c r="K51" i="19" s="1"/>
  <c r="L46" i="18"/>
  <c r="L49" i="18"/>
  <c r="M44" i="18"/>
  <c r="L48" i="18"/>
  <c r="L47" i="18"/>
  <c r="L51" i="18" s="1"/>
  <c r="M45" i="18"/>
  <c r="L54" i="18"/>
  <c r="N48" i="18"/>
  <c r="N49" i="18"/>
  <c r="P44" i="18"/>
  <c r="N46" i="18"/>
  <c r="N49" i="17"/>
  <c r="P44" i="17"/>
  <c r="N48" i="17"/>
  <c r="N46" i="17"/>
  <c r="L46" i="17"/>
  <c r="L49" i="17"/>
  <c r="M44" i="17"/>
  <c r="L48" i="17"/>
  <c r="M45" i="17"/>
  <c r="L54" i="17"/>
  <c r="N49" i="16"/>
  <c r="P44" i="16"/>
  <c r="N48" i="16"/>
  <c r="N46" i="16"/>
  <c r="L46" i="16"/>
  <c r="L49" i="16"/>
  <c r="L48" i="16"/>
  <c r="M44" i="16"/>
  <c r="L54" i="16"/>
  <c r="L47" i="16"/>
  <c r="L51" i="16" s="1"/>
  <c r="M45" i="16"/>
  <c r="M45" i="15"/>
  <c r="L54" i="15"/>
  <c r="L46" i="15"/>
  <c r="L49" i="15"/>
  <c r="M44" i="15"/>
  <c r="L48" i="15"/>
  <c r="N49" i="15"/>
  <c r="P44" i="15"/>
  <c r="N48" i="15"/>
  <c r="N46" i="15"/>
  <c r="B35" i="11"/>
  <c r="B54" i="12"/>
  <c r="D46" i="12"/>
  <c r="G46" i="12"/>
  <c r="B47" i="12"/>
  <c r="F46" i="12"/>
  <c r="B18" i="12"/>
  <c r="G47" i="10"/>
  <c r="G45" i="10"/>
  <c r="H43" i="10"/>
  <c r="G48" i="10"/>
  <c r="G48" i="6"/>
  <c r="G46" i="6"/>
  <c r="H44" i="6"/>
  <c r="G49" i="6"/>
  <c r="E88" i="12"/>
  <c r="B46" i="14"/>
  <c r="B47" i="14" s="1"/>
  <c r="B53" i="12"/>
  <c r="B55" i="12" s="1"/>
  <c r="C55" i="12"/>
  <c r="E22" i="12"/>
  <c r="B86" i="12"/>
  <c r="C88" i="12"/>
  <c r="F53" i="10"/>
  <c r="G44" i="10"/>
  <c r="F46" i="10"/>
  <c r="F50" i="10" s="1"/>
  <c r="F46" i="4"/>
  <c r="F49" i="4"/>
  <c r="G44" i="4"/>
  <c r="F48" i="4"/>
  <c r="F47" i="6"/>
  <c r="F51" i="6" s="1"/>
  <c r="G45" i="6"/>
  <c r="G47" i="6" s="1"/>
  <c r="F54" i="6"/>
  <c r="G54" i="4"/>
  <c r="H45" i="4"/>
  <c r="B87" i="12"/>
  <c r="E46" i="12"/>
  <c r="D55" i="12"/>
  <c r="F88" i="12"/>
  <c r="D22" i="12"/>
  <c r="E47" i="4"/>
  <c r="E51" i="4" s="1"/>
  <c r="B42" i="12"/>
  <c r="C22" i="12"/>
  <c r="B17" i="12"/>
  <c r="B56" i="12"/>
  <c r="D88" i="12"/>
  <c r="F22" i="12"/>
  <c r="B63" i="12"/>
  <c r="B67" i="12" s="1"/>
  <c r="B23" i="12"/>
  <c r="G55" i="12"/>
  <c r="G22" i="12"/>
  <c r="B41" i="12"/>
  <c r="C46" i="12"/>
  <c r="B46" i="5"/>
  <c r="B89" i="12"/>
  <c r="N43" i="49" l="1"/>
  <c r="M47" i="49"/>
  <c r="M48" i="49"/>
  <c r="M45" i="49"/>
  <c r="M46" i="49"/>
  <c r="M50" i="49" s="1"/>
  <c r="N44" i="49"/>
  <c r="M53" i="49"/>
  <c r="L46" i="48"/>
  <c r="L50" i="48"/>
  <c r="N53" i="48"/>
  <c r="P44" i="48"/>
  <c r="N43" i="48"/>
  <c r="M48" i="48"/>
  <c r="M47" i="48"/>
  <c r="M45" i="48"/>
  <c r="N43" i="47"/>
  <c r="M48" i="47"/>
  <c r="M47" i="47"/>
  <c r="M45" i="47"/>
  <c r="M46" i="47" s="1"/>
  <c r="M50" i="47" s="1"/>
  <c r="M53" i="47"/>
  <c r="N44" i="47"/>
  <c r="M53" i="46"/>
  <c r="M46" i="46"/>
  <c r="M50" i="46" s="1"/>
  <c r="N44" i="46"/>
  <c r="N43" i="46"/>
  <c r="M48" i="46"/>
  <c r="M47" i="46"/>
  <c r="M45" i="46"/>
  <c r="N43" i="45"/>
  <c r="M47" i="45"/>
  <c r="M48" i="45"/>
  <c r="M45" i="45"/>
  <c r="M46" i="45" s="1"/>
  <c r="M50" i="45" s="1"/>
  <c r="M53" i="45"/>
  <c r="N44" i="45"/>
  <c r="N45" i="29"/>
  <c r="M54" i="29"/>
  <c r="M47" i="29"/>
  <c r="M51" i="29" s="1"/>
  <c r="N44" i="29"/>
  <c r="M49" i="29"/>
  <c r="M48" i="29"/>
  <c r="M47" i="28"/>
  <c r="M51" i="28" s="1"/>
  <c r="M54" i="28"/>
  <c r="N45" i="28"/>
  <c r="N44" i="28"/>
  <c r="M49" i="28"/>
  <c r="M48" i="28"/>
  <c r="N44" i="27"/>
  <c r="M49" i="27"/>
  <c r="M48" i="27"/>
  <c r="M51" i="27" s="1"/>
  <c r="N54" i="27"/>
  <c r="P45" i="27"/>
  <c r="N47" i="27"/>
  <c r="M47" i="26"/>
  <c r="M51" i="26" s="1"/>
  <c r="M54" i="26"/>
  <c r="N45" i="26"/>
  <c r="N44" i="26"/>
  <c r="M49" i="26"/>
  <c r="M48" i="26"/>
  <c r="M47" i="25"/>
  <c r="M51" i="25" s="1"/>
  <c r="N45" i="25"/>
  <c r="M54" i="25"/>
  <c r="N44" i="25"/>
  <c r="M49" i="25"/>
  <c r="M48" i="25"/>
  <c r="P49" i="19"/>
  <c r="P48" i="19"/>
  <c r="P46" i="19"/>
  <c r="B46" i="19" s="1"/>
  <c r="B44" i="19"/>
  <c r="M54" i="19"/>
  <c r="M47" i="19"/>
  <c r="M51" i="19" s="1"/>
  <c r="N45" i="19"/>
  <c r="M46" i="19"/>
  <c r="M49" i="19"/>
  <c r="M48" i="19"/>
  <c r="M54" i="18"/>
  <c r="N45" i="18"/>
  <c r="P49" i="18"/>
  <c r="B49" i="18" s="1"/>
  <c r="P48" i="18"/>
  <c r="B48" i="18" s="1"/>
  <c r="P46" i="18"/>
  <c r="M46" i="18"/>
  <c r="M49" i="18"/>
  <c r="M48" i="18"/>
  <c r="B44" i="18"/>
  <c r="M46" i="17"/>
  <c r="M47" i="17" s="1"/>
  <c r="M51" i="17" s="1"/>
  <c r="M49" i="17"/>
  <c r="M48" i="17"/>
  <c r="M54" i="17"/>
  <c r="N45" i="17"/>
  <c r="L47" i="17"/>
  <c r="L51" i="17" s="1"/>
  <c r="P49" i="17"/>
  <c r="P48" i="17"/>
  <c r="P46" i="17"/>
  <c r="B46" i="17" s="1"/>
  <c r="B44" i="17"/>
  <c r="M54" i="16"/>
  <c r="N45" i="16"/>
  <c r="P49" i="16"/>
  <c r="B49" i="16" s="1"/>
  <c r="P48" i="16"/>
  <c r="B48" i="16" s="1"/>
  <c r="P46" i="16"/>
  <c r="M46" i="16"/>
  <c r="M49" i="16"/>
  <c r="M48" i="16"/>
  <c r="B44" i="16"/>
  <c r="M46" i="15"/>
  <c r="M49" i="15"/>
  <c r="M48" i="15"/>
  <c r="P49" i="15"/>
  <c r="B49" i="15" s="1"/>
  <c r="P48" i="15"/>
  <c r="B48" i="15" s="1"/>
  <c r="P46" i="15"/>
  <c r="B46" i="15" s="1"/>
  <c r="M51" i="15"/>
  <c r="M54" i="15"/>
  <c r="M47" i="15"/>
  <c r="N45" i="15"/>
  <c r="B44" i="15"/>
  <c r="L47" i="15"/>
  <c r="L51" i="15" s="1"/>
  <c r="B46" i="12"/>
  <c r="B22" i="12"/>
  <c r="B88" i="12"/>
  <c r="G53" i="10"/>
  <c r="G46" i="10"/>
  <c r="G50" i="10" s="1"/>
  <c r="H44" i="10"/>
  <c r="G46" i="4"/>
  <c r="G49" i="4"/>
  <c r="H44" i="4"/>
  <c r="G48" i="4"/>
  <c r="H54" i="4"/>
  <c r="J45" i="4"/>
  <c r="I45" i="4"/>
  <c r="F47" i="4"/>
  <c r="F51" i="4" s="1"/>
  <c r="H45" i="6"/>
  <c r="G51" i="6"/>
  <c r="G54" i="6"/>
  <c r="H45" i="10"/>
  <c r="I43" i="10"/>
  <c r="H48" i="10"/>
  <c r="H47" i="10"/>
  <c r="H48" i="6"/>
  <c r="H46" i="6"/>
  <c r="I44" i="6"/>
  <c r="H49" i="6"/>
  <c r="N53" i="49" l="1"/>
  <c r="P44" i="49"/>
  <c r="N48" i="49"/>
  <c r="N45" i="49"/>
  <c r="N46" i="49" s="1"/>
  <c r="P43" i="49"/>
  <c r="N47" i="49"/>
  <c r="N48" i="48"/>
  <c r="N47" i="48"/>
  <c r="N45" i="48"/>
  <c r="P43" i="48"/>
  <c r="P53" i="48"/>
  <c r="B53" i="48" s="1"/>
  <c r="B44" i="48"/>
  <c r="M46" i="48"/>
  <c r="M50" i="48" s="1"/>
  <c r="N53" i="47"/>
  <c r="P44" i="47"/>
  <c r="N48" i="47"/>
  <c r="N47" i="47"/>
  <c r="N45" i="47"/>
  <c r="N46" i="47" s="1"/>
  <c r="P43" i="47"/>
  <c r="N48" i="46"/>
  <c r="N47" i="46"/>
  <c r="N45" i="46"/>
  <c r="N50" i="46" s="1"/>
  <c r="P43" i="46"/>
  <c r="N53" i="46"/>
  <c r="P44" i="46"/>
  <c r="N46" i="46"/>
  <c r="N48" i="45"/>
  <c r="N47" i="45"/>
  <c r="N45" i="45"/>
  <c r="P43" i="45"/>
  <c r="N53" i="45"/>
  <c r="P44" i="45"/>
  <c r="N46" i="45"/>
  <c r="N50" i="45"/>
  <c r="N49" i="29"/>
  <c r="N48" i="29"/>
  <c r="P44" i="29"/>
  <c r="N54" i="29"/>
  <c r="P45" i="29"/>
  <c r="N47" i="29"/>
  <c r="N51" i="29"/>
  <c r="N48" i="28"/>
  <c r="N49" i="28"/>
  <c r="P44" i="28"/>
  <c r="N54" i="28"/>
  <c r="P45" i="28"/>
  <c r="N47" i="28"/>
  <c r="N51" i="28" s="1"/>
  <c r="P54" i="27"/>
  <c r="B54" i="27" s="1"/>
  <c r="P47" i="27"/>
  <c r="B47" i="27" s="1"/>
  <c r="B45" i="27"/>
  <c r="N49" i="27"/>
  <c r="N48" i="27"/>
  <c r="N51" i="27" s="1"/>
  <c r="P44" i="27"/>
  <c r="N49" i="26"/>
  <c r="N48" i="26"/>
  <c r="P44" i="26"/>
  <c r="N54" i="26"/>
  <c r="P45" i="26"/>
  <c r="N47" i="26"/>
  <c r="N51" i="26"/>
  <c r="N49" i="25"/>
  <c r="N48" i="25"/>
  <c r="P44" i="25"/>
  <c r="N54" i="25"/>
  <c r="P45" i="25"/>
  <c r="N47" i="25"/>
  <c r="N51" i="25" s="1"/>
  <c r="N54" i="19"/>
  <c r="N47" i="19"/>
  <c r="P45" i="19"/>
  <c r="N51" i="19"/>
  <c r="B48" i="19"/>
  <c r="B49" i="19"/>
  <c r="B46" i="18"/>
  <c r="N54" i="18"/>
  <c r="N47" i="18"/>
  <c r="P45" i="18"/>
  <c r="N51" i="18"/>
  <c r="M47" i="18"/>
  <c r="M51" i="18" s="1"/>
  <c r="B48" i="17"/>
  <c r="B49" i="17"/>
  <c r="N47" i="17"/>
  <c r="N51" i="17" s="1"/>
  <c r="N54" i="17"/>
  <c r="P45" i="17"/>
  <c r="B46" i="16"/>
  <c r="N47" i="16"/>
  <c r="N51" i="16" s="1"/>
  <c r="N54" i="16"/>
  <c r="P45" i="16"/>
  <c r="M47" i="16"/>
  <c r="M51" i="16" s="1"/>
  <c r="N47" i="15"/>
  <c r="P45" i="15"/>
  <c r="N54" i="15"/>
  <c r="N51" i="15"/>
  <c r="H47" i="6"/>
  <c r="H51" i="6" s="1"/>
  <c r="I48" i="6"/>
  <c r="I46" i="6"/>
  <c r="B46" i="6" s="1"/>
  <c r="K44" i="6"/>
  <c r="I49" i="6"/>
  <c r="H54" i="6"/>
  <c r="I45" i="6"/>
  <c r="I47" i="6" s="1"/>
  <c r="K43" i="10"/>
  <c r="I48" i="10"/>
  <c r="I45" i="10"/>
  <c r="I47" i="10"/>
  <c r="H53" i="10"/>
  <c r="H46" i="10"/>
  <c r="H50" i="10" s="1"/>
  <c r="I44" i="10"/>
  <c r="H49" i="4"/>
  <c r="H46" i="4"/>
  <c r="K44" i="4"/>
  <c r="H48" i="4"/>
  <c r="I51" i="4"/>
  <c r="J47" i="4"/>
  <c r="J51" i="4" s="1"/>
  <c r="K45" i="4"/>
  <c r="G47" i="4"/>
  <c r="G51" i="4" s="1"/>
  <c r="P53" i="49" l="1"/>
  <c r="B53" i="49" s="1"/>
  <c r="B44" i="49"/>
  <c r="P48" i="49"/>
  <c r="B48" i="49" s="1"/>
  <c r="P45" i="49"/>
  <c r="B45" i="49" s="1"/>
  <c r="P47" i="49"/>
  <c r="B47" i="49" s="1"/>
  <c r="B43" i="49"/>
  <c r="N50" i="49"/>
  <c r="P48" i="48"/>
  <c r="B48" i="48" s="1"/>
  <c r="P45" i="48"/>
  <c r="P47" i="48"/>
  <c r="B47" i="48" s="1"/>
  <c r="B43" i="48"/>
  <c r="N46" i="48"/>
  <c r="N50" i="48"/>
  <c r="P48" i="47"/>
  <c r="B48" i="47" s="1"/>
  <c r="P45" i="47"/>
  <c r="B45" i="47" s="1"/>
  <c r="P47" i="47"/>
  <c r="B47" i="47" s="1"/>
  <c r="B43" i="47"/>
  <c r="N50" i="47"/>
  <c r="P53" i="47"/>
  <c r="B53" i="47" s="1"/>
  <c r="P46" i="47"/>
  <c r="B46" i="47" s="1"/>
  <c r="B44" i="47"/>
  <c r="P53" i="46"/>
  <c r="B53" i="46" s="1"/>
  <c r="B44" i="46"/>
  <c r="P48" i="46"/>
  <c r="B48" i="46" s="1"/>
  <c r="P45" i="46"/>
  <c r="B45" i="46" s="1"/>
  <c r="P47" i="46"/>
  <c r="B47" i="46" s="1"/>
  <c r="B43" i="46"/>
  <c r="P53" i="45"/>
  <c r="B53" i="45" s="1"/>
  <c r="P48" i="45"/>
  <c r="B48" i="45" s="1"/>
  <c r="P47" i="45"/>
  <c r="B47" i="45" s="1"/>
  <c r="P45" i="45"/>
  <c r="B45" i="45" s="1"/>
  <c r="B43" i="45"/>
  <c r="B44" i="45"/>
  <c r="P54" i="29"/>
  <c r="B54" i="29" s="1"/>
  <c r="P47" i="29"/>
  <c r="B47" i="29" s="1"/>
  <c r="B45" i="29"/>
  <c r="P49" i="29"/>
  <c r="B49" i="29" s="1"/>
  <c r="P48" i="29"/>
  <c r="B48" i="29" s="1"/>
  <c r="B44" i="29"/>
  <c r="P54" i="28"/>
  <c r="B54" i="28" s="1"/>
  <c r="P47" i="28"/>
  <c r="B47" i="28" s="1"/>
  <c r="B45" i="28"/>
  <c r="P49" i="28"/>
  <c r="B49" i="28" s="1"/>
  <c r="P48" i="28"/>
  <c r="B48" i="28" s="1"/>
  <c r="B44" i="28"/>
  <c r="P49" i="27"/>
  <c r="B49" i="27" s="1"/>
  <c r="P48" i="27"/>
  <c r="B44" i="27"/>
  <c r="P54" i="26"/>
  <c r="B54" i="26" s="1"/>
  <c r="P47" i="26"/>
  <c r="B47" i="26" s="1"/>
  <c r="B45" i="26"/>
  <c r="P49" i="26"/>
  <c r="B49" i="26" s="1"/>
  <c r="P48" i="26"/>
  <c r="B48" i="26" s="1"/>
  <c r="B44" i="26"/>
  <c r="P54" i="25"/>
  <c r="B54" i="25" s="1"/>
  <c r="P47" i="25"/>
  <c r="B47" i="25" s="1"/>
  <c r="P49" i="25"/>
  <c r="B49" i="25" s="1"/>
  <c r="P48" i="25"/>
  <c r="B48" i="25" s="1"/>
  <c r="B44" i="25"/>
  <c r="B45" i="25"/>
  <c r="P54" i="19"/>
  <c r="B54" i="19" s="1"/>
  <c r="P47" i="19"/>
  <c r="B47" i="19" s="1"/>
  <c r="P51" i="19"/>
  <c r="B45" i="19"/>
  <c r="B51" i="19" s="1"/>
  <c r="B52" i="19" s="1"/>
  <c r="P54" i="18"/>
  <c r="B54" i="18" s="1"/>
  <c r="P47" i="18"/>
  <c r="B47" i="18" s="1"/>
  <c r="P51" i="18"/>
  <c r="B45" i="18"/>
  <c r="B51" i="18" s="1"/>
  <c r="B52" i="18" s="1"/>
  <c r="P54" i="17"/>
  <c r="B54" i="17" s="1"/>
  <c r="P47" i="17"/>
  <c r="B47" i="17" s="1"/>
  <c r="P51" i="17"/>
  <c r="B45" i="17"/>
  <c r="B51" i="17" s="1"/>
  <c r="B52" i="17" s="1"/>
  <c r="P54" i="16"/>
  <c r="B54" i="16" s="1"/>
  <c r="P47" i="16"/>
  <c r="B47" i="16" s="1"/>
  <c r="P51" i="16"/>
  <c r="B45" i="16"/>
  <c r="B51" i="16" s="1"/>
  <c r="B52" i="16" s="1"/>
  <c r="P54" i="15"/>
  <c r="B54" i="15" s="1"/>
  <c r="P47" i="15"/>
  <c r="B47" i="15" s="1"/>
  <c r="B45" i="15"/>
  <c r="I54" i="6"/>
  <c r="I51" i="6"/>
  <c r="K45" i="6"/>
  <c r="K47" i="6" s="1"/>
  <c r="I53" i="10"/>
  <c r="I46" i="10"/>
  <c r="I50" i="10" s="1"/>
  <c r="K44" i="10"/>
  <c r="L44" i="4"/>
  <c r="K48" i="4"/>
  <c r="K49" i="4"/>
  <c r="K46" i="4"/>
  <c r="N44" i="4"/>
  <c r="K48" i="10"/>
  <c r="K47" i="10"/>
  <c r="L43" i="10"/>
  <c r="K45" i="10"/>
  <c r="L45" i="4"/>
  <c r="K54" i="4"/>
  <c r="H47" i="4"/>
  <c r="H51" i="4" s="1"/>
  <c r="L44" i="6"/>
  <c r="K49" i="6"/>
  <c r="K48" i="6"/>
  <c r="P46" i="49" l="1"/>
  <c r="B46" i="49" s="1"/>
  <c r="B50" i="49" s="1"/>
  <c r="B45" i="48"/>
  <c r="P46" i="48"/>
  <c r="B46" i="48" s="1"/>
  <c r="P50" i="48"/>
  <c r="P50" i="47"/>
  <c r="B50" i="47"/>
  <c r="B51" i="47" s="1"/>
  <c r="P46" i="46"/>
  <c r="B46" i="46" s="1"/>
  <c r="B50" i="46" s="1"/>
  <c r="P46" i="45"/>
  <c r="B46" i="45" s="1"/>
  <c r="B50" i="45"/>
  <c r="P51" i="29"/>
  <c r="B51" i="29"/>
  <c r="B52" i="29" s="1"/>
  <c r="B51" i="28"/>
  <c r="P51" i="28"/>
  <c r="B48" i="27"/>
  <c r="B51" i="27" s="1"/>
  <c r="P51" i="27"/>
  <c r="B51" i="26"/>
  <c r="P51" i="26"/>
  <c r="P51" i="25"/>
  <c r="B51" i="25"/>
  <c r="B52" i="25" s="1"/>
  <c r="P51" i="15"/>
  <c r="B51" i="15"/>
  <c r="B52" i="15" s="1"/>
  <c r="K47" i="4"/>
  <c r="K51" i="4" s="1"/>
  <c r="M45" i="4"/>
  <c r="L54" i="4"/>
  <c r="L48" i="10"/>
  <c r="L45" i="10"/>
  <c r="M43" i="10"/>
  <c r="L47" i="10"/>
  <c r="K54" i="6"/>
  <c r="K51" i="6"/>
  <c r="L45" i="6"/>
  <c r="L47" i="6" s="1"/>
  <c r="L48" i="4"/>
  <c r="M44" i="4"/>
  <c r="L46" i="4"/>
  <c r="L47" i="4" s="1"/>
  <c r="L49" i="4"/>
  <c r="M44" i="6"/>
  <c r="L49" i="6"/>
  <c r="L48" i="6"/>
  <c r="K53" i="10"/>
  <c r="K46" i="10"/>
  <c r="K50" i="10" s="1"/>
  <c r="L44" i="10"/>
  <c r="N48" i="4"/>
  <c r="N46" i="4"/>
  <c r="N49" i="4"/>
  <c r="P44" i="4"/>
  <c r="P50" i="49" l="1"/>
  <c r="B51" i="49" s="1"/>
  <c r="B50" i="48"/>
  <c r="B51" i="48" s="1"/>
  <c r="P50" i="46"/>
  <c r="B51" i="46" s="1"/>
  <c r="P50" i="45"/>
  <c r="B51" i="45" s="1"/>
  <c r="B52" i="28"/>
  <c r="B52" i="27"/>
  <c r="B52" i="26"/>
  <c r="E7" i="12"/>
  <c r="P46" i="4"/>
  <c r="P49" i="4"/>
  <c r="P48" i="4"/>
  <c r="B44" i="4"/>
  <c r="L53" i="10"/>
  <c r="L46" i="10"/>
  <c r="L50" i="10" s="1"/>
  <c r="M44" i="10"/>
  <c r="M49" i="6"/>
  <c r="M48" i="6"/>
  <c r="N44" i="6"/>
  <c r="L54" i="6"/>
  <c r="L51" i="6"/>
  <c r="M45" i="6"/>
  <c r="M47" i="6" s="1"/>
  <c r="M48" i="4"/>
  <c r="M46" i="4"/>
  <c r="M47" i="4" s="1"/>
  <c r="M49" i="4"/>
  <c r="L51" i="4"/>
  <c r="M47" i="10"/>
  <c r="N43" i="10"/>
  <c r="M48" i="10"/>
  <c r="M45" i="10"/>
  <c r="N45" i="4"/>
  <c r="M54" i="4"/>
  <c r="B46" i="4" l="1"/>
  <c r="M51" i="4"/>
  <c r="B49" i="4"/>
  <c r="N47" i="10"/>
  <c r="N45" i="10"/>
  <c r="N48" i="10"/>
  <c r="P43" i="10"/>
  <c r="N54" i="4"/>
  <c r="N47" i="4"/>
  <c r="N51" i="4" s="1"/>
  <c r="P45" i="4"/>
  <c r="G11" i="12"/>
  <c r="M46" i="10"/>
  <c r="M50" i="10" s="1"/>
  <c r="N44" i="10"/>
  <c r="M53" i="10"/>
  <c r="B48" i="4"/>
  <c r="C31" i="12"/>
  <c r="C32" i="12"/>
  <c r="E8" i="12"/>
  <c r="M54" i="6"/>
  <c r="M51" i="6"/>
  <c r="N45" i="6"/>
  <c r="N47" i="6" s="1"/>
  <c r="N49" i="6"/>
  <c r="N48" i="6"/>
  <c r="P44" i="6"/>
  <c r="C8" i="12" l="1"/>
  <c r="G7" i="12"/>
  <c r="D7" i="12"/>
  <c r="D8" i="12"/>
  <c r="C7" i="12"/>
  <c r="N54" i="6"/>
  <c r="P45" i="6"/>
  <c r="P47" i="6" s="1"/>
  <c r="N51" i="6"/>
  <c r="C80" i="12"/>
  <c r="G8" i="12"/>
  <c r="P47" i="10"/>
  <c r="B47" i="10" s="1"/>
  <c r="P45" i="10"/>
  <c r="B45" i="10" s="1"/>
  <c r="P48" i="10"/>
  <c r="B48" i="10" s="1"/>
  <c r="B43" i="10"/>
  <c r="E32" i="12"/>
  <c r="E31" i="12"/>
  <c r="G5" i="12"/>
  <c r="E80" i="12"/>
  <c r="P54" i="4"/>
  <c r="B54" i="4" s="1"/>
  <c r="P47" i="4"/>
  <c r="B47" i="4" s="1"/>
  <c r="B45" i="4"/>
  <c r="F8" i="12"/>
  <c r="D35" i="12"/>
  <c r="D30" i="12"/>
  <c r="G77" i="12"/>
  <c r="G76" i="12"/>
  <c r="D31" i="12"/>
  <c r="D32" i="12"/>
  <c r="E76" i="12"/>
  <c r="E77" i="12"/>
  <c r="C76" i="12"/>
  <c r="C77" i="12"/>
  <c r="F76" i="12"/>
  <c r="F77" i="12"/>
  <c r="F7" i="12"/>
  <c r="D77" i="12"/>
  <c r="D76" i="12"/>
  <c r="P48" i="6"/>
  <c r="B48" i="6" s="1"/>
  <c r="P49" i="6"/>
  <c r="B49" i="6" s="1"/>
  <c r="B44" i="6"/>
  <c r="N46" i="10"/>
  <c r="N50" i="10" s="1"/>
  <c r="N53" i="10"/>
  <c r="P44" i="10"/>
  <c r="G31" i="12"/>
  <c r="G32" i="12"/>
  <c r="E35" i="12"/>
  <c r="E30" i="12"/>
  <c r="F31" i="12"/>
  <c r="F32" i="12"/>
  <c r="B51" i="4" l="1"/>
  <c r="B8" i="12"/>
  <c r="B7" i="12"/>
  <c r="G6" i="12"/>
  <c r="G10" i="12" s="1"/>
  <c r="B77" i="12"/>
  <c r="B32" i="12"/>
  <c r="B31" i="12"/>
  <c r="E75" i="12"/>
  <c r="C75" i="12"/>
  <c r="G80" i="12"/>
  <c r="G75" i="12"/>
  <c r="E74" i="12"/>
  <c r="D75" i="12"/>
  <c r="D80" i="12"/>
  <c r="E29" i="12"/>
  <c r="E34" i="12" s="1"/>
  <c r="B47" i="6"/>
  <c r="P54" i="6"/>
  <c r="B54" i="6" s="1"/>
  <c r="B45" i="6"/>
  <c r="C35" i="12"/>
  <c r="C30" i="12"/>
  <c r="E11" i="12"/>
  <c r="E6" i="12"/>
  <c r="C11" i="12"/>
  <c r="C6" i="12"/>
  <c r="P53" i="10"/>
  <c r="B53" i="10" s="1"/>
  <c r="P46" i="10"/>
  <c r="B46" i="10" s="1"/>
  <c r="B44" i="10"/>
  <c r="C74" i="12"/>
  <c r="B76" i="12"/>
  <c r="F80" i="12"/>
  <c r="F75" i="12"/>
  <c r="D11" i="12"/>
  <c r="D6" i="12"/>
  <c r="G30" i="12"/>
  <c r="G35" i="12"/>
  <c r="F35" i="12"/>
  <c r="F30" i="12"/>
  <c r="D29" i="12"/>
  <c r="D34" i="12" s="1"/>
  <c r="P51" i="4"/>
  <c r="B52" i="4" l="1"/>
  <c r="B50" i="10"/>
  <c r="B80" i="12"/>
  <c r="B111" i="12" s="1"/>
  <c r="P51" i="6"/>
  <c r="B51" i="6"/>
  <c r="B52" i="6" s="1"/>
  <c r="E79" i="12"/>
  <c r="P50" i="10"/>
  <c r="B51" i="10" s="1"/>
  <c r="B117" i="12"/>
  <c r="B75" i="12"/>
  <c r="B105" i="12" s="1"/>
  <c r="D5" i="12"/>
  <c r="D10" i="12" s="1"/>
  <c r="C5" i="12"/>
  <c r="B30" i="12"/>
  <c r="B106" i="12" s="1"/>
  <c r="C29" i="12"/>
  <c r="G29" i="12"/>
  <c r="G34" i="12" s="1"/>
  <c r="B11" i="12"/>
  <c r="B110" i="12" s="1"/>
  <c r="C79" i="12"/>
  <c r="B35" i="12"/>
  <c r="B112" i="12" s="1"/>
  <c r="F74" i="12"/>
  <c r="F79" i="12" s="1"/>
  <c r="G74" i="12"/>
  <c r="G79" i="12" s="1"/>
  <c r="F11" i="12"/>
  <c r="F6" i="12"/>
  <c r="B6" i="12" s="1"/>
  <c r="B104" i="12" s="1"/>
  <c r="E5" i="12"/>
  <c r="E10" i="12" s="1"/>
  <c r="D74" i="12"/>
  <c r="D79" i="12" s="1"/>
  <c r="F29" i="12"/>
  <c r="F34" i="12" s="1"/>
  <c r="B101" i="12" l="1"/>
  <c r="B108" i="12"/>
  <c r="B29" i="12"/>
  <c r="C34" i="12"/>
  <c r="B74" i="12"/>
  <c r="F5" i="12"/>
  <c r="F10" i="12" s="1"/>
  <c r="C10" i="12"/>
  <c r="B99" i="12" l="1"/>
  <c r="B79" i="12"/>
  <c r="B5" i="12"/>
  <c r="B100" i="12"/>
  <c r="B34" i="12"/>
  <c r="B98" i="12" l="1"/>
  <c r="B95" i="12" s="1"/>
  <c r="B10" i="12"/>
  <c r="B94" i="1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  <author>tc={88EB28A5-43A0-A947-A055-549E399F1354}</author>
  </authors>
  <commentList>
    <comment ref="B8" authorId="0" shapeId="0" xr:uid="{00000000-0006-0000-0000-000002000000}">
      <text>
        <r>
          <rPr>
            <sz val="10"/>
            <color rgb="FF000000"/>
            <rFont val="Verdana"/>
            <family val="2"/>
          </rPr>
          <t>voor de non-profit</t>
        </r>
      </text>
    </comment>
    <comment ref="B14" authorId="0" shapeId="0" xr:uid="{00000000-0006-0000-0000-000003000000}">
      <text>
        <r>
          <rPr>
            <sz val="10"/>
            <color rgb="FF000000"/>
            <rFont val="Verdana"/>
            <family val="2"/>
          </rPr>
          <t>indien er een eigen systeem op organisatieniveau bestaat, moet je het percentage hier op 'nul' zetten en de kost in de templates aanvullen</t>
        </r>
      </text>
    </comment>
    <comment ref="A17" authorId="0" shapeId="0" xr:uid="{00000000-0006-0000-0000-000004000000}">
      <text>
        <r>
          <rPr>
            <sz val="10"/>
            <color rgb="FF000000"/>
            <rFont val="Verdana"/>
            <family val="2"/>
          </rPr>
          <t xml:space="preserve">referteperiode is 4de kwartaal van (kalenderjaar -2) en 1ste tem 3de kwartaal van (kalenderjaar -1) 
</t>
        </r>
        <r>
          <rPr>
            <sz val="10"/>
            <color rgb="FF000000"/>
            <rFont val="Verdana"/>
            <family val="2"/>
          </rPr>
          <t>Gemiddeld aantal = het totaal aantal werknemers op het einde van elk kwartaal van de referteperiode gedeeld door het aantal kwartalen van de referteperiode waarvoor RSZ aangiftes werden ingediend.</t>
        </r>
      </text>
    </comment>
    <comment ref="A22" authorId="0" shapeId="0" xr:uid="{00000000-0006-0000-0000-000001000000}">
      <text>
        <r>
          <rPr>
            <sz val="10"/>
            <color rgb="FF000000"/>
            <rFont val="Verdana"/>
            <family val="2"/>
          </rPr>
          <t xml:space="preserve">Categorie 1
</t>
        </r>
        <r>
          <rPr>
            <sz val="10"/>
            <color rgb="FF000000"/>
            <rFont val="Verdana"/>
            <family val="2"/>
          </rPr>
          <t xml:space="preserve">- alle werkgevers behalve degenen die vallen onder categorie 2 of 3
</t>
        </r>
        <r>
          <rPr>
            <sz val="10"/>
            <color rgb="FF000000"/>
            <rFont val="Verdana"/>
            <family val="2"/>
          </rPr>
          <t xml:space="preserve">- de vroegere structurele lastenverlaging wordt afgeschaft ten voordele van een versimpeling waarbij de basis RSZ verlaagd wordt tot 25%
</t>
        </r>
        <r>
          <rPr>
            <sz val="10"/>
            <color rgb="FF000000"/>
            <rFont val="Verdana"/>
            <family val="2"/>
          </rPr>
          <t xml:space="preserve">- Oko’s loontool is gemaakt voor deze categorie van werkgevers omdat ze alle werkgevers uit de private sector betreft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 xml:space="preserve">Categorie 2
</t>
        </r>
        <r>
          <rPr>
            <sz val="10"/>
            <color rgb="FF000000"/>
            <rFont val="Verdana"/>
            <family val="2"/>
          </rPr>
          <t xml:space="preserve">- de werkgevers die in aanmerking komen voor sociale Maribel
</t>
        </r>
        <r>
          <rPr>
            <sz val="10"/>
            <color rgb="FF000000"/>
            <rFont val="Verdana"/>
            <family val="2"/>
          </rPr>
          <t xml:space="preserve">- voor hen blijft het vroegere basis RSZ-tarief van 32,40% van toepassing, mét een correctie op de lage en hoge (kennis-) lonen (zie verder)
</t>
        </r>
        <r>
          <rPr>
            <sz val="10"/>
            <color rgb="FF000000"/>
            <rFont val="Verdana"/>
            <family val="2"/>
          </rPr>
          <t xml:space="preserve">- voor het toepassingsgebied van de sociale maribel, zie http://www.werk.belgie.be/socialemaribel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 xml:space="preserve">Categorie 3
</t>
        </r>
        <r>
          <rPr>
            <sz val="10"/>
            <color rgb="FF000000"/>
            <rFont val="Verdana"/>
            <family val="2"/>
          </rPr>
          <t>- de beschutte werkplaatsen, waarbij een onderscheid gemaakt wordt tussen valide en mindervalide werknemers</t>
        </r>
      </text>
    </comment>
    <comment ref="C33" authorId="1" shapeId="0" xr:uid="{88EB28A5-43A0-A947-A055-549E399F1354}">
      <text>
        <t>[Threaded comment]
Your version of Excel allows you to read this threaded comment; however, any edits to it will get removed if the file is opened in a newer version of Excel. Learn more: https://go.microsoft.com/fwlink/?linkid=870924
Comment:
    plaats van zetel van de werkgever is het criterium</t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gLJlXbCHA3j/UX9D1tc6UXRgj8Bg=="/>
    </ext>
  </extL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4" authorId="0" shapeId="0" xr:uid="{00000000-0006-0000-0300-000003000000}">
      <text>
        <r>
          <rPr>
            <sz val="10"/>
            <color rgb="FF000000"/>
            <rFont val="Verdana"/>
            <family val="2"/>
          </rPr>
          <t xml:space="preserve">======
</t>
        </r>
        <r>
          <rPr>
            <sz val="10"/>
            <color rgb="FF000000"/>
            <rFont val="Verdana"/>
            <family val="2"/>
          </rPr>
          <t>als je hier een functie of afdeling invoegt, wordt hij in de tab TOTAAL gekoppeld</t>
        </r>
      </text>
    </comment>
    <comment ref="A5" authorId="0" shapeId="0" xr:uid="{00000000-0006-0000-0300-00000A000000}">
      <text>
        <r>
          <rPr>
            <sz val="10"/>
            <color rgb="FF000000"/>
            <rFont val="Verdana"/>
            <family val="2"/>
          </rPr>
          <t>hier kan je optioneel de naam van de productie ingeven zodat de koppeling gemaakt wordt in de tab TOTALEN</t>
        </r>
      </text>
    </comment>
    <comment ref="A20" authorId="0" shapeId="0" xr:uid="{00000000-0006-0000-0300-000001000000}">
      <text>
        <r>
          <rPr>
            <sz val="10"/>
            <color rgb="FF000000"/>
            <rFont val="Verdana"/>
            <family val="2"/>
          </rPr>
          <t>over het gehele jaar of vul in per maand hieronder op rij43</t>
        </r>
      </text>
    </comment>
    <comment ref="A21" authorId="0" shapeId="0" xr:uid="{00000000-0006-0000-0300-000004000000}">
      <text>
        <r>
          <rPr>
            <sz val="10"/>
            <color rgb="FF000000"/>
            <rFont val="Verdana"/>
            <family val="2"/>
          </rPr>
          <t>gemiddeld per maand = 65 dagen per kwartaal / 3 = 21,66666  per maand ; of vul het exact aantal dagen per maand hieronder in en pas de formule aan op rij 42</t>
        </r>
      </text>
    </comment>
    <comment ref="A22" authorId="0" shapeId="0" xr:uid="{00000000-0006-0000-0300-000008000000}">
      <text>
        <r>
          <rPr>
            <sz val="10"/>
            <color rgb="FF000000"/>
            <rFont val="Verdana"/>
            <family val="2"/>
          </rPr>
          <t xml:space="preserve">======
</t>
        </r>
        <r>
          <rPr>
            <sz val="10"/>
            <color rgb="FF000000"/>
            <rFont val="Verdana"/>
            <family val="2"/>
          </rPr>
          <t>zie artikel 21 van de CAO-sector Podiumkunsten voor flexibele functies : 10 of 5 extra vakantiedagen ; vul hier het aantal in</t>
        </r>
      </text>
    </comment>
    <comment ref="A24" authorId="0" shapeId="0" xr:uid="{00000000-0006-0000-0300-000006000000}">
      <text>
        <r>
          <rPr>
            <sz val="10"/>
            <color rgb="FF000000"/>
            <rFont val="Verdana"/>
            <family val="2"/>
          </rPr>
          <t>koppel met de juiste maand beneden op rij 44</t>
        </r>
      </text>
    </comment>
    <comment ref="A25" authorId="0" shapeId="0" xr:uid="{00000000-0006-0000-0300-000007000000}">
      <text>
        <r>
          <rPr>
            <sz val="10"/>
            <color rgb="FF000000"/>
            <rFont val="Verdana"/>
            <family val="2"/>
          </rPr>
          <t>koppel met de juiste maand beneden op rij 44</t>
        </r>
      </text>
    </comment>
    <comment ref="A28" authorId="0" shapeId="0" xr:uid="{00000000-0006-0000-0300-000010000000}">
      <text>
        <r>
          <rPr>
            <sz val="10"/>
            <color rgb="FF000000"/>
            <rFont val="Verdana"/>
            <family val="2"/>
          </rPr>
          <t>als deel v/h loon, dus RSZ</t>
        </r>
      </text>
    </comment>
    <comment ref="A30" authorId="0" shapeId="0" xr:uid="{00000000-0006-0000-0300-00000D000000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32" authorId="0" shapeId="0" xr:uid="{00000000-0006-0000-0300-000009000000}">
      <text>
        <r>
          <rPr>
            <sz val="10"/>
            <color rgb="FF000000"/>
            <rFont val="Verdana"/>
            <family val="2"/>
          </rPr>
          <t>vul enkel het werkgeversaandeel in (maximaal 6,91€)</t>
        </r>
      </text>
    </comment>
    <comment ref="A33" authorId="0" shapeId="0" xr:uid="{00000000-0006-0000-0300-00000C000000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35" authorId="0" shapeId="0" xr:uid="{00000000-0006-0000-0300-00000F000000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36" authorId="0" shapeId="0" xr:uid="{00000000-0006-0000-0300-000005000000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37" authorId="0" shapeId="0" xr:uid="{00000000-0006-0000-0300-00000E000000}">
      <text>
        <r>
          <rPr>
            <sz val="10"/>
            <color rgb="FF000000"/>
            <rFont val="Verdana"/>
            <family val="2"/>
          </rPr>
          <t xml:space="preserve">indien jouw organisatie méér dan 10 werknemers heeft, moet je een extra RSZ-bijdrage van 1,69% berekenen, zie voor de berekening de tab RSZ-tarieven
</t>
        </r>
        <r>
          <rPr>
            <sz val="10"/>
            <color rgb="FF000000"/>
            <rFont val="Verdana"/>
            <family val="2"/>
          </rPr>
          <t>verbind daarvoor deze cel met de cel b18 uit het tabblad RSZ-tarieven</t>
        </r>
      </text>
    </comment>
    <comment ref="B38" authorId="0" shapeId="0" xr:uid="{00000000-0006-0000-0300-000002000000}">
      <text>
        <r>
          <rPr>
            <sz val="10"/>
            <color rgb="FF000000"/>
            <rFont val="Verdana"/>
            <family val="2"/>
          </rPr>
          <t xml:space="preserve">zie eerste tab-blad RSZ-tarieven en volgende tabblad structurele RSZ-korting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 xml:space="preserve">de formule geldt enkel voor werkgeverscategorie 1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>opgelet: RSZ kan niet negatief zijn</t>
        </r>
      </text>
    </comment>
    <comment ref="A40" authorId="0" shapeId="0" xr:uid="{00000000-0006-0000-0300-00000B000000}">
      <text>
        <r>
          <rPr>
            <sz val="10"/>
            <color rgb="FF000000"/>
            <rFont val="Verdana"/>
            <family val="2"/>
          </rPr>
          <t>bvb. Activering werkloosheid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gJC6dmJLY7wujKZc2G8YIZhSH8lQ=="/>
    </ext>
  </extL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4" authorId="0" shapeId="0" xr:uid="{00000000-0006-0000-0400-000006000000}">
      <text>
        <r>
          <rPr>
            <sz val="10"/>
            <color rgb="FF000000"/>
            <rFont val="Verdana"/>
            <family val="2"/>
          </rPr>
          <t>als je hier een functie of afdeling invoegt, wordt hij in de tab TOTAAL gekoppeld</t>
        </r>
      </text>
    </comment>
    <comment ref="A5" authorId="0" shapeId="0" xr:uid="{00000000-0006-0000-0400-000009000000}">
      <text>
        <r>
          <rPr>
            <sz val="10"/>
            <color rgb="FF000000"/>
            <rFont val="Verdana"/>
            <family val="2"/>
          </rPr>
          <t>hier kan je optioneel de naam van de productie ingeven zodat de koppeling gemaakt wordt in de tab TOTALEN</t>
        </r>
      </text>
    </comment>
    <comment ref="B15" authorId="0" shapeId="0" xr:uid="{00000000-0006-0000-0400-000005000000}">
      <text>
        <r>
          <rPr>
            <sz val="10"/>
            <color rgb="FF000000"/>
            <rFont val="Verdana"/>
            <family val="2"/>
          </rPr>
          <t>verander de verwijzing naar het brutoloon bij nieuw brutoloon met anciënniteitsaanpassing of geïndexeerd loon</t>
        </r>
      </text>
    </comment>
    <comment ref="A20" authorId="0" shapeId="0" xr:uid="{00000000-0006-0000-0400-000001000000}">
      <text>
        <r>
          <rPr>
            <sz val="10"/>
            <color rgb="FF000000"/>
            <rFont val="Verdana"/>
            <family val="2"/>
          </rPr>
          <t xml:space="preserve">CAO-Podiumkunsten :  1/20ste voor een voorstellingsdag en 1/22ste voor een repetitie of reisdag
</t>
        </r>
        <r>
          <rPr>
            <sz val="10"/>
            <color rgb="FF000000"/>
            <rFont val="Verdana"/>
            <family val="2"/>
          </rPr>
          <t>CAO-Muziek : 1/21ste voor concert- of repetitie/reisdag</t>
        </r>
      </text>
    </comment>
    <comment ref="A23" authorId="0" shapeId="0" xr:uid="{00000000-0006-0000-0400-00000B000000}">
      <text>
        <r>
          <rPr>
            <sz val="10"/>
            <color rgb="FF000000"/>
            <rFont val="Verdana"/>
            <family val="2"/>
          </rPr>
          <t>als deel v/h loon, dus RSZ</t>
        </r>
      </text>
    </comment>
    <comment ref="A25" authorId="0" shapeId="0" xr:uid="{00000000-0006-0000-0400-000002000000}">
      <text>
        <r>
          <rPr>
            <sz val="10"/>
            <color rgb="FF000000"/>
            <rFont val="Verdana"/>
            <family val="2"/>
          </rPr>
          <t>vul enkel het werkgeversaandeel in (maximaal 6,91€)</t>
        </r>
      </text>
    </comment>
    <comment ref="A26" authorId="0" shapeId="0" xr:uid="{00000000-0006-0000-0400-000007000000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28" authorId="0" shapeId="0" xr:uid="{00000000-0006-0000-0400-00000C000000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9" authorId="0" shapeId="0" xr:uid="{00000000-0006-0000-0400-00000D000000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30" authorId="0" shapeId="0" xr:uid="{00000000-0006-0000-0400-00000A000000}">
      <text>
        <r>
          <rPr>
            <sz val="10"/>
            <color rgb="FF000000"/>
            <rFont val="Verdana"/>
            <family val="2"/>
          </rPr>
          <t xml:space="preserve">indien jouw organisatie méér dan 10 werknemers heeft, moet je een extra RSZ-bijdrage van 1,69% berekenen, zie voor de berekening de tab RSZ-tarieven
</t>
        </r>
        <r>
          <rPr>
            <sz val="10"/>
            <color rgb="FF000000"/>
            <rFont val="Verdana"/>
            <family val="2"/>
          </rPr>
          <t>verbind daarvoor deze cel met de cel b18 uit het tabblad RSZ-tarieven</t>
        </r>
      </text>
    </comment>
    <comment ref="A31" authorId="0" shapeId="0" xr:uid="{00000000-0006-0000-0400-000008000000}">
      <text>
        <r>
          <rPr>
            <sz val="10"/>
            <color rgb="FF000000"/>
            <rFont val="Verdana"/>
            <family val="2"/>
          </rPr>
          <t>zie tab RSZ-tarieven ; indien deze extra RSZ-korting van toepassing is, vul het brutobedrag in op cel B24 in de tab RSZ-tarieven en verbind deze cel met cel B24</t>
        </r>
      </text>
    </comment>
    <comment ref="B31" authorId="0" shapeId="0" xr:uid="{00000000-0006-0000-0400-000003000000}">
      <text>
        <r>
          <rPr>
            <sz val="10"/>
            <color rgb="FF000000"/>
            <rFont val="Verdana"/>
            <family val="2"/>
          </rPr>
          <t xml:space="preserve">zie eerste tab-blad RSZ-tarieven en volgende tabblad structurele RSZ-korting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 xml:space="preserve">de formule geldt enkel voor werkgeverscategorie 1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>opgelet: RSZ kan niet negatief zijn</t>
        </r>
      </text>
    </comment>
    <comment ref="A33" authorId="0" shapeId="0" xr:uid="{00000000-0006-0000-0400-000004000000}">
      <text>
        <r>
          <rPr>
            <sz val="10"/>
            <color rgb="FF000000"/>
            <rFont val="Verdana"/>
            <family val="2"/>
          </rPr>
          <t>bvb. Activering werkloosheid of korting hoge of lage lonen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ijrL7NeYkTQUm5S3LX8a3+5LkILg=="/>
    </ext>
  </extL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4" authorId="0" shapeId="0" xr:uid="{00000000-0006-0000-0500-000006000000}">
      <text>
        <r>
          <rPr>
            <sz val="10"/>
            <color rgb="FF000000"/>
            <rFont val="Verdana"/>
            <family val="2"/>
          </rPr>
          <t>als je hier een functie of afdeling invoegt, wordt hij in de tab TOTAAL gekoppeld</t>
        </r>
      </text>
    </comment>
    <comment ref="A5" authorId="0" shapeId="0" xr:uid="{00000000-0006-0000-0500-000004000000}">
      <text>
        <r>
          <rPr>
            <sz val="10"/>
            <color rgb="FF000000"/>
            <rFont val="Verdana"/>
            <family val="2"/>
          </rPr>
          <t>hier kan je optioneel de naam van de productie ingeven zodat de koppeling gemaakt wordt inde tab TOTALEN</t>
        </r>
      </text>
    </comment>
    <comment ref="A20" authorId="0" shapeId="0" xr:uid="{00000000-0006-0000-0500-000009000000}">
      <text>
        <r>
          <rPr>
            <sz val="10"/>
            <color rgb="FF000000"/>
            <rFont val="Verdana"/>
            <family val="2"/>
          </rPr>
          <t>over het gehele jaar of vul in per maand hieronder</t>
        </r>
      </text>
    </comment>
    <comment ref="A21" authorId="0" shapeId="0" xr:uid="{00000000-0006-0000-0500-00000B000000}">
      <text>
        <r>
          <rPr>
            <sz val="10"/>
            <color rgb="FF000000"/>
            <rFont val="Verdana"/>
            <family val="2"/>
          </rPr>
          <t>gemiddeld per maand = 65 dagen per kwartaal / 3 = 21,66666  ; of vul het exact aantal dagen per maand hieronder in en pas de formule aan op rij 42</t>
        </r>
      </text>
    </comment>
    <comment ref="A22" authorId="0" shapeId="0" xr:uid="{00000000-0006-0000-0500-000010000000}">
      <text>
        <r>
          <rPr>
            <sz val="10"/>
            <color rgb="FF000000"/>
            <rFont val="Verdana"/>
            <family val="2"/>
          </rPr>
          <t>zie artikel 21 van de CAO-sector Podiumkunsten voor flexibele functies : 10 of 5 extra vakantiedagen ; vul hier het aantal in</t>
        </r>
      </text>
    </comment>
    <comment ref="A28" authorId="0" shapeId="0" xr:uid="{00000000-0006-0000-0500-00000D000000}">
      <text>
        <r>
          <rPr>
            <sz val="10"/>
            <color rgb="FF000000"/>
            <rFont val="Verdana"/>
            <family val="2"/>
          </rPr>
          <t>als deel v/h loon, dus RSZ</t>
        </r>
      </text>
    </comment>
    <comment ref="A30" authorId="0" shapeId="0" xr:uid="{00000000-0006-0000-0500-00000F000000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32" authorId="0" shapeId="0" xr:uid="{00000000-0006-0000-0500-00000E000000}">
      <text>
        <r>
          <rPr>
            <sz val="10"/>
            <color rgb="FF000000"/>
            <rFont val="Verdana"/>
            <family val="2"/>
          </rPr>
          <t>vul enkel het werkgeversaandeel in (maximaal 6,91€)</t>
        </r>
      </text>
    </comment>
    <comment ref="A33" authorId="0" shapeId="0" xr:uid="{00000000-0006-0000-0500-00000C000000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35" authorId="0" shapeId="0" xr:uid="{00000000-0006-0000-0500-000007000000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36" authorId="0" shapeId="0" xr:uid="{00000000-0006-0000-0500-000005000000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37" authorId="0" shapeId="0" xr:uid="{00000000-0006-0000-0500-00000A000000}">
      <text>
        <r>
          <rPr>
            <sz val="10"/>
            <color rgb="FF000000"/>
            <rFont val="Verdana"/>
            <family val="2"/>
          </rPr>
          <t xml:space="preserve">indien jouw organisatie méér dan 10 werknemers heeft, moet je een extra RSZ-bijdrage van 1,69% berekenen, zie voor de berekening de tab RSZ-tarieven
</t>
        </r>
        <r>
          <rPr>
            <sz val="10"/>
            <color rgb="FF000000"/>
            <rFont val="Verdana"/>
            <family val="2"/>
          </rPr>
          <t>verbind daarvoor deze cel met de cel b18 uit het tabblad RSZ-tarieven</t>
        </r>
      </text>
    </comment>
    <comment ref="A38" authorId="0" shapeId="0" xr:uid="{00000000-0006-0000-0500-000001000000}">
      <text>
        <r>
          <rPr>
            <sz val="10"/>
            <color rgb="FF000000"/>
            <rFont val="Verdana"/>
            <family val="2"/>
          </rPr>
          <t>zie tab RSZ-tarieven ; indien deze extra RSZ-korting van toepassing is, vul het brutobedrag in op cel B24 in de tab RSZ-tarieven en verbind deze cel met cel B24</t>
        </r>
      </text>
    </comment>
    <comment ref="B38" authorId="0" shapeId="0" xr:uid="{00000000-0006-0000-0500-000003000000}">
      <text>
        <r>
          <rPr>
            <sz val="10"/>
            <color rgb="FF000000"/>
            <rFont val="Verdana"/>
            <family val="2"/>
          </rPr>
          <t xml:space="preserve">zie eerste tab-blad RSZ-tarieven en volgende tabblad structurele RSZ-korting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 xml:space="preserve">de formule geldt enkel voor werkgeverscategorie 1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>opgelet: RSZ kan niet negatief zijn</t>
        </r>
      </text>
    </comment>
    <comment ref="A39" authorId="0" shapeId="0" xr:uid="{00000000-0006-0000-0500-000008000000}">
      <text>
        <r>
          <rPr>
            <sz val="10"/>
            <color rgb="FF000000"/>
            <rFont val="Verdana"/>
            <family val="2"/>
          </rPr>
          <t>voor uitleg zie tabblad RSZ-tarieven</t>
        </r>
      </text>
    </comment>
    <comment ref="A40" authorId="0" shapeId="0" xr:uid="{00000000-0006-0000-0500-000002000000}">
      <text>
        <r>
          <rPr>
            <sz val="10"/>
            <color rgb="FF000000"/>
            <rFont val="Verdana"/>
            <family val="2"/>
          </rPr>
          <t>bvb. Activering werkloosheid of korting hoge of lage lonen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gn/3dWbpsem6HJ0rMPaIguoIXDxg=="/>
    </ext>
  </extL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4" authorId="0" shapeId="0" xr:uid="{00000000-0006-0000-0600-00000D000000}">
      <text>
        <r>
          <rPr>
            <sz val="10"/>
            <color rgb="FF000000"/>
            <rFont val="Verdana"/>
            <family val="2"/>
          </rPr>
          <t>als je hier een functie of afdeling invoegt, wordt hij in de tab TOTAAL gekoppeld</t>
        </r>
      </text>
    </comment>
    <comment ref="A5" authorId="0" shapeId="0" xr:uid="{00000000-0006-0000-0600-000002000000}">
      <text>
        <r>
          <rPr>
            <sz val="10"/>
            <color rgb="FF000000"/>
            <rFont val="Verdana"/>
            <family val="2"/>
          </rPr>
          <t>hier kan je optioneel de naam van de productie ingeven zodat de koppeling gemaakt wordt inde tab TOTALEN</t>
        </r>
      </text>
    </comment>
    <comment ref="B15" authorId="0" shapeId="0" xr:uid="{00000000-0006-0000-0600-000009000000}">
      <text>
        <r>
          <rPr>
            <sz val="10"/>
            <color rgb="FF000000"/>
            <rFont val="Verdana"/>
            <family val="2"/>
          </rPr>
          <t>verander de verwijzing naar het brutoloon bij nieuw brutoloon met anciënniteitsaanpassing of geïndexeerd loon</t>
        </r>
      </text>
    </comment>
    <comment ref="A19" authorId="0" shapeId="0" xr:uid="{00000000-0006-0000-0600-000003000000}">
      <text>
        <r>
          <rPr>
            <sz val="10"/>
            <color rgb="FF000000"/>
            <rFont val="Verdana"/>
            <family val="2"/>
          </rPr>
          <t xml:space="preserve">CAO-Podiumkunsten :  1/20ste voor een voorstellingsdag en 1/22ste voor een repetitie of reisdag
</t>
        </r>
        <r>
          <rPr>
            <sz val="10"/>
            <color rgb="FF000000"/>
            <rFont val="Verdana"/>
            <family val="2"/>
          </rPr>
          <t>CAO-Muziek : 1/21ste voor concert- of repetitie/reisdag</t>
        </r>
      </text>
    </comment>
    <comment ref="A22" authorId="0" shapeId="0" xr:uid="{00000000-0006-0000-0600-00000E000000}">
      <text>
        <r>
          <rPr>
            <sz val="10"/>
            <color rgb="FF000000"/>
            <rFont val="Verdana"/>
            <family val="2"/>
          </rPr>
          <t>als deel v/h loon, dus RSZ</t>
        </r>
      </text>
    </comment>
    <comment ref="A24" authorId="0" shapeId="0" xr:uid="{00000000-0006-0000-0600-00000C000000}">
      <text>
        <r>
          <rPr>
            <sz val="10"/>
            <color rgb="FF000000"/>
            <rFont val="Verdana"/>
            <family val="2"/>
          </rPr>
          <t>vul enkel het werkgeversaandeel in (maximaal 6,91€)</t>
        </r>
      </text>
    </comment>
    <comment ref="A25" authorId="0" shapeId="0" xr:uid="{00000000-0006-0000-0600-000006000000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27" authorId="0" shapeId="0" xr:uid="{00000000-0006-0000-0600-000005000000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8" authorId="0" shapeId="0" xr:uid="{00000000-0006-0000-0600-000008000000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9" authorId="0" shapeId="0" xr:uid="{00000000-0006-0000-0600-000007000000}">
      <text>
        <r>
          <rPr>
            <sz val="10"/>
            <color rgb="FF000000"/>
            <rFont val="Verdana"/>
            <family val="2"/>
          </rPr>
          <t xml:space="preserve">indien jouw organisatie méér dan 10 werknemers heeft, moet je een extra RSZ-bijdrage van 1,69% berekenen, zie voor de berekening de tab RSZ-tarieven
</t>
        </r>
        <r>
          <rPr>
            <sz val="10"/>
            <color rgb="FF000000"/>
            <rFont val="Verdana"/>
            <family val="2"/>
          </rPr>
          <t xml:space="preserve">verbind daarvoor deze cel met de cel b18
</t>
        </r>
        <r>
          <rPr>
            <sz val="10"/>
            <color rgb="FF000000"/>
            <rFont val="Verdana"/>
            <family val="2"/>
          </rPr>
          <t xml:space="preserve"> uit het tabblad RSZ-tarieven</t>
        </r>
      </text>
    </comment>
    <comment ref="A30" authorId="0" shapeId="0" xr:uid="{00000000-0006-0000-0600-00000B000000}">
      <text>
        <r>
          <rPr>
            <sz val="10"/>
            <color rgb="FF000000"/>
            <rFont val="Verdana"/>
            <family val="2"/>
          </rPr>
          <t>zie tab RSZ-tarieven ; indien deze extra RSZ-korting van toepassing is, vul het brutobedrag in op cel B24 in de tab RSZ-tarieven en verbind deze cel met cel B24</t>
        </r>
      </text>
    </comment>
    <comment ref="B30" authorId="0" shapeId="0" xr:uid="{00000000-0006-0000-0600-000004000000}">
      <text>
        <r>
          <rPr>
            <sz val="10"/>
            <color rgb="FF000000"/>
            <rFont val="Verdana"/>
            <family val="2"/>
          </rPr>
          <t xml:space="preserve">zie eerste tab-blad RSZ-tarieven en volgende tabblad structurele RSZ-korting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 xml:space="preserve">de formule geldt enkel voor werkgeverscategorie 1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>opgelet: RSZ kan niet negatief zijn</t>
        </r>
      </text>
    </comment>
    <comment ref="A31" authorId="0" shapeId="0" xr:uid="{00000000-0006-0000-0600-000001000000}">
      <text>
        <r>
          <rPr>
            <sz val="10"/>
            <color rgb="FF000000"/>
            <rFont val="Verdana"/>
            <family val="2"/>
          </rPr>
          <t>voor uitleg zie tabblad RSZ-tarieven</t>
        </r>
      </text>
    </comment>
    <comment ref="A32" authorId="0" shapeId="0" xr:uid="{00000000-0006-0000-0600-00000A000000}">
      <text>
        <r>
          <rPr>
            <sz val="10"/>
            <color rgb="FF000000"/>
            <rFont val="Verdana"/>
            <family val="2"/>
          </rPr>
          <t>bvb. Activering werkloosheid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ghrH3fQpbq2laGnRG/L3gWmZrQfA=="/>
    </ext>
  </extL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4" authorId="0" shapeId="0" xr:uid="{00000000-0006-0000-0700-00000A000000}">
      <text>
        <r>
          <rPr>
            <sz val="10"/>
            <color rgb="FF000000"/>
            <rFont val="Verdana"/>
            <family val="2"/>
          </rPr>
          <t>als je hier een functie of afdeling invoegt, wordt hij in de tab TOTAAL gekoppeld</t>
        </r>
      </text>
    </comment>
    <comment ref="A5" authorId="0" shapeId="0" xr:uid="{00000000-0006-0000-0700-000005000000}">
      <text>
        <r>
          <rPr>
            <sz val="10"/>
            <color rgb="FF000000"/>
            <rFont val="Verdana"/>
            <family val="2"/>
          </rPr>
          <t>hier kan je optioneel de naam van de productie ingeven zodat de koppeling gemaakt wordt in de tab TOTALEN</t>
        </r>
      </text>
    </comment>
    <comment ref="A19" authorId="0" shapeId="0" xr:uid="{00000000-0006-0000-0700-000007000000}">
      <text>
        <r>
          <rPr>
            <sz val="10"/>
            <color rgb="FF000000"/>
            <rFont val="Verdana"/>
            <family val="2"/>
          </rPr>
          <t>of vul de dienstvergoeding in volgens de CAO-Muziek</t>
        </r>
      </text>
    </comment>
    <comment ref="A20" authorId="0" shapeId="0" xr:uid="{00000000-0006-0000-0700-000003000000}">
      <text>
        <r>
          <rPr>
            <sz val="10"/>
            <color rgb="FF000000"/>
            <rFont val="Verdana"/>
            <family val="2"/>
          </rPr>
          <t>of vul de dienstvergoeding in volgens de CAO-Muziek</t>
        </r>
      </text>
    </comment>
    <comment ref="A21" authorId="0" shapeId="0" xr:uid="{00000000-0006-0000-0700-00000B000000}">
      <text>
        <r>
          <rPr>
            <sz val="10"/>
            <color rgb="FF000000"/>
            <rFont val="Verdana"/>
            <family val="2"/>
          </rPr>
          <t>of vul de dienstvergoeding in volgens de CAO-Muziek</t>
        </r>
      </text>
    </comment>
    <comment ref="A23" authorId="0" shapeId="0" xr:uid="{00000000-0006-0000-0700-000004000000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4" authorId="0" shapeId="0" xr:uid="{00000000-0006-0000-0700-000006000000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5" authorId="0" shapeId="0" xr:uid="{00000000-0006-0000-0700-000008000000}">
      <text>
        <r>
          <rPr>
            <sz val="10"/>
            <color rgb="FF000000"/>
            <rFont val="Verdana"/>
            <family val="2"/>
          </rPr>
          <t>indien jouw organisatie méér dan 10 werknemers heeft, moet je een extra RSZ-bijdrage van 1,69% berekenen, zie voor de berekening de tab RSZ-tarieven
verbind daarvoor deze cel met de cel b18
 uit het tabblad RSZ-tarieven</t>
        </r>
      </text>
    </comment>
    <comment ref="A26" authorId="0" shapeId="0" xr:uid="{00000000-0006-0000-0700-000001000000}">
      <text>
        <r>
          <rPr>
            <sz val="10"/>
            <color rgb="FF000000"/>
            <rFont val="Verdana"/>
            <family val="2"/>
          </rPr>
          <t>zie tab RSZ-tarieven ; indien deze extra RSZ-korting van toepassing is, vul het brutobedrag in op cel B24 in de tab RSZ-tarieven en verbind deze cel met cel B24</t>
        </r>
      </text>
    </comment>
    <comment ref="B26" authorId="0" shapeId="0" xr:uid="{00000000-0006-0000-0700-000002000000}">
      <text>
        <r>
          <rPr>
            <sz val="10"/>
            <color rgb="FF000000"/>
            <rFont val="Verdana"/>
            <family val="2"/>
          </rPr>
          <t xml:space="preserve">zie eerste tab-blad RSZ-tarieven en volgende tabblad structurele RSZ-korting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 xml:space="preserve">de formule geldt enkel voor werkgeverscategorie 1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>opgelet: RSZ kan niet negatief zijn</t>
        </r>
      </text>
    </comment>
    <comment ref="A27" authorId="0" shapeId="0" xr:uid="{00000000-0006-0000-0700-00000C000000}">
      <text>
        <r>
          <rPr>
            <sz val="10"/>
            <color rgb="FF000000"/>
            <rFont val="Verdana"/>
            <family val="2"/>
          </rPr>
          <t>voor uitleg zie tabblad RSZ-tarieven</t>
        </r>
      </text>
    </comment>
    <comment ref="A28" authorId="0" shapeId="0" xr:uid="{00000000-0006-0000-0700-000009000000}">
      <text>
        <r>
          <rPr>
            <sz val="10"/>
            <color rgb="FF000000"/>
            <rFont val="Verdana"/>
            <family val="2"/>
          </rPr>
          <t>bvb. Activering werkloosheid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ga7AsO4KhmY6DeKxsDPJXMNOZ8ig=="/>
    </ext>
  </extL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4" authorId="0" shapeId="0" xr:uid="{00000000-0006-0000-0800-00000C000000}">
      <text>
        <r>
          <rPr>
            <sz val="10"/>
            <color rgb="FF000000"/>
            <rFont val="Verdana"/>
            <family val="2"/>
          </rPr>
          <t>als je hier een functie of afdeling invoegt, wordt hij in de tab TOTAAL gekoppeld</t>
        </r>
      </text>
    </comment>
    <comment ref="A5" authorId="0" shapeId="0" xr:uid="{00000000-0006-0000-0800-00000A000000}">
      <text>
        <r>
          <rPr>
            <sz val="10"/>
            <color rgb="FF000000"/>
            <rFont val="Verdana"/>
            <family val="2"/>
          </rPr>
          <t>hier kan je optioneel de naam van de productie ingeven zodat de koppeling gemaakt wordt in de tab TOTALEN</t>
        </r>
      </text>
    </comment>
    <comment ref="A17" authorId="0" shapeId="0" xr:uid="{00000000-0006-0000-0800-000002000000}">
      <text>
        <r>
          <rPr>
            <sz val="10"/>
            <color rgb="FF000000"/>
            <rFont val="Verdana"/>
            <family val="2"/>
          </rPr>
          <t>als deel v/h loon, dus RSZ</t>
        </r>
      </text>
    </comment>
    <comment ref="A19" authorId="0" shapeId="0" xr:uid="{00000000-0006-0000-0800-000004000000}">
      <text>
        <r>
          <rPr>
            <sz val="10"/>
            <color rgb="FF000000"/>
            <rFont val="Verdana"/>
            <family val="2"/>
          </rPr>
          <t>vul enkel het werkgeversaandeel in
de bijdrage werkgever is maximaal 6,91€ voor een MC van 8€</t>
        </r>
      </text>
    </comment>
    <comment ref="A20" authorId="0" shapeId="0" xr:uid="{00000000-0006-0000-0800-000005000000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22" authorId="0" shapeId="0" xr:uid="{00000000-0006-0000-0800-000009000000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3" authorId="0" shapeId="0" xr:uid="{00000000-0006-0000-0800-000006000000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4" authorId="0" shapeId="0" xr:uid="{00000000-0006-0000-0800-00000B000000}">
      <text>
        <r>
          <rPr>
            <sz val="10"/>
            <color rgb="FF000000"/>
            <rFont val="Verdana"/>
            <family val="2"/>
          </rPr>
          <t xml:space="preserve">indien jouw organisatie méér dan 10 werknemers heeft, moet je een extra RSZ-bijdrage van 1,69% berekenen, zie voor de berekening de tab RSZ-tarieven
</t>
        </r>
        <r>
          <rPr>
            <sz val="10"/>
            <color rgb="FF000000"/>
            <rFont val="Verdana"/>
            <family val="2"/>
          </rPr>
          <t xml:space="preserve">verbind daarvoor deze cel met de cel b18
</t>
        </r>
        <r>
          <rPr>
            <sz val="10"/>
            <color rgb="FF000000"/>
            <rFont val="Verdana"/>
            <family val="2"/>
          </rPr>
          <t xml:space="preserve"> uit het tabblad RSZ-tarieven</t>
        </r>
      </text>
    </comment>
    <comment ref="A25" authorId="0" shapeId="0" xr:uid="{00000000-0006-0000-0800-000008000000}">
      <text>
        <r>
          <rPr>
            <sz val="10"/>
            <color rgb="FF000000"/>
            <rFont val="Verdana"/>
            <family val="2"/>
          </rPr>
          <t>zie tab RSZ-tarieven ; indien deze extra RSZ-korting van toepassing is, vul het brutobedrag in op cel B24 in de tab RSZ-tarieven en verbind deze cel met cel B24</t>
        </r>
      </text>
    </comment>
    <comment ref="A27" authorId="0" shapeId="0" xr:uid="{00000000-0006-0000-0800-000003000000}">
      <text>
        <r>
          <rPr>
            <sz val="10"/>
            <color rgb="FF000000"/>
            <rFont val="Verdana"/>
            <family val="2"/>
          </rPr>
          <t>bvb. Activering werkloosheid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h/5LRmXKVx134GcUB/kbTNpE52Lw=="/>
    </ext>
  </extL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4" authorId="0" shapeId="0" xr:uid="{00000000-0006-0000-0900-00000C000000}">
      <text>
        <r>
          <rPr>
            <sz val="10"/>
            <color rgb="FF000000"/>
            <rFont val="Verdana"/>
            <family val="2"/>
          </rPr>
          <t>als je hier een functie of afdeling invoegt, wordt hij in de tab TOTAAL gekoppeld</t>
        </r>
      </text>
    </comment>
    <comment ref="A5" authorId="0" shapeId="0" xr:uid="{00000000-0006-0000-0900-000004000000}">
      <text>
        <r>
          <rPr>
            <sz val="10"/>
            <color rgb="FF000000"/>
            <rFont val="Verdana"/>
            <family val="2"/>
          </rPr>
          <t>hier kan je optioneel de naam van de productie ingeven zodat de koppeling gemaakt wordt in de tab TOTALEN</t>
        </r>
      </text>
    </comment>
    <comment ref="A20" authorId="0" shapeId="0" xr:uid="{00000000-0006-0000-0900-000005000000}">
      <text>
        <r>
          <rPr>
            <sz val="10"/>
            <color rgb="FF000000"/>
            <rFont val="Verdana"/>
            <family val="2"/>
          </rPr>
          <t>over het gehele jaar of vul in per maand hieronder</t>
        </r>
      </text>
    </comment>
    <comment ref="A21" authorId="0" shapeId="0" xr:uid="{00000000-0006-0000-0900-00000B000000}">
      <text>
        <r>
          <rPr>
            <sz val="10"/>
            <color rgb="FF000000"/>
            <rFont val="Verdana"/>
            <family val="2"/>
          </rPr>
          <t>gemiddeld per maand = 65 dagen per kwartaal / 3 = 21,66666  ; of vul het exact aantal dagen per maand hieronder in en pas de formule aan op rij 42</t>
        </r>
      </text>
    </comment>
    <comment ref="A27" authorId="0" shapeId="0" xr:uid="{00000000-0006-0000-0900-000008000000}">
      <text>
        <r>
          <rPr>
            <sz val="10"/>
            <color rgb="FF000000"/>
            <rFont val="Verdana"/>
            <family val="2"/>
          </rPr>
          <t>als deel v/h loon, dus RSZ</t>
        </r>
      </text>
    </comment>
    <comment ref="A29" authorId="0" shapeId="0" xr:uid="{00000000-0006-0000-0900-00000E000000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31" authorId="0" shapeId="0" xr:uid="{00000000-0006-0000-0900-000002000000}">
      <text>
        <r>
          <rPr>
            <sz val="10"/>
            <color rgb="FF000000"/>
            <rFont val="Verdana"/>
            <family val="2"/>
          </rPr>
          <t>vul enkel het werkgeversaandeel in (maximaal 6,91€)</t>
        </r>
      </text>
    </comment>
    <comment ref="A32" authorId="0" shapeId="0" xr:uid="{00000000-0006-0000-0900-00000A000000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34" authorId="0" shapeId="0" xr:uid="{00000000-0006-0000-0900-000003000000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35" authorId="0" shapeId="0" xr:uid="{00000000-0006-0000-0900-000001000000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36" authorId="0" shapeId="0" xr:uid="{00000000-0006-0000-0900-00000D000000}">
      <text>
        <r>
          <rPr>
            <sz val="10"/>
            <color rgb="FF000000"/>
            <rFont val="Verdana"/>
            <family val="2"/>
          </rPr>
          <t>indien jouw organisatie méér dan 10 werknemers heeft, moet je een extra RSZ-bijdrage van 1,69% berekenen, zie voor de berekening de tab RSZ-tarieven
verbind daarvoor deze cel met de cel b18 uit het tabblad RSZ-tarieven</t>
        </r>
      </text>
    </comment>
    <comment ref="A37" authorId="0" shapeId="0" xr:uid="{00000000-0006-0000-0900-000009000000}">
      <text>
        <r>
          <rPr>
            <sz val="10"/>
            <color rgb="FF000000"/>
            <rFont val="Verdana"/>
            <family val="2"/>
          </rPr>
          <t>zie tab RSZ-tarieven ; indien deze extra RSZ-korting van toepassing is, vul het brutobedrag in op cel B24 in de tab RSZ-tarieven en verbind deze cel met cel B24</t>
        </r>
      </text>
    </comment>
    <comment ref="B37" authorId="0" shapeId="0" xr:uid="{00000000-0006-0000-0900-000006000000}">
      <text>
        <r>
          <rPr>
            <sz val="10"/>
            <color rgb="FF000000"/>
            <rFont val="Verdana"/>
            <family val="2"/>
          </rPr>
          <t xml:space="preserve">zie eerste tab-blad RSZ-tarieven en volgende tabblad structurele RSZ-korting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 xml:space="preserve">de formule geldt enkel voor werkgeverscategorie 1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>opgelet: RSZ kan niet negatief zijn</t>
        </r>
      </text>
    </comment>
    <comment ref="A39" authorId="0" shapeId="0" xr:uid="{00000000-0006-0000-0900-000007000000}">
      <text>
        <r>
          <rPr>
            <sz val="10"/>
            <color rgb="FF000000"/>
            <rFont val="Verdana"/>
            <family val="2"/>
          </rPr>
          <t>bvb. Activering werkloosheid of korting hoge of lage lonen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gXxW9PfksV96EVJ6mhtp1I5LyTEQ=="/>
    </ext>
  </extL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4" authorId="0" shapeId="0" xr:uid="{00000000-0006-0000-0A00-000004000000}">
      <text>
        <r>
          <rPr>
            <sz val="10"/>
            <color rgb="FF000000"/>
            <rFont val="Verdana"/>
            <family val="2"/>
          </rPr>
          <t>als je hier een functie of afdeling invoegt, wordt hij in de tab TOTAAL gekoppeld</t>
        </r>
      </text>
    </comment>
    <comment ref="A5" authorId="0" shapeId="0" xr:uid="{00000000-0006-0000-0A00-000003000000}">
      <text>
        <r>
          <rPr>
            <sz val="10"/>
            <color rgb="FF000000"/>
            <rFont val="Verdana"/>
            <family val="2"/>
          </rPr>
          <t>hier kan je optioneel de naam van de productie ingeven zodat de koppeling gemaakt wordt in de tab TOTALEN</t>
        </r>
      </text>
    </comment>
    <comment ref="A19" authorId="0" shapeId="0" xr:uid="{00000000-0006-0000-0A00-00000B000000}">
      <text>
        <r>
          <rPr>
            <sz val="10"/>
            <color rgb="FF000000"/>
            <rFont val="Verdana"/>
            <family val="2"/>
          </rPr>
          <t>of vul de dienstvergoeding in volgens de CAO-Muziek</t>
        </r>
      </text>
    </comment>
    <comment ref="A20" authorId="0" shapeId="0" xr:uid="{00000000-0006-0000-0A00-000002000000}">
      <text>
        <r>
          <rPr>
            <sz val="10"/>
            <color rgb="FF000000"/>
            <rFont val="Verdana"/>
            <family val="2"/>
          </rPr>
          <t>of vul de dienstvergoeding in volgens de CAO-Muziek</t>
        </r>
      </text>
    </comment>
    <comment ref="A21" authorId="0" shapeId="0" xr:uid="{00000000-0006-0000-0A00-000008000000}">
      <text>
        <r>
          <rPr>
            <sz val="10"/>
            <color rgb="FF000000"/>
            <rFont val="Verdana"/>
            <family val="2"/>
          </rPr>
          <t>of vul de dienstvergoeding in volgens de CAO-Muziek</t>
        </r>
      </text>
    </comment>
    <comment ref="A23" authorId="0" shapeId="0" xr:uid="{00000000-0006-0000-0A00-000009000000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4" authorId="0" shapeId="0" xr:uid="{00000000-0006-0000-0A00-000001000000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5" authorId="0" shapeId="0" xr:uid="{00000000-0006-0000-0A00-00000A000000}">
      <text>
        <r>
          <rPr>
            <sz val="10"/>
            <color rgb="FF000000"/>
            <rFont val="Verdana"/>
            <family val="2"/>
          </rPr>
          <t>indien jouw organisatie méér dan 10 werknemers heeft, moet je een extra RSZ-bijdrage van 1,69% berekenen, zie voor de berekening de tab RSZ-tarieven
verbind daarvoor deze cel met de cel b18 uit het tabblad RSZ-tarieven</t>
        </r>
      </text>
    </comment>
    <comment ref="A26" authorId="0" shapeId="0" xr:uid="{00000000-0006-0000-0A00-000007000000}">
      <text>
        <r>
          <rPr>
            <sz val="10"/>
            <color rgb="FF000000"/>
            <rFont val="Verdana"/>
            <family val="2"/>
          </rPr>
          <t>zie tab RSZ-tarieven ; indien deze extra RSZ-korting van toepassing is, vul het brutobedrag in op cel B24 in de tab RSZ-tarieven en verbind deze cel met cel B24</t>
        </r>
      </text>
    </comment>
    <comment ref="B26" authorId="0" shapeId="0" xr:uid="{00000000-0006-0000-0A00-000006000000}">
      <text>
        <r>
          <rPr>
            <sz val="10"/>
            <color rgb="FF000000"/>
            <rFont val="Verdana"/>
            <family val="2"/>
          </rPr>
          <t xml:space="preserve">zie eerste tab-blad RSZ-tarieven en volgende tabblad structurele RSZ-korting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 xml:space="preserve">de formule geldt enkel voor werkgeverscategorie 1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>opgelet: RSZ kan niet negatief zijn</t>
        </r>
      </text>
    </comment>
    <comment ref="A28" authorId="0" shapeId="0" xr:uid="{00000000-0006-0000-0A00-000005000000}">
      <text>
        <r>
          <rPr>
            <sz val="10"/>
            <color rgb="FF000000"/>
            <rFont val="Verdana"/>
            <family val="2"/>
          </rPr>
          <t>bvb. Activering werkloosheid of korting hoge of lage lonen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gg/Vxhlx0+1UHlUVaaDu84TV3gmw=="/>
    </ext>
  </extL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13" authorId="0" shapeId="0" xr:uid="{00000000-0006-0000-0B00-000002000000}">
      <text>
        <r>
          <rPr>
            <sz val="10"/>
            <color rgb="FF000000"/>
            <rFont val="Verdana"/>
            <family val="2"/>
          </rPr>
          <t>voor een correct jaartotaal, moet je hier de terugname voorzieningen ingeven, op basis van je balans van vorig jaar</t>
        </r>
      </text>
    </comment>
    <comment ref="B117" authorId="0" shapeId="0" xr:uid="{00000000-0006-0000-0B00-000001000000}">
      <text>
        <r>
          <rPr>
            <sz val="10"/>
            <color rgb="FF000000"/>
            <rFont val="Verdana"/>
            <family val="2"/>
          </rPr>
          <t>======
ID#AAAAKZ_vnTM
Lies Martens    (2020-09-29 14:46:31)
er kan voor geopteerd worden om bepaalde kosten in de 61- onder te brengen ; gemakkelijkshalve staat alles in de 62- wat je doorgeeft aan je sociaal secretriaat zodat deze posten kunnen vergeleken worden met de facturen van je sociaal secretriaat, sociale balans, loonlastenattest,...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jbAHrkb/7l00rWjuOPtMQZyhYsHg=="/>
    </ext>
  </extL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4" authorId="0" shapeId="0" xr:uid="{BA263AB2-9EDE-1741-A5D4-FC4D8C8331CA}">
      <text>
        <r>
          <rPr>
            <sz val="10"/>
            <color rgb="FF000000"/>
            <rFont val="Verdana"/>
            <family val="2"/>
          </rPr>
          <t xml:space="preserve">======
</t>
        </r>
        <r>
          <rPr>
            <sz val="10"/>
            <color rgb="FF000000"/>
            <rFont val="Verdana"/>
            <family val="2"/>
          </rPr>
          <t>als je hier een functie of afdeling invoegt, wordt hij in de tab TOTAAL gekoppeld</t>
        </r>
      </text>
    </comment>
    <comment ref="A5" authorId="0" shapeId="0" xr:uid="{55F16056-2C85-6E40-B812-7BA58F84C635}">
      <text>
        <r>
          <rPr>
            <sz val="10"/>
            <color rgb="FF000000"/>
            <rFont val="Verdana"/>
            <family val="2"/>
          </rPr>
          <t>hier kan je optioneel de naam van de productie ingeven zodat de koppeling gemaakt wordt in de tab TOTALEN</t>
        </r>
      </text>
    </comment>
    <comment ref="A20" authorId="0" shapeId="0" xr:uid="{AD957B67-1171-7B49-A723-167DF4544E58}">
      <text>
        <r>
          <rPr>
            <sz val="10"/>
            <color rgb="FF000000"/>
            <rFont val="Verdana"/>
            <family val="2"/>
          </rPr>
          <t>over het gehele jaar of vul in per maand hieronder op rij43</t>
        </r>
      </text>
    </comment>
    <comment ref="A21" authorId="0" shapeId="0" xr:uid="{A594B834-68C4-9B49-AB50-FFA39C58ECF2}">
      <text>
        <r>
          <rPr>
            <sz val="10"/>
            <color rgb="FF000000"/>
            <rFont val="Verdana"/>
            <family val="2"/>
          </rPr>
          <t>gemiddeld per maand = 65 dagen per kwartaal / 3 = 21,66666  per maand ; of vul het exact aantal dagen per maand hieronder in en pas de formule aan op rij 42</t>
        </r>
      </text>
    </comment>
    <comment ref="A22" authorId="0" shapeId="0" xr:uid="{707BD8DE-E618-6E4A-BCB4-B95476C02950}">
      <text>
        <r>
          <rPr>
            <sz val="10"/>
            <color rgb="FF000000"/>
            <rFont val="Verdana"/>
            <family val="2"/>
          </rPr>
          <t xml:space="preserve">======
</t>
        </r>
        <r>
          <rPr>
            <sz val="10"/>
            <color rgb="FF000000"/>
            <rFont val="Verdana"/>
            <family val="2"/>
          </rPr>
          <t>zie artikel 21 van de CAO-sector Podiumkunsten voor flexibele functies : 10 of 5 extra vakantiedagen ; vul hier het aantal in</t>
        </r>
      </text>
    </comment>
    <comment ref="A24" authorId="0" shapeId="0" xr:uid="{749D3B81-4B8B-DE4E-87B6-BF08C5241023}">
      <text>
        <r>
          <rPr>
            <sz val="10"/>
            <color rgb="FF000000"/>
            <rFont val="Verdana"/>
            <family val="2"/>
          </rPr>
          <t>koppel met de juiste maand beneden op rij 44</t>
        </r>
      </text>
    </comment>
    <comment ref="A25" authorId="0" shapeId="0" xr:uid="{36E23BD8-DED2-8042-9FB6-86C5CDBED0A7}">
      <text>
        <r>
          <rPr>
            <sz val="10"/>
            <color rgb="FF000000"/>
            <rFont val="Verdana"/>
            <family val="2"/>
          </rPr>
          <t>koppel met de juiste maand beneden op rij 44</t>
        </r>
      </text>
    </comment>
    <comment ref="A28" authorId="0" shapeId="0" xr:uid="{466CA981-12B4-344D-8AAE-A4EFDD9E8EA8}">
      <text>
        <r>
          <rPr>
            <sz val="10"/>
            <color rgb="FF000000"/>
            <rFont val="Verdana"/>
            <family val="2"/>
          </rPr>
          <t>als deel v/h loon, dus RSZ</t>
        </r>
      </text>
    </comment>
    <comment ref="A30" authorId="0" shapeId="0" xr:uid="{A72FCD69-1819-9545-978E-CE22F9EADDAC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32" authorId="0" shapeId="0" xr:uid="{6B29C5DF-0883-404D-8B48-4619A7A22D3D}">
      <text>
        <r>
          <rPr>
            <sz val="10"/>
            <color rgb="FF000000"/>
            <rFont val="Verdana"/>
            <family val="2"/>
          </rPr>
          <t>vul enkel het werkgeversaandeel in (maximaal 6,91€)</t>
        </r>
      </text>
    </comment>
    <comment ref="A33" authorId="0" shapeId="0" xr:uid="{3023F9EA-041C-EB44-834C-C439351619D9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35" authorId="0" shapeId="0" xr:uid="{779C888E-165A-DC41-8F16-CBE800664CA5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36" authorId="0" shapeId="0" xr:uid="{F19E4670-3AA4-C646-A020-24EC2ABDF890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37" authorId="0" shapeId="0" xr:uid="{F3F75DBA-CBA4-6F45-B3C9-ED283DFC655F}">
      <text>
        <r>
          <rPr>
            <sz val="10"/>
            <color rgb="FF000000"/>
            <rFont val="Verdana"/>
            <family val="2"/>
          </rPr>
          <t xml:space="preserve">indien jouw organisatie méér dan 10 werknemers heeft, moet je een extra RSZ-bijdrage van 1,69% berekenen, zie voor de berekening de tab RSZ-tarieven
</t>
        </r>
        <r>
          <rPr>
            <sz val="10"/>
            <color rgb="FF000000"/>
            <rFont val="Verdana"/>
            <family val="2"/>
          </rPr>
          <t>verbind daarvoor deze cel met de cel b18 uit het tabblad RSZ-tarieven</t>
        </r>
      </text>
    </comment>
    <comment ref="B38" authorId="0" shapeId="0" xr:uid="{2777DE4A-9C5C-6344-BF75-08154002A986}">
      <text>
        <r>
          <rPr>
            <sz val="10"/>
            <color rgb="FF000000"/>
            <rFont val="Verdana"/>
            <family val="2"/>
          </rPr>
          <t xml:space="preserve">zie eerste tab-blad RSZ-tarieven en volgende tabblad structurele RSZ-korting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 xml:space="preserve">de formule geldt enkel voor werkgeverscategorie 1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>opgelet: RSZ kan niet negatief zijn</t>
        </r>
      </text>
    </comment>
    <comment ref="A40" authorId="0" shapeId="0" xr:uid="{A951A128-09B3-ED49-AD02-A332D14020EB}">
      <text>
        <r>
          <rPr>
            <sz val="10"/>
            <color rgb="FF000000"/>
            <rFont val="Verdana"/>
            <family val="2"/>
          </rPr>
          <t>bvb. Activering werkloosheid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hj7LFT+f90cK6e+1jV7BXYY+e8QQ=="/>
    </ext>
  </extLst>
</comments>
</file>

<file path=xl/comments1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4" authorId="0" shapeId="0" xr:uid="{E090A8E2-2CF3-5640-BEEE-84B453F5AD60}">
      <text>
        <r>
          <rPr>
            <sz val="10"/>
            <color rgb="FF000000"/>
            <rFont val="Verdana"/>
            <family val="2"/>
          </rPr>
          <t xml:space="preserve">======
</t>
        </r>
        <r>
          <rPr>
            <sz val="10"/>
            <color rgb="FF000000"/>
            <rFont val="Verdana"/>
            <family val="2"/>
          </rPr>
          <t>als je hier een functie of afdeling invoegt, wordt hij in de tab TOTAAL gekoppeld</t>
        </r>
      </text>
    </comment>
    <comment ref="A5" authorId="0" shapeId="0" xr:uid="{CB03B5BD-03F5-D94F-A671-171940959FBC}">
      <text>
        <r>
          <rPr>
            <sz val="10"/>
            <color rgb="FF000000"/>
            <rFont val="Verdana"/>
            <family val="2"/>
          </rPr>
          <t>hier kan je optioneel de naam van de productie ingeven zodat de koppeling gemaakt wordt in de tab TOTALEN</t>
        </r>
      </text>
    </comment>
    <comment ref="A20" authorId="0" shapeId="0" xr:uid="{2C77F999-3245-FE41-9848-68E5B54A2053}">
      <text>
        <r>
          <rPr>
            <sz val="10"/>
            <color rgb="FF000000"/>
            <rFont val="Verdana"/>
            <family val="2"/>
          </rPr>
          <t>over het gehele jaar of vul in per maand hieronder op rij43</t>
        </r>
      </text>
    </comment>
    <comment ref="A21" authorId="0" shapeId="0" xr:uid="{6E78A9E4-23EF-7D48-B192-6D148CA5113C}">
      <text>
        <r>
          <rPr>
            <sz val="10"/>
            <color rgb="FF000000"/>
            <rFont val="Verdana"/>
            <family val="2"/>
          </rPr>
          <t>gemiddeld per maand = 65 dagen per kwartaal / 3 = 21,66666  per maand ; of vul het exact aantal dagen per maand hieronder in en pas de formule aan op rij 42</t>
        </r>
      </text>
    </comment>
    <comment ref="A22" authorId="0" shapeId="0" xr:uid="{6AE5B0C5-8D11-F045-97BC-5F9A946F9BA9}">
      <text>
        <r>
          <rPr>
            <sz val="10"/>
            <color rgb="FF000000"/>
            <rFont val="Verdana"/>
            <family val="2"/>
          </rPr>
          <t xml:space="preserve">======
</t>
        </r>
        <r>
          <rPr>
            <sz val="10"/>
            <color rgb="FF000000"/>
            <rFont val="Verdana"/>
            <family val="2"/>
          </rPr>
          <t>zie artikel 21 van de CAO-sector Podiumkunsten voor flexibele functies : 10 of 5 extra vakantiedagen ; vul hier het aantal in</t>
        </r>
      </text>
    </comment>
    <comment ref="A24" authorId="0" shapeId="0" xr:uid="{61E7333F-BBCD-C549-866D-7968A8EB955D}">
      <text>
        <r>
          <rPr>
            <sz val="10"/>
            <color rgb="FF000000"/>
            <rFont val="Verdana"/>
            <family val="2"/>
          </rPr>
          <t>koppel met de juiste maand beneden op rij 44</t>
        </r>
      </text>
    </comment>
    <comment ref="A25" authorId="0" shapeId="0" xr:uid="{BD0FFE77-0A14-944C-B714-FDEE05B54497}">
      <text>
        <r>
          <rPr>
            <sz val="10"/>
            <color rgb="FF000000"/>
            <rFont val="Verdana"/>
            <family val="2"/>
          </rPr>
          <t>koppel met de juiste maand beneden op rij 44</t>
        </r>
      </text>
    </comment>
    <comment ref="A28" authorId="0" shapeId="0" xr:uid="{EE2287D5-D42B-3B47-8F6B-3AFFB5DC47D7}">
      <text>
        <r>
          <rPr>
            <sz val="10"/>
            <color rgb="FF000000"/>
            <rFont val="Verdana"/>
            <family val="2"/>
          </rPr>
          <t>als deel v/h loon, dus RSZ</t>
        </r>
      </text>
    </comment>
    <comment ref="A30" authorId="0" shapeId="0" xr:uid="{BF7CFE9A-91D5-B348-BAA8-966F22C33EC0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32" authorId="0" shapeId="0" xr:uid="{FC449012-F01F-2D48-A4A1-0FEB3D34C49F}">
      <text>
        <r>
          <rPr>
            <sz val="10"/>
            <color rgb="FF000000"/>
            <rFont val="Verdana"/>
            <family val="2"/>
          </rPr>
          <t>vul enkel het werkgeversaandeel in (maximaal 6,91€)</t>
        </r>
      </text>
    </comment>
    <comment ref="A33" authorId="0" shapeId="0" xr:uid="{2B46B234-C282-B640-9DA7-E20471C971C2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35" authorId="0" shapeId="0" xr:uid="{7FB3953C-D0F1-E341-A7DF-E9AB59ACC0F4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36" authorId="0" shapeId="0" xr:uid="{14E4BA95-AAF2-9C4E-BD2F-10A51A59BDCB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37" authorId="0" shapeId="0" xr:uid="{63E334C6-B64C-1741-A2C1-17EAD99D671E}">
      <text>
        <r>
          <rPr>
            <sz val="10"/>
            <color rgb="FF000000"/>
            <rFont val="Verdana"/>
            <family val="2"/>
          </rPr>
          <t xml:space="preserve">indien jouw organisatie méér dan 10 werknemers heeft, moet je een extra RSZ-bijdrage van 1,69% berekenen, zie voor de berekening de tab RSZ-tarieven
</t>
        </r>
        <r>
          <rPr>
            <sz val="10"/>
            <color rgb="FF000000"/>
            <rFont val="Verdana"/>
            <family val="2"/>
          </rPr>
          <t>verbind daarvoor deze cel met de cel b18 uit het tabblad RSZ-tarieven</t>
        </r>
      </text>
    </comment>
    <comment ref="B38" authorId="0" shapeId="0" xr:uid="{17CF0A30-0E18-5F4E-A9B5-A1C922D6EA1D}">
      <text>
        <r>
          <rPr>
            <sz val="10"/>
            <color rgb="FF000000"/>
            <rFont val="Verdana"/>
            <family val="2"/>
          </rPr>
          <t xml:space="preserve">zie eerste tab-blad RSZ-tarieven en volgende tabblad structurele RSZ-korting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 xml:space="preserve">de formule geldt enkel voor werkgeverscategorie 1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>opgelet: RSZ kan niet negatief zijn</t>
        </r>
      </text>
    </comment>
    <comment ref="A40" authorId="0" shapeId="0" xr:uid="{FA60E248-560C-6241-82D4-320B41845864}">
      <text>
        <r>
          <rPr>
            <sz val="10"/>
            <color rgb="FF000000"/>
            <rFont val="Verdana"/>
            <family val="2"/>
          </rPr>
          <t>bvb. Activering werkloosheid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jH7/Rdb6L5QD1Gk48ddW1MtBdkLw=="/>
    </ext>
  </extLst>
</comments>
</file>

<file path=xl/comments1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4" authorId="0" shapeId="0" xr:uid="{E5BC1CDE-DDC4-9D41-8CD8-854BA4DB2B4C}">
      <text>
        <r>
          <rPr>
            <sz val="10"/>
            <color rgb="FF000000"/>
            <rFont val="Verdana"/>
            <family val="2"/>
          </rPr>
          <t xml:space="preserve">======
</t>
        </r>
        <r>
          <rPr>
            <sz val="10"/>
            <color rgb="FF000000"/>
            <rFont val="Verdana"/>
            <family val="2"/>
          </rPr>
          <t>als je hier een functie of afdeling invoegt, wordt hij in de tab TOTAAL gekoppeld</t>
        </r>
      </text>
    </comment>
    <comment ref="A5" authorId="0" shapeId="0" xr:uid="{1D23A658-B321-1945-9C86-B47E7EC98191}">
      <text>
        <r>
          <rPr>
            <sz val="10"/>
            <color rgb="FF000000"/>
            <rFont val="Verdana"/>
            <family val="2"/>
          </rPr>
          <t>hier kan je optioneel de naam van de productie ingeven zodat de koppeling gemaakt wordt in de tab TOTALEN</t>
        </r>
      </text>
    </comment>
    <comment ref="A20" authorId="0" shapeId="0" xr:uid="{AF4802CE-B6EB-0844-AD75-E0F8F082B8C2}">
      <text>
        <r>
          <rPr>
            <sz val="10"/>
            <color rgb="FF000000"/>
            <rFont val="Verdana"/>
            <family val="2"/>
          </rPr>
          <t>over het gehele jaar of vul in per maand hieronder op rij43</t>
        </r>
      </text>
    </comment>
    <comment ref="A21" authorId="0" shapeId="0" xr:uid="{81B0BA81-24E5-604D-891B-C30AC696842F}">
      <text>
        <r>
          <rPr>
            <sz val="10"/>
            <color rgb="FF000000"/>
            <rFont val="Verdana"/>
            <family val="2"/>
          </rPr>
          <t>gemiddeld per maand = 65 dagen per kwartaal / 3 = 21,66666  per maand ; of vul het exact aantal dagen per maand hieronder in en pas de formule aan op rij 42</t>
        </r>
      </text>
    </comment>
    <comment ref="A22" authorId="0" shapeId="0" xr:uid="{0ADB3290-5731-AA45-B8F0-73183D1418C8}">
      <text>
        <r>
          <rPr>
            <sz val="10"/>
            <color rgb="FF000000"/>
            <rFont val="Verdana"/>
            <family val="2"/>
          </rPr>
          <t xml:space="preserve">======
</t>
        </r>
        <r>
          <rPr>
            <sz val="10"/>
            <color rgb="FF000000"/>
            <rFont val="Verdana"/>
            <family val="2"/>
          </rPr>
          <t>zie artikel 21 van de CAO-sector Podiumkunsten voor flexibele functies : 10 of 5 extra vakantiedagen ; vul hier het aantal in</t>
        </r>
      </text>
    </comment>
    <comment ref="A24" authorId="0" shapeId="0" xr:uid="{049987D2-E3B9-6C42-84B4-087F9B9AF214}">
      <text>
        <r>
          <rPr>
            <sz val="10"/>
            <color rgb="FF000000"/>
            <rFont val="Verdana"/>
            <family val="2"/>
          </rPr>
          <t>koppel met de juiste maand beneden op rij 44</t>
        </r>
      </text>
    </comment>
    <comment ref="A25" authorId="0" shapeId="0" xr:uid="{AAE80280-E7BD-5741-A990-EC63ACF07966}">
      <text>
        <r>
          <rPr>
            <sz val="10"/>
            <color rgb="FF000000"/>
            <rFont val="Verdana"/>
            <family val="2"/>
          </rPr>
          <t>koppel met de juiste maand beneden op rij 44</t>
        </r>
      </text>
    </comment>
    <comment ref="A28" authorId="0" shapeId="0" xr:uid="{3C353E09-5839-064A-8407-EE34FAA2673D}">
      <text>
        <r>
          <rPr>
            <sz val="10"/>
            <color rgb="FF000000"/>
            <rFont val="Verdana"/>
            <family val="2"/>
          </rPr>
          <t>als deel v/h loon, dus RSZ</t>
        </r>
      </text>
    </comment>
    <comment ref="A30" authorId="0" shapeId="0" xr:uid="{5C7095BC-2D8E-E34E-90C9-2B10B78AC4D1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32" authorId="0" shapeId="0" xr:uid="{F55FCB35-4BBC-214C-82DF-5088C1690618}">
      <text>
        <r>
          <rPr>
            <sz val="10"/>
            <color rgb="FF000000"/>
            <rFont val="Verdana"/>
            <family val="2"/>
          </rPr>
          <t>vul enkel het werkgeversaandeel in (maximaal 6,91€)</t>
        </r>
      </text>
    </comment>
    <comment ref="A33" authorId="0" shapeId="0" xr:uid="{88568C21-6813-B543-835D-33D755F41BB6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35" authorId="0" shapeId="0" xr:uid="{83022DC8-81DD-4B4F-A248-3912C4D3E98E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36" authorId="0" shapeId="0" xr:uid="{AB29495C-3FDE-5042-95F9-5B04C2F61495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37" authorId="0" shapeId="0" xr:uid="{A032EF68-A780-054B-9E47-85C256CD4F98}">
      <text>
        <r>
          <rPr>
            <sz val="10"/>
            <color rgb="FF000000"/>
            <rFont val="Verdana"/>
            <family val="2"/>
          </rPr>
          <t xml:space="preserve">indien jouw organisatie méér dan 10 werknemers heeft, moet je een extra RSZ-bijdrage van 1,69% berekenen, zie voor de berekening de tab RSZ-tarieven
</t>
        </r>
        <r>
          <rPr>
            <sz val="10"/>
            <color rgb="FF000000"/>
            <rFont val="Verdana"/>
            <family val="2"/>
          </rPr>
          <t>verbind daarvoor deze cel met de cel b18 uit het tabblad RSZ-tarieven</t>
        </r>
      </text>
    </comment>
    <comment ref="B38" authorId="0" shapeId="0" xr:uid="{F6F71352-B2C7-064A-8EBA-C50BC9C0E795}">
      <text>
        <r>
          <rPr>
            <sz val="10"/>
            <color rgb="FF000000"/>
            <rFont val="Verdana"/>
            <family val="2"/>
          </rPr>
          <t xml:space="preserve">zie eerste tab-blad RSZ-tarieven en volgende tabblad structurele RSZ-korting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 xml:space="preserve">de formule geldt enkel voor werkgeverscategorie 1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>opgelet: RSZ kan niet negatief zijn</t>
        </r>
      </text>
    </comment>
    <comment ref="A40" authorId="0" shapeId="0" xr:uid="{569207A4-2EFE-0040-A588-4A9B3D9D97A9}">
      <text>
        <r>
          <rPr>
            <sz val="10"/>
            <color rgb="FF000000"/>
            <rFont val="Verdana"/>
            <family val="2"/>
          </rPr>
          <t>bvb. Activering werkloosheid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jxhIgDCIFQY1JY66+ryHib2OMkBg=="/>
    </ext>
  </extLst>
</comments>
</file>

<file path=xl/comments1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4" authorId="0" shapeId="0" xr:uid="{350B0F4B-42C9-FD4E-A585-5A142C1D295C}">
      <text>
        <r>
          <rPr>
            <sz val="10"/>
            <color rgb="FF000000"/>
            <rFont val="Verdana"/>
            <family val="2"/>
          </rPr>
          <t xml:space="preserve">======
</t>
        </r>
        <r>
          <rPr>
            <sz val="10"/>
            <color rgb="FF000000"/>
            <rFont val="Verdana"/>
            <family val="2"/>
          </rPr>
          <t>als je hier een functie of afdeling invoegt, wordt hij in de tab TOTAAL gekoppeld</t>
        </r>
      </text>
    </comment>
    <comment ref="A5" authorId="0" shapeId="0" xr:uid="{0CD1B38D-2983-7242-9442-733D73C04A89}">
      <text>
        <r>
          <rPr>
            <sz val="10"/>
            <color rgb="FF000000"/>
            <rFont val="Verdana"/>
            <family val="2"/>
          </rPr>
          <t>hier kan je optioneel de naam van de productie ingeven zodat de koppeling gemaakt wordt in de tab TOTALEN</t>
        </r>
      </text>
    </comment>
    <comment ref="A20" authorId="0" shapeId="0" xr:uid="{6D917F8D-84DE-E348-8CD4-277CC0E20213}">
      <text>
        <r>
          <rPr>
            <sz val="10"/>
            <color rgb="FF000000"/>
            <rFont val="Verdana"/>
            <family val="2"/>
          </rPr>
          <t>over het gehele jaar of vul in per maand hieronder op rij43</t>
        </r>
      </text>
    </comment>
    <comment ref="A21" authorId="0" shapeId="0" xr:uid="{C7A7A61A-78F8-E84C-A04C-86054F4C0FA1}">
      <text>
        <r>
          <rPr>
            <sz val="10"/>
            <color rgb="FF000000"/>
            <rFont val="Verdana"/>
            <family val="2"/>
          </rPr>
          <t>gemiddeld per maand = 65 dagen per kwartaal / 3 = 21,66666  per maand ; of vul het exact aantal dagen per maand hieronder in en pas de formule aan op rij 42</t>
        </r>
      </text>
    </comment>
    <comment ref="A22" authorId="0" shapeId="0" xr:uid="{9D096CCA-1BC0-ED49-AB8A-D850C997A2D3}">
      <text>
        <r>
          <rPr>
            <sz val="10"/>
            <color rgb="FF000000"/>
            <rFont val="Verdana"/>
            <family val="2"/>
          </rPr>
          <t xml:space="preserve">======
</t>
        </r>
        <r>
          <rPr>
            <sz val="10"/>
            <color rgb="FF000000"/>
            <rFont val="Verdana"/>
            <family val="2"/>
          </rPr>
          <t>zie artikel 21 van de CAO-sector Podiumkunsten voor flexibele functies : 10 of 5 extra vakantiedagen ; vul hier het aantal in</t>
        </r>
      </text>
    </comment>
    <comment ref="A24" authorId="0" shapeId="0" xr:uid="{E82F3778-4AEE-3C46-A221-A5BD8BE9616E}">
      <text>
        <r>
          <rPr>
            <sz val="10"/>
            <color rgb="FF000000"/>
            <rFont val="Verdana"/>
            <family val="2"/>
          </rPr>
          <t>koppel met de juiste maand beneden op rij 44</t>
        </r>
      </text>
    </comment>
    <comment ref="A25" authorId="0" shapeId="0" xr:uid="{768BEDD9-1EB5-EA4A-87E6-EEED26001648}">
      <text>
        <r>
          <rPr>
            <sz val="10"/>
            <color rgb="FF000000"/>
            <rFont val="Verdana"/>
            <family val="2"/>
          </rPr>
          <t>koppel met de juiste maand beneden op rij 44</t>
        </r>
      </text>
    </comment>
    <comment ref="A28" authorId="0" shapeId="0" xr:uid="{9A22E762-BB29-CE4A-B38F-B18C66B84534}">
      <text>
        <r>
          <rPr>
            <sz val="10"/>
            <color rgb="FF000000"/>
            <rFont val="Verdana"/>
            <family val="2"/>
          </rPr>
          <t>als deel v/h loon, dus RSZ</t>
        </r>
      </text>
    </comment>
    <comment ref="A30" authorId="0" shapeId="0" xr:uid="{48ADD31E-431D-6C4B-BDB8-A2975E50031F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32" authorId="0" shapeId="0" xr:uid="{E8C57F2B-841D-EA43-A37C-C5D6435615FB}">
      <text>
        <r>
          <rPr>
            <sz val="10"/>
            <color rgb="FF000000"/>
            <rFont val="Verdana"/>
            <family val="2"/>
          </rPr>
          <t>vul enkel het werkgeversaandeel in (maximaal 6,91€)</t>
        </r>
      </text>
    </comment>
    <comment ref="A33" authorId="0" shapeId="0" xr:uid="{439A180F-2CB6-E149-864B-D6A96DDA1A9C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35" authorId="0" shapeId="0" xr:uid="{CF26C5D2-EAC6-2F46-AE22-1B381524A384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36" authorId="0" shapeId="0" xr:uid="{9EA64158-3000-6448-A394-901F5D24ED36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37" authorId="0" shapeId="0" xr:uid="{5437996C-B040-E445-8AE7-7353971B8DD0}">
      <text>
        <r>
          <rPr>
            <sz val="10"/>
            <color rgb="FF000000"/>
            <rFont val="Verdana"/>
            <family val="2"/>
          </rPr>
          <t xml:space="preserve">indien jouw organisatie méér dan 10 werknemers heeft, moet je een extra RSZ-bijdrage van 1,69% berekenen, zie voor de berekening de tab RSZ-tarieven
</t>
        </r>
        <r>
          <rPr>
            <sz val="10"/>
            <color rgb="FF000000"/>
            <rFont val="Verdana"/>
            <family val="2"/>
          </rPr>
          <t>verbind daarvoor deze cel met de cel b18 uit het tabblad RSZ-tarieven</t>
        </r>
      </text>
    </comment>
    <comment ref="B38" authorId="0" shapeId="0" xr:uid="{3DB469AB-1AFC-B74E-B40A-D796C0CAD885}">
      <text>
        <r>
          <rPr>
            <sz val="10"/>
            <color rgb="FF000000"/>
            <rFont val="Verdana"/>
            <family val="2"/>
          </rPr>
          <t xml:space="preserve">zie eerste tab-blad RSZ-tarieven en volgende tabblad structurele RSZ-korting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 xml:space="preserve">de formule geldt enkel voor werkgeverscategorie 1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>opgelet: RSZ kan niet negatief zijn</t>
        </r>
      </text>
    </comment>
    <comment ref="A40" authorId="0" shapeId="0" xr:uid="{1CDB45C4-98DE-C045-9B45-F69123FDC90E}">
      <text>
        <r>
          <rPr>
            <sz val="10"/>
            <color rgb="FF000000"/>
            <rFont val="Verdana"/>
            <family val="2"/>
          </rPr>
          <t>bvb. Activering werkloosheid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huq1NBmevirWgLnltmh12fARrt4g=="/>
    </ext>
  </extLst>
</comments>
</file>

<file path=xl/comments1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4" authorId="0" shapeId="0" xr:uid="{C39B259F-002C-C447-ABBF-9D2F1E9BAEA5}">
      <text>
        <r>
          <rPr>
            <sz val="10"/>
            <color rgb="FF000000"/>
            <rFont val="Verdana"/>
            <family val="2"/>
          </rPr>
          <t xml:space="preserve">======
</t>
        </r>
        <r>
          <rPr>
            <sz val="10"/>
            <color rgb="FF000000"/>
            <rFont val="Verdana"/>
            <family val="2"/>
          </rPr>
          <t>als je hier een functie of afdeling invoegt, wordt hij in de tab TOTAAL gekoppeld</t>
        </r>
      </text>
    </comment>
    <comment ref="A5" authorId="0" shapeId="0" xr:uid="{B25CE670-E96B-BB48-86F5-FDC31B15400D}">
      <text>
        <r>
          <rPr>
            <sz val="10"/>
            <color rgb="FF000000"/>
            <rFont val="Verdana"/>
            <family val="2"/>
          </rPr>
          <t>hier kan je optioneel de naam van de productie ingeven zodat de koppeling gemaakt wordt in de tab TOTALEN</t>
        </r>
      </text>
    </comment>
    <comment ref="A20" authorId="0" shapeId="0" xr:uid="{CB9034BE-CF3F-8943-97EF-23A3E5606B9B}">
      <text>
        <r>
          <rPr>
            <sz val="10"/>
            <color rgb="FF000000"/>
            <rFont val="Verdana"/>
            <family val="2"/>
          </rPr>
          <t>over het gehele jaar of vul in per maand hieronder op rij43</t>
        </r>
      </text>
    </comment>
    <comment ref="A21" authorId="0" shapeId="0" xr:uid="{F563290F-3A2C-B344-9BB1-74021D9A46EA}">
      <text>
        <r>
          <rPr>
            <sz val="10"/>
            <color rgb="FF000000"/>
            <rFont val="Verdana"/>
            <family val="2"/>
          </rPr>
          <t>gemiddeld per maand = 65 dagen per kwartaal / 3 = 21,66666  per maand ; of vul het exact aantal dagen per maand hieronder in en pas de formule aan op rij 42</t>
        </r>
      </text>
    </comment>
    <comment ref="A22" authorId="0" shapeId="0" xr:uid="{B13C5112-ACF2-4047-ADFA-8764C2C40102}">
      <text>
        <r>
          <rPr>
            <sz val="10"/>
            <color rgb="FF000000"/>
            <rFont val="Verdana"/>
            <family val="2"/>
          </rPr>
          <t xml:space="preserve">======
</t>
        </r>
        <r>
          <rPr>
            <sz val="10"/>
            <color rgb="FF000000"/>
            <rFont val="Verdana"/>
            <family val="2"/>
          </rPr>
          <t>zie artikel 21 van de CAO-sector Podiumkunsten voor flexibele functies : 10 of 5 extra vakantiedagen ; vul hier het aantal in</t>
        </r>
      </text>
    </comment>
    <comment ref="A24" authorId="0" shapeId="0" xr:uid="{6ED3CAE6-902E-4C4F-B02F-AD403C058B95}">
      <text>
        <r>
          <rPr>
            <sz val="10"/>
            <color rgb="FF000000"/>
            <rFont val="Verdana"/>
            <family val="2"/>
          </rPr>
          <t>koppel met de juiste maand beneden op rij 44</t>
        </r>
      </text>
    </comment>
    <comment ref="A25" authorId="0" shapeId="0" xr:uid="{04445813-7997-A740-BF74-68EAAC47A4B2}">
      <text>
        <r>
          <rPr>
            <sz val="10"/>
            <color rgb="FF000000"/>
            <rFont val="Verdana"/>
            <family val="2"/>
          </rPr>
          <t>koppel met de juiste maand beneden op rij 44</t>
        </r>
      </text>
    </comment>
    <comment ref="A28" authorId="0" shapeId="0" xr:uid="{982A1BA5-0492-9B43-8492-5FA300E4D346}">
      <text>
        <r>
          <rPr>
            <sz val="10"/>
            <color rgb="FF000000"/>
            <rFont val="Verdana"/>
            <family val="2"/>
          </rPr>
          <t>als deel v/h loon, dus RSZ</t>
        </r>
      </text>
    </comment>
    <comment ref="A30" authorId="0" shapeId="0" xr:uid="{AF79D93F-1459-7546-800D-BA4CF70A390F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32" authorId="0" shapeId="0" xr:uid="{05432A29-F578-F646-BF11-BF8D56EDFE52}">
      <text>
        <r>
          <rPr>
            <sz val="10"/>
            <color rgb="FF000000"/>
            <rFont val="Verdana"/>
            <family val="2"/>
          </rPr>
          <t>vul enkel het werkgeversaandeel in (maximaal 6,91€)</t>
        </r>
      </text>
    </comment>
    <comment ref="A33" authorId="0" shapeId="0" xr:uid="{0A201238-EDCA-2149-A2FE-09208B0FAADA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35" authorId="0" shapeId="0" xr:uid="{228BBB57-385D-4044-84D3-B771579D73CB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36" authorId="0" shapeId="0" xr:uid="{BA7DD4F8-2F49-6C44-8DAF-0B072D7C316D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37" authorId="0" shapeId="0" xr:uid="{BFBAA076-C37E-D64F-870B-72914D39E6F3}">
      <text>
        <r>
          <rPr>
            <sz val="10"/>
            <color rgb="FF000000"/>
            <rFont val="Verdana"/>
            <family val="2"/>
          </rPr>
          <t xml:space="preserve">indien jouw organisatie méér dan 10 werknemers heeft, moet je een extra RSZ-bijdrage van 1,69% berekenen, zie voor de berekening de tab RSZ-tarieven
</t>
        </r>
        <r>
          <rPr>
            <sz val="10"/>
            <color rgb="FF000000"/>
            <rFont val="Verdana"/>
            <family val="2"/>
          </rPr>
          <t>verbind daarvoor deze cel met de cel b18 uit het tabblad RSZ-tarieven</t>
        </r>
      </text>
    </comment>
    <comment ref="B38" authorId="0" shapeId="0" xr:uid="{68C3B5BE-4EDA-3942-8C53-5A19C5DA2392}">
      <text>
        <r>
          <rPr>
            <sz val="10"/>
            <color rgb="FF000000"/>
            <rFont val="Verdana"/>
            <family val="2"/>
          </rPr>
          <t xml:space="preserve">zie eerste tab-blad RSZ-tarieven en volgende tabblad structurele RSZ-korting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 xml:space="preserve">de formule geldt enkel voor werkgeverscategorie 1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>opgelet: RSZ kan niet negatief zijn</t>
        </r>
      </text>
    </comment>
    <comment ref="A40" authorId="0" shapeId="0" xr:uid="{BB3509CF-F646-2B46-A229-E64720904D94}">
      <text>
        <r>
          <rPr>
            <sz val="10"/>
            <color rgb="FF000000"/>
            <rFont val="Verdana"/>
            <family val="2"/>
          </rPr>
          <t>bvb. Activering werkloosheid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g3AQwcJrSAJVxe9xx1RrieqmfU7A=="/>
    </ext>
  </extLst>
</comments>
</file>

<file path=xl/comments1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4" authorId="0" shapeId="0" xr:uid="{AAF2311D-F448-4146-9328-2119DEBBB0C8}">
      <text>
        <r>
          <rPr>
            <sz val="10"/>
            <color rgb="FF000000"/>
            <rFont val="Verdana"/>
            <family val="2"/>
          </rPr>
          <t>als je hier een functie of afdeling invoegt, wordt hij in de tab TOTAAL gekoppeld</t>
        </r>
      </text>
    </comment>
    <comment ref="A5" authorId="0" shapeId="0" xr:uid="{10441580-7289-8749-9D7F-AF010B9C5725}">
      <text>
        <r>
          <rPr>
            <sz val="10"/>
            <color rgb="FF000000"/>
            <rFont val="Verdana"/>
            <family val="2"/>
          </rPr>
          <t>hier kan je optioneel de naam van de productie ingeven zodat de koppeling gemaakt wordt in de tab TOTALEN</t>
        </r>
      </text>
    </comment>
    <comment ref="B15" authorId="0" shapeId="0" xr:uid="{35EBA079-15F3-574B-9431-0DB704BEFA31}">
      <text>
        <r>
          <rPr>
            <sz val="10"/>
            <color rgb="FF000000"/>
            <rFont val="Verdana"/>
            <family val="2"/>
          </rPr>
          <t>verander de verwijzing naar het brutoloon bij nieuw brutoloon met anciënniteitsaanpassing of geïndexeerd loon</t>
        </r>
      </text>
    </comment>
    <comment ref="A20" authorId="0" shapeId="0" xr:uid="{EBC60144-C474-2D4A-BB4E-DC6ABC4B57FD}">
      <text>
        <r>
          <rPr>
            <sz val="10"/>
            <color rgb="FF000000"/>
            <rFont val="Verdana"/>
            <family val="2"/>
          </rPr>
          <t xml:space="preserve">CAO-Podiumkunsten :  1/20ste voor een voorstellingsdag en 1/22ste voor een repetitie of reisdag
</t>
        </r>
        <r>
          <rPr>
            <sz val="10"/>
            <color rgb="FF000000"/>
            <rFont val="Verdana"/>
            <family val="2"/>
          </rPr>
          <t>CAO-Muziek : 1/21ste voor concert- of repetitie/reisdag</t>
        </r>
      </text>
    </comment>
    <comment ref="A23" authorId="0" shapeId="0" xr:uid="{087C7469-335F-F44B-8906-638043C15452}">
      <text>
        <r>
          <rPr>
            <sz val="10"/>
            <color rgb="FF000000"/>
            <rFont val="Verdana"/>
            <family val="2"/>
          </rPr>
          <t>als deel v/h loon, dus RSZ</t>
        </r>
      </text>
    </comment>
    <comment ref="A25" authorId="0" shapeId="0" xr:uid="{A8EFC386-C64D-BE4A-8699-07F4941EF618}">
      <text>
        <r>
          <rPr>
            <sz val="10"/>
            <color rgb="FF000000"/>
            <rFont val="Verdana"/>
            <family val="2"/>
          </rPr>
          <t>vul enkel het werkgeversaandeel in (maximaal 6,91€)</t>
        </r>
      </text>
    </comment>
    <comment ref="A26" authorId="0" shapeId="0" xr:uid="{8F46A354-D3E4-F846-A539-43676B973CD2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28" authorId="0" shapeId="0" xr:uid="{2C5DBECC-5ADC-B944-B6E4-29A60C77C5C4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9" authorId="0" shapeId="0" xr:uid="{8528159F-0E87-2040-8F92-3EE2167EE1E2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30" authorId="0" shapeId="0" xr:uid="{4E2A2C6A-DF2A-294C-B445-2865FD49020A}">
      <text>
        <r>
          <rPr>
            <sz val="10"/>
            <color rgb="FF000000"/>
            <rFont val="Verdana"/>
            <family val="2"/>
          </rPr>
          <t xml:space="preserve">indien jouw organisatie méér dan 10 werknemers heeft, moet je een extra RSZ-bijdrage van 1,69% berekenen, zie voor de berekening de tab RSZ-tarieven
</t>
        </r>
        <r>
          <rPr>
            <sz val="10"/>
            <color rgb="FF000000"/>
            <rFont val="Verdana"/>
            <family val="2"/>
          </rPr>
          <t>verbind daarvoor deze cel met de cel b18 uit het tabblad RSZ-tarieven</t>
        </r>
      </text>
    </comment>
    <comment ref="A31" authorId="0" shapeId="0" xr:uid="{0EC230AA-C81A-CF4B-A0F1-E5CE1CDBF236}">
      <text>
        <r>
          <rPr>
            <sz val="10"/>
            <color rgb="FF000000"/>
            <rFont val="Verdana"/>
            <family val="2"/>
          </rPr>
          <t>zie tab RSZ-tarieven ; indien deze extra RSZ-korting van toepassing is, vul het brutobedrag in op cel B24 in de tab RSZ-tarieven en verbind deze cel met cel B24</t>
        </r>
      </text>
    </comment>
    <comment ref="B31" authorId="0" shapeId="0" xr:uid="{B5D3CF98-6365-CA42-8A5D-0124137D71E8}">
      <text>
        <r>
          <rPr>
            <sz val="10"/>
            <color rgb="FF000000"/>
            <rFont val="Verdana"/>
            <family val="2"/>
          </rPr>
          <t xml:space="preserve">zie eerste tab-blad RSZ-tarieven en volgende tabblad structurele RSZ-korting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 xml:space="preserve">de formule geldt enkel voor werkgeverscategorie 1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>opgelet: RSZ kan niet negatief zijn</t>
        </r>
      </text>
    </comment>
    <comment ref="A33" authorId="0" shapeId="0" xr:uid="{38E762BD-38F2-414D-85BF-BDFAADA2340B}">
      <text>
        <r>
          <rPr>
            <sz val="10"/>
            <color rgb="FF000000"/>
            <rFont val="Verdana"/>
            <family val="2"/>
          </rPr>
          <t>bvb. Activering werkloosheid of korting hoge of lage lonen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j3nOH19cW3TDgR4ygXWQ9Z7OC27w=="/>
    </ext>
  </extLst>
</comments>
</file>

<file path=xl/comments1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4" authorId="0" shapeId="0" xr:uid="{B28694D1-5EF9-8547-BAC7-4E6B55FF3A31}">
      <text>
        <r>
          <rPr>
            <sz val="10"/>
            <color rgb="FF000000"/>
            <rFont val="Verdana"/>
            <family val="2"/>
          </rPr>
          <t>als je hier een functie of afdeling invoegt, wordt hij in de tab TOTAAL gekoppeld</t>
        </r>
      </text>
    </comment>
    <comment ref="A5" authorId="0" shapeId="0" xr:uid="{D8EF457B-4324-9843-A8DE-ACB3AA1E7848}">
      <text>
        <r>
          <rPr>
            <sz val="10"/>
            <color rgb="FF000000"/>
            <rFont val="Verdana"/>
            <family val="2"/>
          </rPr>
          <t>hier kan je optioneel de naam van de productie ingeven zodat de koppeling gemaakt wordt in de tab TOTALEN</t>
        </r>
      </text>
    </comment>
    <comment ref="B15" authorId="0" shapeId="0" xr:uid="{2C5295E8-3969-E24A-96D8-670CF50CDFEF}">
      <text>
        <r>
          <rPr>
            <sz val="10"/>
            <color rgb="FF000000"/>
            <rFont val="Verdana"/>
            <family val="2"/>
          </rPr>
          <t>verander de verwijzing naar het brutoloon bij nieuw brutoloon met anciënniteitsaanpassing of geïndexeerd loon</t>
        </r>
      </text>
    </comment>
    <comment ref="A20" authorId="0" shapeId="0" xr:uid="{5EC25B12-2E1E-0140-96F1-302B6737B9E8}">
      <text>
        <r>
          <rPr>
            <sz val="10"/>
            <color rgb="FF000000"/>
            <rFont val="Verdana"/>
            <family val="2"/>
          </rPr>
          <t xml:space="preserve">CAO-Podiumkunsten :  1/20ste voor een voorstellingsdag en 1/22ste voor een repetitie of reisdag
</t>
        </r>
        <r>
          <rPr>
            <sz val="10"/>
            <color rgb="FF000000"/>
            <rFont val="Verdana"/>
            <family val="2"/>
          </rPr>
          <t>CAO-Muziek : 1/21ste voor concert- of repetitie/reisdag</t>
        </r>
      </text>
    </comment>
    <comment ref="A23" authorId="0" shapeId="0" xr:uid="{BD0AF119-DE13-4149-80EB-900462EC4B65}">
      <text>
        <r>
          <rPr>
            <sz val="10"/>
            <color rgb="FF000000"/>
            <rFont val="Verdana"/>
            <family val="2"/>
          </rPr>
          <t>als deel v/h loon, dus RSZ</t>
        </r>
      </text>
    </comment>
    <comment ref="A25" authorId="0" shapeId="0" xr:uid="{E13B23BC-3B8D-EA46-A17D-948DD4981FFD}">
      <text>
        <r>
          <rPr>
            <sz val="10"/>
            <color rgb="FF000000"/>
            <rFont val="Verdana"/>
            <family val="2"/>
          </rPr>
          <t>vul enkel het werkgeversaandeel in (maximaal 6,91€)</t>
        </r>
      </text>
    </comment>
    <comment ref="A26" authorId="0" shapeId="0" xr:uid="{C6A2D0E5-B86E-3D4B-B619-57D7CD71160D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28" authorId="0" shapeId="0" xr:uid="{9870447A-FB5B-794F-8D2B-9CE797E69E3E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9" authorId="0" shapeId="0" xr:uid="{BBC20F4E-D3A1-9149-A242-334B0CBFD06D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30" authorId="0" shapeId="0" xr:uid="{697E06E6-C5BF-E04B-996F-2AB57A60AAB9}">
      <text>
        <r>
          <rPr>
            <sz val="10"/>
            <color rgb="FF000000"/>
            <rFont val="Verdana"/>
            <family val="2"/>
          </rPr>
          <t xml:space="preserve">indien jouw organisatie méér dan 10 werknemers heeft, moet je een extra RSZ-bijdrage van 1,69% berekenen, zie voor de berekening de tab RSZ-tarieven
</t>
        </r>
        <r>
          <rPr>
            <sz val="10"/>
            <color rgb="FF000000"/>
            <rFont val="Verdana"/>
            <family val="2"/>
          </rPr>
          <t>verbind daarvoor deze cel met de cel b18 uit het tabblad RSZ-tarieven</t>
        </r>
      </text>
    </comment>
    <comment ref="A31" authorId="0" shapeId="0" xr:uid="{58D0BDA0-3251-934A-8CFB-D957EEA198C7}">
      <text>
        <r>
          <rPr>
            <sz val="10"/>
            <color rgb="FF000000"/>
            <rFont val="Verdana"/>
            <family val="2"/>
          </rPr>
          <t>zie tab RSZ-tarieven ; indien deze extra RSZ-korting van toepassing is, vul het brutobedrag in op cel B24 in de tab RSZ-tarieven en verbind deze cel met cel B24</t>
        </r>
      </text>
    </comment>
    <comment ref="B31" authorId="0" shapeId="0" xr:uid="{E965A674-E007-4042-9393-BFAB8EC16CB7}">
      <text>
        <r>
          <rPr>
            <sz val="10"/>
            <color rgb="FF000000"/>
            <rFont val="Verdana"/>
            <family val="2"/>
          </rPr>
          <t xml:space="preserve">zie eerste tab-blad RSZ-tarieven en volgende tabblad structurele RSZ-korting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 xml:space="preserve">de formule geldt enkel voor werkgeverscategorie 1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>opgelet: RSZ kan niet negatief zijn</t>
        </r>
      </text>
    </comment>
    <comment ref="A33" authorId="0" shapeId="0" xr:uid="{261828BA-F5F3-CD4A-BE5A-44C081624B7B}">
      <text>
        <r>
          <rPr>
            <sz val="10"/>
            <color rgb="FF000000"/>
            <rFont val="Verdana"/>
            <family val="2"/>
          </rPr>
          <t>bvb. Activering werkloosheid of korting hoge of lage lonen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iYh0y15hlo9TJZ3JikbasSVG2FCw=="/>
    </ext>
  </extLst>
</comments>
</file>

<file path=xl/comments1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4" authorId="0" shapeId="0" xr:uid="{974B883F-193C-1345-9EC1-CBD104B2BB77}">
      <text>
        <r>
          <rPr>
            <sz val="10"/>
            <color rgb="FF000000"/>
            <rFont val="Verdana"/>
            <family val="2"/>
          </rPr>
          <t>als je hier een functie of afdeling invoegt, wordt hij in de tab TOTAAL gekoppeld</t>
        </r>
      </text>
    </comment>
    <comment ref="A5" authorId="0" shapeId="0" xr:uid="{F9E9EDD8-1849-AE4D-82A4-453ECB71348E}">
      <text>
        <r>
          <rPr>
            <sz val="10"/>
            <color rgb="FF000000"/>
            <rFont val="Verdana"/>
            <family val="2"/>
          </rPr>
          <t>hier kan je optioneel de naam van de productie ingeven zodat de koppeling gemaakt wordt in de tab TOTALEN</t>
        </r>
      </text>
    </comment>
    <comment ref="B15" authorId="0" shapeId="0" xr:uid="{0C4FB49F-3171-314A-AC1E-F8B9636D5652}">
      <text>
        <r>
          <rPr>
            <sz val="10"/>
            <color rgb="FF000000"/>
            <rFont val="Verdana"/>
            <family val="2"/>
          </rPr>
          <t>verander de verwijzing naar het brutoloon bij nieuw brutoloon met anciënniteitsaanpassing of geïndexeerd loon</t>
        </r>
      </text>
    </comment>
    <comment ref="A20" authorId="0" shapeId="0" xr:uid="{18C66770-4714-8C43-90A1-0F09E1728879}">
      <text>
        <r>
          <rPr>
            <sz val="10"/>
            <color rgb="FF000000"/>
            <rFont val="Verdana"/>
            <family val="2"/>
          </rPr>
          <t xml:space="preserve">CAO-Podiumkunsten :  1/20ste voor een voorstellingsdag en 1/22ste voor een repetitie of reisdag
</t>
        </r>
        <r>
          <rPr>
            <sz val="10"/>
            <color rgb="FF000000"/>
            <rFont val="Verdana"/>
            <family val="2"/>
          </rPr>
          <t>CAO-Muziek : 1/21ste voor concert- of repetitie/reisdag</t>
        </r>
      </text>
    </comment>
    <comment ref="A23" authorId="0" shapeId="0" xr:uid="{A67D037B-5E31-B14A-B03D-E0C2C44C6CDE}">
      <text>
        <r>
          <rPr>
            <sz val="10"/>
            <color rgb="FF000000"/>
            <rFont val="Verdana"/>
            <family val="2"/>
          </rPr>
          <t>als deel v/h loon, dus RSZ</t>
        </r>
      </text>
    </comment>
    <comment ref="A25" authorId="0" shapeId="0" xr:uid="{B91CDCC1-4F75-1E4D-AF54-C827CBE99203}">
      <text>
        <r>
          <rPr>
            <sz val="10"/>
            <color rgb="FF000000"/>
            <rFont val="Verdana"/>
            <family val="2"/>
          </rPr>
          <t>vul enkel het werkgeversaandeel in (maximaal 6,91€)</t>
        </r>
      </text>
    </comment>
    <comment ref="A26" authorId="0" shapeId="0" xr:uid="{E9962A40-3B94-BD49-9F2D-90127794C69F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28" authorId="0" shapeId="0" xr:uid="{BA7D14E2-1AC9-A549-8F59-D4C72417F977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9" authorId="0" shapeId="0" xr:uid="{D3968F73-B741-FA49-8733-B695DF7E4E7B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30" authorId="0" shapeId="0" xr:uid="{3B31FEAB-76AF-9C44-9133-A795224EFA69}">
      <text>
        <r>
          <rPr>
            <sz val="10"/>
            <color rgb="FF000000"/>
            <rFont val="Verdana"/>
            <family val="2"/>
          </rPr>
          <t xml:space="preserve">indien jouw organisatie méér dan 10 werknemers heeft, moet je een extra RSZ-bijdrage van 1,69% berekenen, zie voor de berekening de tab RSZ-tarieven
</t>
        </r>
        <r>
          <rPr>
            <sz val="10"/>
            <color rgb="FF000000"/>
            <rFont val="Verdana"/>
            <family val="2"/>
          </rPr>
          <t>verbind daarvoor deze cel met de cel b18 uit het tabblad RSZ-tarieven</t>
        </r>
      </text>
    </comment>
    <comment ref="A31" authorId="0" shapeId="0" xr:uid="{9EFC73C0-7506-6A43-ADC7-EBD4FF5AF0FA}">
      <text>
        <r>
          <rPr>
            <sz val="10"/>
            <color rgb="FF000000"/>
            <rFont val="Verdana"/>
            <family val="2"/>
          </rPr>
          <t>zie tab RSZ-tarieven ; indien deze extra RSZ-korting van toepassing is, vul het brutobedrag in op cel B24 in de tab RSZ-tarieven en verbind deze cel met cel B24</t>
        </r>
      </text>
    </comment>
    <comment ref="B31" authorId="0" shapeId="0" xr:uid="{216A7675-05DE-A441-890A-AD19C488BF49}">
      <text>
        <r>
          <rPr>
            <sz val="10"/>
            <color rgb="FF000000"/>
            <rFont val="Verdana"/>
            <family val="2"/>
          </rPr>
          <t xml:space="preserve">zie eerste tab-blad RSZ-tarieven en volgende tabblad structurele RSZ-korting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 xml:space="preserve">de formule geldt enkel voor werkgeverscategorie 1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>opgelet: RSZ kan niet negatief zijn</t>
        </r>
      </text>
    </comment>
    <comment ref="A33" authorId="0" shapeId="0" xr:uid="{BC7E455F-DF81-D044-A64D-8A3F86463D19}">
      <text>
        <r>
          <rPr>
            <sz val="10"/>
            <color rgb="FF000000"/>
            <rFont val="Verdana"/>
            <family val="2"/>
          </rPr>
          <t>bvb. Activering werkloosheid of korting hoge of lage lonen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gyRRzuuQ0LYmGq2ojaQDcwzpIVAg=="/>
    </ext>
  </extLst>
</comments>
</file>

<file path=xl/comments1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4" authorId="0" shapeId="0" xr:uid="{66C74EF2-E751-5C41-9EF8-8AEB30D8BE18}">
      <text>
        <r>
          <rPr>
            <sz val="10"/>
            <color rgb="FF000000"/>
            <rFont val="Verdana"/>
            <family val="2"/>
          </rPr>
          <t>als je hier een functie of afdeling invoegt, wordt hij in de tab TOTAAL gekoppeld</t>
        </r>
      </text>
    </comment>
    <comment ref="A5" authorId="0" shapeId="0" xr:uid="{67C70E0A-A00B-5E47-90C5-59F52E2324C0}">
      <text>
        <r>
          <rPr>
            <sz val="10"/>
            <color rgb="FF000000"/>
            <rFont val="Verdana"/>
            <family val="2"/>
          </rPr>
          <t>hier kan je optioneel de naam van de productie ingeven zodat de koppeling gemaakt wordt in de tab TOTALEN</t>
        </r>
      </text>
    </comment>
    <comment ref="B15" authorId="0" shapeId="0" xr:uid="{CABF1FF8-D1A3-4146-8A6F-D05288D4F277}">
      <text>
        <r>
          <rPr>
            <sz val="10"/>
            <color rgb="FF000000"/>
            <rFont val="Verdana"/>
            <family val="2"/>
          </rPr>
          <t>verander de verwijzing naar het brutoloon bij nieuw brutoloon met anciënniteitsaanpassing of geïndexeerd loon</t>
        </r>
      </text>
    </comment>
    <comment ref="A20" authorId="0" shapeId="0" xr:uid="{2BA2006D-0720-B44A-8382-DE31E038D875}">
      <text>
        <r>
          <rPr>
            <sz val="10"/>
            <color rgb="FF000000"/>
            <rFont val="Verdana"/>
            <family val="2"/>
          </rPr>
          <t xml:space="preserve">CAO-Podiumkunsten :  1/20ste voor een voorstellingsdag en 1/22ste voor een repetitie of reisdag
</t>
        </r>
        <r>
          <rPr>
            <sz val="10"/>
            <color rgb="FF000000"/>
            <rFont val="Verdana"/>
            <family val="2"/>
          </rPr>
          <t>CAO-Muziek : 1/21ste voor concert- of repetitie/reisdag</t>
        </r>
      </text>
    </comment>
    <comment ref="A23" authorId="0" shapeId="0" xr:uid="{AA2248EB-5A70-404E-B783-44486AD81FEA}">
      <text>
        <r>
          <rPr>
            <sz val="10"/>
            <color rgb="FF000000"/>
            <rFont val="Verdana"/>
            <family val="2"/>
          </rPr>
          <t>als deel v/h loon, dus RSZ</t>
        </r>
      </text>
    </comment>
    <comment ref="A25" authorId="0" shapeId="0" xr:uid="{392AB351-2731-ED48-9AF1-CEDBB9C9E8CB}">
      <text>
        <r>
          <rPr>
            <sz val="10"/>
            <color rgb="FF000000"/>
            <rFont val="Verdana"/>
            <family val="2"/>
          </rPr>
          <t>vul enkel het werkgeversaandeel in (maximaal 6,91€)</t>
        </r>
      </text>
    </comment>
    <comment ref="A26" authorId="0" shapeId="0" xr:uid="{439178AB-1D27-F34A-B7A7-F51BD6DE146A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28" authorId="0" shapeId="0" xr:uid="{A53BDF30-C858-4143-9479-D263B241ABF8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9" authorId="0" shapeId="0" xr:uid="{A3940A38-15ED-E640-9ECC-9A036D488990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30" authorId="0" shapeId="0" xr:uid="{CA72ED30-EF46-BE49-8CCE-F2F579F86905}">
      <text>
        <r>
          <rPr>
            <sz val="10"/>
            <color rgb="FF000000"/>
            <rFont val="Verdana"/>
            <family val="2"/>
          </rPr>
          <t xml:space="preserve">indien jouw organisatie méér dan 10 werknemers heeft, moet je een extra RSZ-bijdrage van 1,69% berekenen, zie voor de berekening de tab RSZ-tarieven
</t>
        </r>
        <r>
          <rPr>
            <sz val="10"/>
            <color rgb="FF000000"/>
            <rFont val="Verdana"/>
            <family val="2"/>
          </rPr>
          <t>verbind daarvoor deze cel met de cel b18 uit het tabblad RSZ-tarieven</t>
        </r>
      </text>
    </comment>
    <comment ref="A31" authorId="0" shapeId="0" xr:uid="{3D1CF0EB-722C-3544-A02F-424ABCAAA6C1}">
      <text>
        <r>
          <rPr>
            <sz val="10"/>
            <color rgb="FF000000"/>
            <rFont val="Verdana"/>
            <family val="2"/>
          </rPr>
          <t>zie tab RSZ-tarieven ; indien deze extra RSZ-korting van toepassing is, vul het brutobedrag in op cel B24 in de tab RSZ-tarieven en verbind deze cel met cel B24</t>
        </r>
      </text>
    </comment>
    <comment ref="B31" authorId="0" shapeId="0" xr:uid="{6BE2DF43-0A97-6B4D-AE78-23F5CCFACF99}">
      <text>
        <r>
          <rPr>
            <sz val="10"/>
            <color rgb="FF000000"/>
            <rFont val="Verdana"/>
            <family val="2"/>
          </rPr>
          <t xml:space="preserve">zie eerste tab-blad RSZ-tarieven en volgende tabblad structurele RSZ-korting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 xml:space="preserve">de formule geldt enkel voor werkgeverscategorie 1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>opgelet: RSZ kan niet negatief zijn</t>
        </r>
      </text>
    </comment>
    <comment ref="A33" authorId="0" shapeId="0" xr:uid="{05FDE477-9EAA-9041-AAD6-22F7B78BB0B6}">
      <text>
        <r>
          <rPr>
            <sz val="10"/>
            <color rgb="FF000000"/>
            <rFont val="Verdana"/>
            <family val="2"/>
          </rPr>
          <t>bvb. Activering werkloosheid of korting hoge of lage lonen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i3fw+h8xksOoQHULgF6uLQrMPb+w=="/>
    </ext>
  </extLst>
</comments>
</file>

<file path=xl/comments2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4" authorId="0" shapeId="0" xr:uid="{929F47B3-60DE-B048-9DBB-53EEBBAB38B0}">
      <text>
        <r>
          <rPr>
            <sz val="10"/>
            <color rgb="FF000000"/>
            <rFont val="Verdana"/>
            <family val="2"/>
          </rPr>
          <t>als je hier een functie of afdeling invoegt, wordt hij in de tab TOTAAL gekoppeld</t>
        </r>
      </text>
    </comment>
    <comment ref="A5" authorId="0" shapeId="0" xr:uid="{F7B2C45D-8774-4A48-91C4-B3D4CE9C107D}">
      <text>
        <r>
          <rPr>
            <sz val="10"/>
            <color rgb="FF000000"/>
            <rFont val="Verdana"/>
            <family val="2"/>
          </rPr>
          <t>hier kan je optioneel de naam van de productie ingeven zodat de koppeling gemaakt wordt in de tab TOTALEN</t>
        </r>
      </text>
    </comment>
    <comment ref="B15" authorId="0" shapeId="0" xr:uid="{187D4061-612C-7D48-BF36-0DF2536A3A09}">
      <text>
        <r>
          <rPr>
            <sz val="10"/>
            <color rgb="FF000000"/>
            <rFont val="Verdana"/>
            <family val="2"/>
          </rPr>
          <t>verander de verwijzing naar het brutoloon bij nieuw brutoloon met anciënniteitsaanpassing of geïndexeerd loon</t>
        </r>
      </text>
    </comment>
    <comment ref="A20" authorId="0" shapeId="0" xr:uid="{F677294B-F6EE-184B-AE4C-56BDFBEADAF9}">
      <text>
        <r>
          <rPr>
            <sz val="10"/>
            <color rgb="FF000000"/>
            <rFont val="Verdana"/>
            <family val="2"/>
          </rPr>
          <t xml:space="preserve">CAO-Podiumkunsten :  1/20ste voor een voorstellingsdag en 1/22ste voor een repetitie of reisdag
</t>
        </r>
        <r>
          <rPr>
            <sz val="10"/>
            <color rgb="FF000000"/>
            <rFont val="Verdana"/>
            <family val="2"/>
          </rPr>
          <t>CAO-Muziek : 1/21ste voor concert- of repetitie/reisdag</t>
        </r>
      </text>
    </comment>
    <comment ref="A23" authorId="0" shapeId="0" xr:uid="{34057F31-3D08-9843-8F22-4EB006592468}">
      <text>
        <r>
          <rPr>
            <sz val="10"/>
            <color rgb="FF000000"/>
            <rFont val="Verdana"/>
            <family val="2"/>
          </rPr>
          <t>als deel v/h loon, dus RSZ</t>
        </r>
      </text>
    </comment>
    <comment ref="A25" authorId="0" shapeId="0" xr:uid="{F884D9BB-88E3-4246-9C36-25F59F0BF913}">
      <text>
        <r>
          <rPr>
            <sz val="10"/>
            <color rgb="FF000000"/>
            <rFont val="Verdana"/>
            <family val="2"/>
          </rPr>
          <t>vul enkel het werkgeversaandeel in (maximaal 6,91€)</t>
        </r>
      </text>
    </comment>
    <comment ref="A26" authorId="0" shapeId="0" xr:uid="{31DA9F03-B03F-384C-9D71-409488310187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28" authorId="0" shapeId="0" xr:uid="{C7DE4B46-77E5-8649-8192-B62B260FE848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9" authorId="0" shapeId="0" xr:uid="{542803EC-527E-A744-86EE-FEC246F29D13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30" authorId="0" shapeId="0" xr:uid="{E189A69F-550A-0246-AB5C-6B6D7D52CF39}">
      <text>
        <r>
          <rPr>
            <sz val="10"/>
            <color rgb="FF000000"/>
            <rFont val="Verdana"/>
            <family val="2"/>
          </rPr>
          <t xml:space="preserve">indien jouw organisatie méér dan 10 werknemers heeft, moet je een extra RSZ-bijdrage van 1,69% berekenen, zie voor de berekening de tab RSZ-tarieven
</t>
        </r>
        <r>
          <rPr>
            <sz val="10"/>
            <color rgb="FF000000"/>
            <rFont val="Verdana"/>
            <family val="2"/>
          </rPr>
          <t>verbind daarvoor deze cel met de cel b18 uit het tabblad RSZ-tarieven</t>
        </r>
      </text>
    </comment>
    <comment ref="A31" authorId="0" shapeId="0" xr:uid="{05FB92D8-89EB-354B-A317-BAA375F57D89}">
      <text>
        <r>
          <rPr>
            <sz val="10"/>
            <color rgb="FF000000"/>
            <rFont val="Verdana"/>
            <family val="2"/>
          </rPr>
          <t>zie tab RSZ-tarieven ; indien deze extra RSZ-korting van toepassing is, vul het brutobedrag in op cel B24 in de tab RSZ-tarieven en verbind deze cel met cel B24</t>
        </r>
      </text>
    </comment>
    <comment ref="B31" authorId="0" shapeId="0" xr:uid="{230B0B9C-3824-AF46-B4B9-521496D6E6D1}">
      <text>
        <r>
          <rPr>
            <sz val="10"/>
            <color rgb="FF000000"/>
            <rFont val="Verdana"/>
            <family val="2"/>
          </rPr>
          <t xml:space="preserve">zie eerste tab-blad RSZ-tarieven en volgende tabblad structurele RSZ-korting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 xml:space="preserve">de formule geldt enkel voor werkgeverscategorie 1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>opgelet: RSZ kan niet negatief zijn</t>
        </r>
      </text>
    </comment>
    <comment ref="A33" authorId="0" shapeId="0" xr:uid="{BEF6F10B-FF6A-DB4A-BE33-ADF5D2611208}">
      <text>
        <r>
          <rPr>
            <sz val="10"/>
            <color rgb="FF000000"/>
            <rFont val="Verdana"/>
            <family val="2"/>
          </rPr>
          <t>bvb. Activering werkloosheid of korting hoge of lage lonen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g4U6NegmKBzmkG+sAaDHMTHl8DvA=="/>
    </ext>
  </extLst>
</comments>
</file>

<file path=xl/comments2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4" authorId="0" shapeId="0" xr:uid="{D3A4F8F8-8B54-F544-A26E-F22957C3C9AC}">
      <text>
        <r>
          <rPr>
            <sz val="10"/>
            <color rgb="FF000000"/>
            <rFont val="Verdana"/>
            <family val="2"/>
          </rPr>
          <t>als je hier een functie of afdeling invoegt, wordt hij in de tab TOTAAL gekoppeld</t>
        </r>
      </text>
    </comment>
    <comment ref="A5" authorId="0" shapeId="0" xr:uid="{779B633A-E330-6148-91F0-68F51E01292C}">
      <text>
        <r>
          <rPr>
            <sz val="10"/>
            <color rgb="FF000000"/>
            <rFont val="Verdana"/>
            <family val="2"/>
          </rPr>
          <t>hier kan je optioneel de naam van de productie ingeven zodat de koppeling gemaakt wordt inde tab TOTALEN</t>
        </r>
      </text>
    </comment>
    <comment ref="A20" authorId="0" shapeId="0" xr:uid="{FE207679-56FD-784D-B32E-044272C5F6F7}">
      <text>
        <r>
          <rPr>
            <sz val="10"/>
            <color rgb="FF000000"/>
            <rFont val="Verdana"/>
            <family val="2"/>
          </rPr>
          <t>over het gehele jaar of vul in per maand hieronder</t>
        </r>
      </text>
    </comment>
    <comment ref="A21" authorId="0" shapeId="0" xr:uid="{DF3FBBD4-4208-0743-A12D-DDBE5F0B096E}">
      <text>
        <r>
          <rPr>
            <sz val="10"/>
            <color rgb="FF000000"/>
            <rFont val="Verdana"/>
            <family val="2"/>
          </rPr>
          <t>gemiddeld per maand = 65 dagen per kwartaal / 3 = 21,66666  ; of vul het exact aantal dagen per maand hieronder in en pas de formule aan op rij 42</t>
        </r>
      </text>
    </comment>
    <comment ref="A22" authorId="0" shapeId="0" xr:uid="{3AA6C324-BB24-7C49-8640-6FD43F480C37}">
      <text>
        <r>
          <rPr>
            <sz val="10"/>
            <color rgb="FF000000"/>
            <rFont val="Verdana"/>
            <family val="2"/>
          </rPr>
          <t>zie artikel 21 van de CAO-sector Podiumkunsten voor flexibele functies : 10 of 5 extra vakantiedagen ; vul hier het aantal in</t>
        </r>
      </text>
    </comment>
    <comment ref="A28" authorId="0" shapeId="0" xr:uid="{36A33F4D-743A-7A44-9B59-FFB662652707}">
      <text>
        <r>
          <rPr>
            <sz val="10"/>
            <color rgb="FF000000"/>
            <rFont val="Verdana"/>
            <family val="2"/>
          </rPr>
          <t>als deel v/h loon, dus RSZ</t>
        </r>
      </text>
    </comment>
    <comment ref="A30" authorId="0" shapeId="0" xr:uid="{730630CA-A9C7-954A-85CA-420BC06E21E5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32" authorId="0" shapeId="0" xr:uid="{B362A907-1BCC-1E48-9412-990E352E48F6}">
      <text>
        <r>
          <rPr>
            <sz val="10"/>
            <color rgb="FF000000"/>
            <rFont val="Verdana"/>
            <family val="2"/>
          </rPr>
          <t>vul enkel het werkgeversaandeel in (maximaal 6,91€)</t>
        </r>
      </text>
    </comment>
    <comment ref="A33" authorId="0" shapeId="0" xr:uid="{3A336D0C-4E4E-1544-B653-91B8A4511D67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35" authorId="0" shapeId="0" xr:uid="{FD9B3FDE-C927-764C-BEC8-618BCC7A0450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36" authorId="0" shapeId="0" xr:uid="{9C7D06C4-AE68-7D49-AEFA-B3692FDCE0BB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37" authorId="0" shapeId="0" xr:uid="{31E56100-E654-CF46-8023-97606A86E02A}">
      <text>
        <r>
          <rPr>
            <sz val="10"/>
            <color rgb="FF000000"/>
            <rFont val="Verdana"/>
            <family val="2"/>
          </rPr>
          <t xml:space="preserve">indien jouw organisatie méér dan 10 werknemers heeft, moet je een extra RSZ-bijdrage van 1,69% berekenen, zie voor de berekening de tab RSZ-tarieven
</t>
        </r>
        <r>
          <rPr>
            <sz val="10"/>
            <color rgb="FF000000"/>
            <rFont val="Verdana"/>
            <family val="2"/>
          </rPr>
          <t>verbind daarvoor deze cel met de cel b18 uit het tabblad RSZ-tarieven</t>
        </r>
      </text>
    </comment>
    <comment ref="A38" authorId="0" shapeId="0" xr:uid="{1CF4317D-DA01-F745-AF5E-D0D8C74FC51D}">
      <text>
        <r>
          <rPr>
            <sz val="10"/>
            <color rgb="FF000000"/>
            <rFont val="Verdana"/>
            <family val="2"/>
          </rPr>
          <t>zie tab RSZ-tarieven ; indien deze extra RSZ-korting van toepassing is, vul het brutobedrag in op cel B24 in de tab RSZ-tarieven en verbind deze cel met cel B24</t>
        </r>
      </text>
    </comment>
    <comment ref="B38" authorId="0" shapeId="0" xr:uid="{0A0D1D0C-AD77-734C-B8AB-5BFB764CBCBE}">
      <text>
        <r>
          <rPr>
            <sz val="10"/>
            <color rgb="FF000000"/>
            <rFont val="Verdana"/>
            <family val="2"/>
          </rPr>
          <t xml:space="preserve">zie eerste tab-blad RSZ-tarieven en volgende tabblad structurele RSZ-korting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 xml:space="preserve">de formule geldt enkel voor werkgeverscategorie 1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>opgelet: RSZ kan niet negatief zijn</t>
        </r>
      </text>
    </comment>
    <comment ref="A39" authorId="0" shapeId="0" xr:uid="{DA5A1779-5C90-3844-A83B-56AC051E223F}">
      <text>
        <r>
          <rPr>
            <sz val="10"/>
            <color rgb="FF000000"/>
            <rFont val="Verdana"/>
            <family val="2"/>
          </rPr>
          <t>voor uitleg zie tabblad RSZ-tarieven</t>
        </r>
      </text>
    </comment>
    <comment ref="A40" authorId="0" shapeId="0" xr:uid="{584D8B85-5623-C541-8ED9-7D7DBB6B1BDB}">
      <text>
        <r>
          <rPr>
            <sz val="10"/>
            <color rgb="FF000000"/>
            <rFont val="Verdana"/>
            <family val="2"/>
          </rPr>
          <t>bvb. Activering werkloosheid of korting hoge of lage lonen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h5LRx5Y/Adg9wYegwG03qjVMtgxw=="/>
    </ext>
  </extLst>
</comments>
</file>

<file path=xl/comments2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4" authorId="0" shapeId="0" xr:uid="{6A2359C3-5BCE-6A48-88B9-7F5B42B6DE57}">
      <text>
        <r>
          <rPr>
            <sz val="10"/>
            <color rgb="FF000000"/>
            <rFont val="Verdana"/>
            <family val="2"/>
          </rPr>
          <t>als je hier een functie of afdeling invoegt, wordt hij in de tab TOTAAL gekoppeld</t>
        </r>
      </text>
    </comment>
    <comment ref="A5" authorId="0" shapeId="0" xr:uid="{62409EE2-2067-D649-95C4-1C944EECD577}">
      <text>
        <r>
          <rPr>
            <sz val="10"/>
            <color rgb="FF000000"/>
            <rFont val="Verdana"/>
            <family val="2"/>
          </rPr>
          <t>hier kan je optioneel de naam van de productie ingeven zodat de koppeling gemaakt wordt inde tab TOTALEN</t>
        </r>
      </text>
    </comment>
    <comment ref="A20" authorId="0" shapeId="0" xr:uid="{BE1BBD36-940B-1841-B2C9-0E6CA4CE4DAF}">
      <text>
        <r>
          <rPr>
            <sz val="10"/>
            <color rgb="FF000000"/>
            <rFont val="Verdana"/>
            <family val="2"/>
          </rPr>
          <t>over het gehele jaar of vul in per maand hieronder</t>
        </r>
      </text>
    </comment>
    <comment ref="A21" authorId="0" shapeId="0" xr:uid="{5DBAC9EC-8CCC-2343-B21D-DA852AB2F8D0}">
      <text>
        <r>
          <rPr>
            <sz val="10"/>
            <color rgb="FF000000"/>
            <rFont val="Verdana"/>
            <family val="2"/>
          </rPr>
          <t>gemiddeld per maand = 65 dagen per kwartaal / 3 = 21,66666  ; of vul het exact aantal dagen per maand hieronder in en pas de formule aan op rij 42</t>
        </r>
      </text>
    </comment>
    <comment ref="A22" authorId="0" shapeId="0" xr:uid="{CAFFF8A1-81F2-F946-9834-BA049CCB163D}">
      <text>
        <r>
          <rPr>
            <sz val="10"/>
            <color rgb="FF000000"/>
            <rFont val="Verdana"/>
            <family val="2"/>
          </rPr>
          <t>zie artikel 21 van de CAO-sector Podiumkunsten voor flexibele functies : 10 of 5 extra vakantiedagen ; vul hier het aantal in</t>
        </r>
      </text>
    </comment>
    <comment ref="A28" authorId="0" shapeId="0" xr:uid="{4277CA42-DF45-3E4E-9090-B8DE065B28CF}">
      <text>
        <r>
          <rPr>
            <sz val="10"/>
            <color rgb="FF000000"/>
            <rFont val="Verdana"/>
            <family val="2"/>
          </rPr>
          <t>als deel v/h loon, dus RSZ</t>
        </r>
      </text>
    </comment>
    <comment ref="A30" authorId="0" shapeId="0" xr:uid="{B9523BAF-105E-C445-B9A9-777D8B6414CE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32" authorId="0" shapeId="0" xr:uid="{97FFD11D-184A-E942-93E0-1E19AD402B97}">
      <text>
        <r>
          <rPr>
            <sz val="10"/>
            <color rgb="FF000000"/>
            <rFont val="Verdana"/>
            <family val="2"/>
          </rPr>
          <t>vul enkel het werkgeversaandeel in (maximaal 6,91€)</t>
        </r>
      </text>
    </comment>
    <comment ref="A33" authorId="0" shapeId="0" xr:uid="{6E0DB836-7D2E-9D40-8697-2F1FE38C3D0D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35" authorId="0" shapeId="0" xr:uid="{0A9E0199-22E9-A44A-A695-53BC73973CB0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36" authorId="0" shapeId="0" xr:uid="{8ACC7D38-FF34-FC4C-B262-36FB4AE54D0A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37" authorId="0" shapeId="0" xr:uid="{307445C1-78EB-3343-A6D2-92E2750E1B45}">
      <text>
        <r>
          <rPr>
            <sz val="10"/>
            <color rgb="FF000000"/>
            <rFont val="Verdana"/>
            <family val="2"/>
          </rPr>
          <t xml:space="preserve">indien jouw organisatie méér dan 10 werknemers heeft, moet je een extra RSZ-bijdrage van 1,69% berekenen, zie voor de berekening de tab RSZ-tarieven
</t>
        </r>
        <r>
          <rPr>
            <sz val="10"/>
            <color rgb="FF000000"/>
            <rFont val="Verdana"/>
            <family val="2"/>
          </rPr>
          <t>verbind daarvoor deze cel met de cel b18 uit het tabblad RSZ-tarieven</t>
        </r>
      </text>
    </comment>
    <comment ref="A38" authorId="0" shapeId="0" xr:uid="{ADA842E1-6560-9746-AB77-B11AD189B74A}">
      <text>
        <r>
          <rPr>
            <sz val="10"/>
            <color rgb="FF000000"/>
            <rFont val="Verdana"/>
            <family val="2"/>
          </rPr>
          <t>zie tab RSZ-tarieven ; indien deze extra RSZ-korting van toepassing is, vul het brutobedrag in op cel B24 in de tab RSZ-tarieven en verbind deze cel met cel B24</t>
        </r>
      </text>
    </comment>
    <comment ref="B38" authorId="0" shapeId="0" xr:uid="{A12D8715-EB01-C946-8EE2-0BBF0AA0AA2E}">
      <text>
        <r>
          <rPr>
            <sz val="10"/>
            <color rgb="FF000000"/>
            <rFont val="Verdana"/>
            <family val="2"/>
          </rPr>
          <t xml:space="preserve">zie eerste tab-blad RSZ-tarieven en volgende tabblad structurele RSZ-korting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 xml:space="preserve">de formule geldt enkel voor werkgeverscategorie 1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>opgelet: RSZ kan niet negatief zijn</t>
        </r>
      </text>
    </comment>
    <comment ref="A39" authorId="0" shapeId="0" xr:uid="{D67F9C9A-A2CC-EB40-8250-89B21E78A9D8}">
      <text>
        <r>
          <rPr>
            <sz val="10"/>
            <color rgb="FF000000"/>
            <rFont val="Verdana"/>
            <family val="2"/>
          </rPr>
          <t>voor uitleg zie tabblad RSZ-tarieven</t>
        </r>
      </text>
    </comment>
    <comment ref="A40" authorId="0" shapeId="0" xr:uid="{425768F1-B3F4-F844-8B7D-37C72A32BDE6}">
      <text>
        <r>
          <rPr>
            <sz val="10"/>
            <color rgb="FF000000"/>
            <rFont val="Verdana"/>
            <family val="2"/>
          </rPr>
          <t>bvb. Activering werkloosheid of korting hoge of lage lonen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gOZWDeZ6hDzws9NRuMkxqbsuZKAA=="/>
    </ext>
  </extLst>
</comments>
</file>

<file path=xl/comments2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4" authorId="0" shapeId="0" xr:uid="{8D63A68D-75D3-D244-A6C9-A879DB9A4171}">
      <text>
        <r>
          <rPr>
            <sz val="10"/>
            <color rgb="FF000000"/>
            <rFont val="Verdana"/>
            <family val="2"/>
          </rPr>
          <t>als je hier een functie of afdeling invoegt, wordt hij in de tab TOTAAL gekoppeld</t>
        </r>
      </text>
    </comment>
    <comment ref="A5" authorId="0" shapeId="0" xr:uid="{9DA3F8D8-6002-5B42-8C1D-3CE1CE756B2E}">
      <text>
        <r>
          <rPr>
            <sz val="10"/>
            <color rgb="FF000000"/>
            <rFont val="Verdana"/>
            <family val="2"/>
          </rPr>
          <t>hier kan je optioneel de naam van de productie ingeven zodat de koppeling gemaakt wordt inde tab TOTALEN</t>
        </r>
      </text>
    </comment>
    <comment ref="A20" authorId="0" shapeId="0" xr:uid="{44BDCABD-FC95-994B-B29E-5A682F8DEBB1}">
      <text>
        <r>
          <rPr>
            <sz val="10"/>
            <color rgb="FF000000"/>
            <rFont val="Verdana"/>
            <family val="2"/>
          </rPr>
          <t>over het gehele jaar of vul in per maand hieronder</t>
        </r>
      </text>
    </comment>
    <comment ref="A21" authorId="0" shapeId="0" xr:uid="{CD67BEE1-AA27-2B49-8354-D3A1D1BBB4EC}">
      <text>
        <r>
          <rPr>
            <sz val="10"/>
            <color rgb="FF000000"/>
            <rFont val="Verdana"/>
            <family val="2"/>
          </rPr>
          <t>gemiddeld per maand = 65 dagen per kwartaal / 3 = 21,66666  ; of vul het exact aantal dagen per maand hieronder in en pas de formule aan op rij 42</t>
        </r>
      </text>
    </comment>
    <comment ref="A22" authorId="0" shapeId="0" xr:uid="{B3D40D1D-30CE-B54F-8CDE-3467302E3C46}">
      <text>
        <r>
          <rPr>
            <sz val="10"/>
            <color rgb="FF000000"/>
            <rFont val="Verdana"/>
            <family val="2"/>
          </rPr>
          <t>zie artikel 21 van de CAO-sector Podiumkunsten voor flexibele functies : 10 of 5 extra vakantiedagen ; vul hier het aantal in</t>
        </r>
      </text>
    </comment>
    <comment ref="A28" authorId="0" shapeId="0" xr:uid="{27BB4170-BC01-4348-A5DC-3861E4B02320}">
      <text>
        <r>
          <rPr>
            <sz val="10"/>
            <color rgb="FF000000"/>
            <rFont val="Verdana"/>
            <family val="2"/>
          </rPr>
          <t>als deel v/h loon, dus RSZ</t>
        </r>
      </text>
    </comment>
    <comment ref="A30" authorId="0" shapeId="0" xr:uid="{49E1737E-433F-B74F-8C35-D57AA8037ED2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32" authorId="0" shapeId="0" xr:uid="{98119CD3-4273-264F-830D-0365E5E3CBFC}">
      <text>
        <r>
          <rPr>
            <sz val="10"/>
            <color rgb="FF000000"/>
            <rFont val="Verdana"/>
            <family val="2"/>
          </rPr>
          <t>vul enkel het werkgeversaandeel in (maximaal 6,91€)</t>
        </r>
      </text>
    </comment>
    <comment ref="A33" authorId="0" shapeId="0" xr:uid="{80B6FF1A-FBB5-6E45-A4CD-1C4C9978591C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35" authorId="0" shapeId="0" xr:uid="{F46FCCF4-CF0B-CC4F-BE12-397DB7F11C87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36" authorId="0" shapeId="0" xr:uid="{D74C9F5A-F067-9446-974C-870A645D6779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37" authorId="0" shapeId="0" xr:uid="{ACE043E9-6777-0D4C-9EF9-97C94668EECE}">
      <text>
        <r>
          <rPr>
            <sz val="10"/>
            <color rgb="FF000000"/>
            <rFont val="Verdana"/>
            <family val="2"/>
          </rPr>
          <t xml:space="preserve">indien jouw organisatie méér dan 10 werknemers heeft, moet je een extra RSZ-bijdrage van 1,69% berekenen, zie voor de berekening de tab RSZ-tarieven
</t>
        </r>
        <r>
          <rPr>
            <sz val="10"/>
            <color rgb="FF000000"/>
            <rFont val="Verdana"/>
            <family val="2"/>
          </rPr>
          <t>verbind daarvoor deze cel met de cel b18 uit het tabblad RSZ-tarieven</t>
        </r>
      </text>
    </comment>
    <comment ref="A38" authorId="0" shapeId="0" xr:uid="{55AD0FA1-EC36-4146-A1C8-BDBC6E627B6E}">
      <text>
        <r>
          <rPr>
            <sz val="10"/>
            <color rgb="FF000000"/>
            <rFont val="Verdana"/>
            <family val="2"/>
          </rPr>
          <t>zie tab RSZ-tarieven ; indien deze extra RSZ-korting van toepassing is, vul het brutobedrag in op cel B24 in de tab RSZ-tarieven en verbind deze cel met cel B24</t>
        </r>
      </text>
    </comment>
    <comment ref="B38" authorId="0" shapeId="0" xr:uid="{81A44C8F-D6CF-594A-9688-F54A41F9564C}">
      <text>
        <r>
          <rPr>
            <sz val="10"/>
            <color rgb="FF000000"/>
            <rFont val="Verdana"/>
            <family val="2"/>
          </rPr>
          <t xml:space="preserve">zie eerste tab-blad RSZ-tarieven en volgende tabblad structurele RSZ-korting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 xml:space="preserve">de formule geldt enkel voor werkgeverscategorie 1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>opgelet: RSZ kan niet negatief zijn</t>
        </r>
      </text>
    </comment>
    <comment ref="A39" authorId="0" shapeId="0" xr:uid="{0FC25831-7C49-1842-84E0-685339363A75}">
      <text>
        <r>
          <rPr>
            <sz val="10"/>
            <color rgb="FF000000"/>
            <rFont val="Verdana"/>
            <family val="2"/>
          </rPr>
          <t>voor uitleg zie tabblad RSZ-tarieven</t>
        </r>
      </text>
    </comment>
    <comment ref="A40" authorId="0" shapeId="0" xr:uid="{A4ACE5D6-3690-DD45-A7FB-CF15A8F87556}">
      <text>
        <r>
          <rPr>
            <sz val="10"/>
            <color rgb="FF000000"/>
            <rFont val="Verdana"/>
            <family val="2"/>
          </rPr>
          <t>bvb. Activering werkloosheid of korting hoge of lage lonen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i0/PTiK+ktyuiY8HXKRRz12WMmVA=="/>
    </ext>
  </extLst>
</comments>
</file>

<file path=xl/comments2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4" authorId="0" shapeId="0" xr:uid="{C928B687-2B12-F64A-B753-73688717FCB2}">
      <text>
        <r>
          <rPr>
            <sz val="10"/>
            <color rgb="FF000000"/>
            <rFont val="Verdana"/>
            <family val="2"/>
          </rPr>
          <t>als je hier een functie of afdeling invoegt, wordt hij in de tab TOTAAL gekoppeld</t>
        </r>
      </text>
    </comment>
    <comment ref="A5" authorId="0" shapeId="0" xr:uid="{57E82D37-D913-8144-B1D4-3270FEFC2EBF}">
      <text>
        <r>
          <rPr>
            <sz val="10"/>
            <color rgb="FF000000"/>
            <rFont val="Verdana"/>
            <family val="2"/>
          </rPr>
          <t>hier kan je optioneel de naam van de productie ingeven zodat de koppeling gemaakt wordt inde tab TOTALEN</t>
        </r>
      </text>
    </comment>
    <comment ref="A20" authorId="0" shapeId="0" xr:uid="{471A7462-1E6D-0E4A-9B27-BAE5F7C23F00}">
      <text>
        <r>
          <rPr>
            <sz val="10"/>
            <color rgb="FF000000"/>
            <rFont val="Verdana"/>
            <family val="2"/>
          </rPr>
          <t>over het gehele jaar of vul in per maand hieronder</t>
        </r>
      </text>
    </comment>
    <comment ref="A21" authorId="0" shapeId="0" xr:uid="{559DA21A-B446-404B-B8F1-8BDD817C152B}">
      <text>
        <r>
          <rPr>
            <sz val="10"/>
            <color rgb="FF000000"/>
            <rFont val="Verdana"/>
            <family val="2"/>
          </rPr>
          <t>gemiddeld per maand = 65 dagen per kwartaal / 3 = 21,66666  ; of vul het exact aantal dagen per maand hieronder in en pas de formule aan op rij 42</t>
        </r>
      </text>
    </comment>
    <comment ref="A22" authorId="0" shapeId="0" xr:uid="{354F21A3-029D-A940-9BDB-CB95B6A5F159}">
      <text>
        <r>
          <rPr>
            <sz val="10"/>
            <color rgb="FF000000"/>
            <rFont val="Verdana"/>
            <family val="2"/>
          </rPr>
          <t>zie artikel 21 van de CAO-sector Podiumkunsten voor flexibele functies : 10 of 5 extra vakantiedagen ; vul hier het aantal in</t>
        </r>
      </text>
    </comment>
    <comment ref="A28" authorId="0" shapeId="0" xr:uid="{C18FF40F-6C8F-F244-BE25-B6E878E07221}">
      <text>
        <r>
          <rPr>
            <sz val="10"/>
            <color rgb="FF000000"/>
            <rFont val="Verdana"/>
            <family val="2"/>
          </rPr>
          <t>als deel v/h loon, dus RSZ</t>
        </r>
      </text>
    </comment>
    <comment ref="A30" authorId="0" shapeId="0" xr:uid="{70C11EEB-F6FA-DC40-AFA1-831F40519083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32" authorId="0" shapeId="0" xr:uid="{15DEB83A-A3C0-B94A-9E39-8DBAECD6327D}">
      <text>
        <r>
          <rPr>
            <sz val="10"/>
            <color rgb="FF000000"/>
            <rFont val="Verdana"/>
            <family val="2"/>
          </rPr>
          <t>vul enkel het werkgeversaandeel in (maximaal 6,91€)</t>
        </r>
      </text>
    </comment>
    <comment ref="A33" authorId="0" shapeId="0" xr:uid="{B430246E-8163-4D42-A594-C83326137DC0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35" authorId="0" shapeId="0" xr:uid="{8777FBC5-F0F0-4841-A918-87444CF40928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36" authorId="0" shapeId="0" xr:uid="{A6FBB749-D217-494F-91B0-B32B83D6AE38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37" authorId="0" shapeId="0" xr:uid="{08D3FE48-0C54-9F4B-AEA1-5E6AF4EE96AD}">
      <text>
        <r>
          <rPr>
            <sz val="10"/>
            <color rgb="FF000000"/>
            <rFont val="Verdana"/>
            <family val="2"/>
          </rPr>
          <t xml:space="preserve">indien jouw organisatie méér dan 10 werknemers heeft, moet je een extra RSZ-bijdrage van 1,69% berekenen, zie voor de berekening de tab RSZ-tarieven
</t>
        </r>
        <r>
          <rPr>
            <sz val="10"/>
            <color rgb="FF000000"/>
            <rFont val="Verdana"/>
            <family val="2"/>
          </rPr>
          <t>verbind daarvoor deze cel met de cel b18 uit het tabblad RSZ-tarieven</t>
        </r>
      </text>
    </comment>
    <comment ref="A38" authorId="0" shapeId="0" xr:uid="{6929CB63-6EEF-BC45-8C3C-F8A2CC4AFF93}">
      <text>
        <r>
          <rPr>
            <sz val="10"/>
            <color rgb="FF000000"/>
            <rFont val="Verdana"/>
            <family val="2"/>
          </rPr>
          <t>zie tab RSZ-tarieven ; indien deze extra RSZ-korting van toepassing is, vul het brutobedrag in op cel B24 in de tab RSZ-tarieven en verbind deze cel met cel B24</t>
        </r>
      </text>
    </comment>
    <comment ref="B38" authorId="0" shapeId="0" xr:uid="{05E14C0A-872E-B047-AD94-C9C0E0A1384E}">
      <text>
        <r>
          <rPr>
            <sz val="10"/>
            <color rgb="FF000000"/>
            <rFont val="Verdana"/>
            <family val="2"/>
          </rPr>
          <t xml:space="preserve">zie eerste tab-blad RSZ-tarieven en volgende tabblad structurele RSZ-korting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 xml:space="preserve">de formule geldt enkel voor werkgeverscategorie 1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>opgelet: RSZ kan niet negatief zijn</t>
        </r>
      </text>
    </comment>
    <comment ref="A39" authorId="0" shapeId="0" xr:uid="{8FC573DE-02FA-144A-9F22-D6F57CD9061B}">
      <text>
        <r>
          <rPr>
            <sz val="10"/>
            <color rgb="FF000000"/>
            <rFont val="Verdana"/>
            <family val="2"/>
          </rPr>
          <t>voor uitleg zie tabblad RSZ-tarieven</t>
        </r>
      </text>
    </comment>
    <comment ref="A40" authorId="0" shapeId="0" xr:uid="{BE93E069-5C61-6145-AA23-DFCB1C6D3200}">
      <text>
        <r>
          <rPr>
            <sz val="10"/>
            <color rgb="FF000000"/>
            <rFont val="Verdana"/>
            <family val="2"/>
          </rPr>
          <t>bvb. Activering werkloosheid of korting hoge of lage lonen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jsru94JruMQAdFH3KVRPHr86IxYQ=="/>
    </ext>
  </extLst>
</comments>
</file>

<file path=xl/comments2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4" authorId="0" shapeId="0" xr:uid="{E5BDDB66-8D65-0345-85E3-FBB7041BADE8}">
      <text>
        <r>
          <rPr>
            <sz val="10"/>
            <color rgb="FF000000"/>
            <rFont val="Verdana"/>
            <family val="2"/>
          </rPr>
          <t>als je hier een functie of afdeling invoegt, wordt hij in de tab TOTAAL gekoppeld</t>
        </r>
      </text>
    </comment>
    <comment ref="A5" authorId="0" shapeId="0" xr:uid="{9416A15A-D100-7949-9314-ADF17CDF4122}">
      <text>
        <r>
          <rPr>
            <sz val="10"/>
            <color rgb="FF000000"/>
            <rFont val="Verdana"/>
            <family val="2"/>
          </rPr>
          <t>hier kan je optioneel de naam van de productie ingeven zodat de koppeling gemaakt wordt inde tab TOTALEN</t>
        </r>
      </text>
    </comment>
    <comment ref="A20" authorId="0" shapeId="0" xr:uid="{4D947D5C-CF5E-D047-9A82-707034BD51B7}">
      <text>
        <r>
          <rPr>
            <sz val="10"/>
            <color rgb="FF000000"/>
            <rFont val="Verdana"/>
            <family val="2"/>
          </rPr>
          <t>over het gehele jaar of vul in per maand hieronder</t>
        </r>
      </text>
    </comment>
    <comment ref="A21" authorId="0" shapeId="0" xr:uid="{8610C952-A938-B147-9E88-B5A5053CAC83}">
      <text>
        <r>
          <rPr>
            <sz val="10"/>
            <color rgb="FF000000"/>
            <rFont val="Verdana"/>
            <family val="2"/>
          </rPr>
          <t>gemiddeld per maand = 65 dagen per kwartaal / 3 = 21,66666  ; of vul het exact aantal dagen per maand hieronder in en pas de formule aan op rij 42</t>
        </r>
      </text>
    </comment>
    <comment ref="A22" authorId="0" shapeId="0" xr:uid="{7198C20E-2445-794B-8666-918F2811D91A}">
      <text>
        <r>
          <rPr>
            <sz val="10"/>
            <color rgb="FF000000"/>
            <rFont val="Verdana"/>
            <family val="2"/>
          </rPr>
          <t>zie artikel 21 van de CAO-sector Podiumkunsten voor flexibele functies : 10 of 5 extra vakantiedagen ; vul hier het aantal in</t>
        </r>
      </text>
    </comment>
    <comment ref="A28" authorId="0" shapeId="0" xr:uid="{6252235C-F70A-A447-930B-CB5E322BD044}">
      <text>
        <r>
          <rPr>
            <sz val="10"/>
            <color rgb="FF000000"/>
            <rFont val="Verdana"/>
            <family val="2"/>
          </rPr>
          <t>als deel v/h loon, dus RSZ</t>
        </r>
      </text>
    </comment>
    <comment ref="A30" authorId="0" shapeId="0" xr:uid="{6F991ABC-D559-FD44-B840-128572924B15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32" authorId="0" shapeId="0" xr:uid="{D4FE2792-D428-B949-AB34-9341271287FC}">
      <text>
        <r>
          <rPr>
            <sz val="10"/>
            <color rgb="FF000000"/>
            <rFont val="Verdana"/>
            <family val="2"/>
          </rPr>
          <t>vul enkel het werkgeversaandeel in (maximaal 6,91€)</t>
        </r>
      </text>
    </comment>
    <comment ref="A33" authorId="0" shapeId="0" xr:uid="{D70DAC08-E473-FE4D-8F0B-527DF6ECF4C2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35" authorId="0" shapeId="0" xr:uid="{53AE67FD-5173-8D43-A532-DB1587B3EF13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36" authorId="0" shapeId="0" xr:uid="{3FF5E236-CB52-6C46-B2B7-7E8C779D4E08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37" authorId="0" shapeId="0" xr:uid="{1DDAD36E-8280-5B46-AEB2-9FC24D1AD508}">
      <text>
        <r>
          <rPr>
            <sz val="10"/>
            <color rgb="FF000000"/>
            <rFont val="Verdana"/>
            <family val="2"/>
          </rPr>
          <t xml:space="preserve">indien jouw organisatie méér dan 10 werknemers heeft, moet je een extra RSZ-bijdrage van 1,69% berekenen, zie voor de berekening de tab RSZ-tarieven
</t>
        </r>
        <r>
          <rPr>
            <sz val="10"/>
            <color rgb="FF000000"/>
            <rFont val="Verdana"/>
            <family val="2"/>
          </rPr>
          <t>verbind daarvoor deze cel met de cel b18 uit het tabblad RSZ-tarieven</t>
        </r>
      </text>
    </comment>
    <comment ref="A38" authorId="0" shapeId="0" xr:uid="{2722FA47-6218-3947-8FE4-01F5AC2ECE1C}">
      <text>
        <r>
          <rPr>
            <sz val="10"/>
            <color rgb="FF000000"/>
            <rFont val="Verdana"/>
            <family val="2"/>
          </rPr>
          <t>zie tab RSZ-tarieven ; indien deze extra RSZ-korting van toepassing is, vul het brutobedrag in op cel B24 in de tab RSZ-tarieven en verbind deze cel met cel B24</t>
        </r>
      </text>
    </comment>
    <comment ref="B38" authorId="0" shapeId="0" xr:uid="{835A3717-4D9E-C14B-8BDF-E030ED3406C8}">
      <text>
        <r>
          <rPr>
            <sz val="10"/>
            <color rgb="FF000000"/>
            <rFont val="Verdana"/>
            <family val="2"/>
          </rPr>
          <t xml:space="preserve">zie eerste tab-blad RSZ-tarieven en volgende tabblad structurele RSZ-korting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 xml:space="preserve">de formule geldt enkel voor werkgeverscategorie 1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>opgelet: RSZ kan niet negatief zijn</t>
        </r>
      </text>
    </comment>
    <comment ref="A39" authorId="0" shapeId="0" xr:uid="{64A6BB46-1236-994A-B2DB-33B038608E67}">
      <text>
        <r>
          <rPr>
            <sz val="10"/>
            <color rgb="FF000000"/>
            <rFont val="Verdana"/>
            <family val="2"/>
          </rPr>
          <t>voor uitleg zie tabblad RSZ-tarieven</t>
        </r>
      </text>
    </comment>
    <comment ref="A40" authorId="0" shapeId="0" xr:uid="{4EF64498-371A-3D4F-861E-1AF286FFBB4C}">
      <text>
        <r>
          <rPr>
            <sz val="10"/>
            <color rgb="FF000000"/>
            <rFont val="Verdana"/>
            <family val="2"/>
          </rPr>
          <t>bvb. Activering werkloosheid of korting hoge of lage lonen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igCNJp0+fiHSEXP7933w0vHWzSKw=="/>
    </ext>
  </extLst>
</comments>
</file>

<file path=xl/comments2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4" authorId="0" shapeId="0" xr:uid="{6C49A58E-0A1A-9C4E-87B6-A7C4BB25F526}">
      <text>
        <r>
          <rPr>
            <sz val="10"/>
            <color rgb="FF000000"/>
            <rFont val="Verdana"/>
            <family val="2"/>
          </rPr>
          <t>als je hier een functie of afdeling invoegt, wordt hij in de tab TOTAAL gekoppeld</t>
        </r>
      </text>
    </comment>
    <comment ref="A5" authorId="0" shapeId="0" xr:uid="{2C623C66-5B98-C646-9CA5-1943ACDD8053}">
      <text>
        <r>
          <rPr>
            <sz val="10"/>
            <color rgb="FF000000"/>
            <rFont val="Verdana"/>
            <family val="2"/>
          </rPr>
          <t>hier kan je optioneel de naam van de productie ingeven zodat de koppeling gemaakt wordt inde tab TOTALEN</t>
        </r>
      </text>
    </comment>
    <comment ref="B15" authorId="0" shapeId="0" xr:uid="{13455A9F-D6A4-624A-8351-8A1866F7C709}">
      <text>
        <r>
          <rPr>
            <sz val="10"/>
            <color rgb="FF000000"/>
            <rFont val="Verdana"/>
            <family val="2"/>
          </rPr>
          <t>verander de verwijzing naar het brutoloon bij nieuw brutoloon met anciënniteitsaanpassing of geïndexeerd loon</t>
        </r>
      </text>
    </comment>
    <comment ref="A19" authorId="0" shapeId="0" xr:uid="{CE70EE60-79BF-3240-8332-50C78E3C369E}">
      <text>
        <r>
          <rPr>
            <sz val="10"/>
            <color rgb="FF000000"/>
            <rFont val="Verdana"/>
            <family val="2"/>
          </rPr>
          <t xml:space="preserve">CAO-Podiumkunsten :  1/20ste voor een voorstellingsdag en 1/22ste voor een repetitie of reisdag
</t>
        </r>
        <r>
          <rPr>
            <sz val="10"/>
            <color rgb="FF000000"/>
            <rFont val="Verdana"/>
            <family val="2"/>
          </rPr>
          <t>CAO-Muziek : 1/21ste voor concert- of repetitie/reisdag</t>
        </r>
      </text>
    </comment>
    <comment ref="A22" authorId="0" shapeId="0" xr:uid="{A6CB0395-FF88-9744-AA5F-9E3A1537FDA2}">
      <text>
        <r>
          <rPr>
            <sz val="10"/>
            <color rgb="FF000000"/>
            <rFont val="Verdana"/>
            <family val="2"/>
          </rPr>
          <t>als deel v/h loon, dus RSZ</t>
        </r>
      </text>
    </comment>
    <comment ref="A24" authorId="0" shapeId="0" xr:uid="{C94ED5F0-7965-7A42-94ED-D8D90C1B0A84}">
      <text>
        <r>
          <rPr>
            <sz val="10"/>
            <color rgb="FF000000"/>
            <rFont val="Verdana"/>
            <family val="2"/>
          </rPr>
          <t>vul enkel het werkgeversaandeel in (maximaal 6,91€)</t>
        </r>
      </text>
    </comment>
    <comment ref="A25" authorId="0" shapeId="0" xr:uid="{40CB4192-987D-DC4C-92A2-F3FD02FDAC79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27" authorId="0" shapeId="0" xr:uid="{F47BED3E-F2DF-C549-9B82-EBEAEAF09002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8" authorId="0" shapeId="0" xr:uid="{7EF60D8F-EF8C-5C4B-BCBF-EB6BA0004ABE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9" authorId="0" shapeId="0" xr:uid="{875BC33F-148E-B34A-97C4-E3C61E575DB1}">
      <text>
        <r>
          <rPr>
            <sz val="10"/>
            <color rgb="FF000000"/>
            <rFont val="Verdana"/>
            <family val="2"/>
          </rPr>
          <t xml:space="preserve">indien jouw organisatie méér dan 10 werknemers heeft, moet je een extra RSZ-bijdrage van 1,69% berekenen, zie voor de berekening de tab RSZ-tarieven
</t>
        </r>
        <r>
          <rPr>
            <sz val="10"/>
            <color rgb="FF000000"/>
            <rFont val="Verdana"/>
            <family val="2"/>
          </rPr>
          <t xml:space="preserve">verbind daarvoor deze cel met de cel b18
</t>
        </r>
        <r>
          <rPr>
            <sz val="10"/>
            <color rgb="FF000000"/>
            <rFont val="Verdana"/>
            <family val="2"/>
          </rPr>
          <t xml:space="preserve"> uit het tabblad RSZ-tarieven</t>
        </r>
      </text>
    </comment>
    <comment ref="A30" authorId="0" shapeId="0" xr:uid="{D91ECF20-2798-8A4F-858F-EF489548CE5E}">
      <text>
        <r>
          <rPr>
            <sz val="10"/>
            <color rgb="FF000000"/>
            <rFont val="Verdana"/>
            <family val="2"/>
          </rPr>
          <t>zie tab RSZ-tarieven ; indien deze extra RSZ-korting van toepassing is, vul het brutobedrag in op cel B24 in de tab RSZ-tarieven en verbind deze cel met cel B24</t>
        </r>
      </text>
    </comment>
    <comment ref="B30" authorId="0" shapeId="0" xr:uid="{BDFCD336-FB91-654A-9610-E2F58C5D7E19}">
      <text>
        <r>
          <rPr>
            <sz val="10"/>
            <color rgb="FF000000"/>
            <rFont val="Verdana"/>
            <family val="2"/>
          </rPr>
          <t xml:space="preserve">zie eerste tab-blad RSZ-tarieven en volgende tabblad structurele RSZ-korting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 xml:space="preserve">de formule geldt enkel voor werkgeverscategorie 1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>opgelet: RSZ kan niet negatief zijn</t>
        </r>
      </text>
    </comment>
    <comment ref="A31" authorId="0" shapeId="0" xr:uid="{2A114118-093B-A443-8D0A-8C926AB06DEC}">
      <text>
        <r>
          <rPr>
            <sz val="10"/>
            <color rgb="FF000000"/>
            <rFont val="Verdana"/>
            <family val="2"/>
          </rPr>
          <t>voor uitleg zie tabblad RSZ-tarieven</t>
        </r>
      </text>
    </comment>
    <comment ref="A32" authorId="0" shapeId="0" xr:uid="{AC35A041-A61F-0B48-A475-08B3F13CAC52}">
      <text>
        <r>
          <rPr>
            <sz val="10"/>
            <color rgb="FF000000"/>
            <rFont val="Verdana"/>
            <family val="2"/>
          </rPr>
          <t>bvb. Activering werkloosheid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juQPV83VKEIwZQdh7HtDU0OPPFMw=="/>
    </ext>
  </extLst>
</comments>
</file>

<file path=xl/comments2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4" authorId="0" shapeId="0" xr:uid="{3D01B180-7E71-314E-BE05-F4B27725A0EF}">
      <text>
        <r>
          <rPr>
            <sz val="10"/>
            <color rgb="FF000000"/>
            <rFont val="Verdana"/>
            <family val="2"/>
          </rPr>
          <t>als je hier een functie of afdeling invoegt, wordt hij in de tab TOTAAL gekoppeld</t>
        </r>
      </text>
    </comment>
    <comment ref="A5" authorId="0" shapeId="0" xr:uid="{FE8381D7-4902-9D41-AC0C-C8E603FDDC99}">
      <text>
        <r>
          <rPr>
            <sz val="10"/>
            <color rgb="FF000000"/>
            <rFont val="Verdana"/>
            <family val="2"/>
          </rPr>
          <t>hier kan je optioneel de naam van de productie ingeven zodat de koppeling gemaakt wordt inde tab TOTALEN</t>
        </r>
      </text>
    </comment>
    <comment ref="B15" authorId="0" shapeId="0" xr:uid="{FC6162A6-DF4E-404C-A82B-EB402951CAC8}">
      <text>
        <r>
          <rPr>
            <sz val="10"/>
            <color rgb="FF000000"/>
            <rFont val="Verdana"/>
            <family val="2"/>
          </rPr>
          <t>verander de verwijzing naar het brutoloon bij nieuw brutoloon met anciënniteitsaanpassing of geïndexeerd loon</t>
        </r>
      </text>
    </comment>
    <comment ref="A19" authorId="0" shapeId="0" xr:uid="{1EB800B3-2633-3748-A2B4-4A9F40D37DB6}">
      <text>
        <r>
          <rPr>
            <sz val="10"/>
            <color rgb="FF000000"/>
            <rFont val="Verdana"/>
            <family val="2"/>
          </rPr>
          <t xml:space="preserve">CAO-Podiumkunsten :  1/20ste voor een voorstellingsdag en 1/22ste voor een repetitie of reisdag
</t>
        </r>
        <r>
          <rPr>
            <sz val="10"/>
            <color rgb="FF000000"/>
            <rFont val="Verdana"/>
            <family val="2"/>
          </rPr>
          <t>CAO-Muziek : 1/21ste voor concert- of repetitie/reisdag</t>
        </r>
      </text>
    </comment>
    <comment ref="A22" authorId="0" shapeId="0" xr:uid="{258AEDDA-6796-8A4A-9255-C14DBC33772C}">
      <text>
        <r>
          <rPr>
            <sz val="10"/>
            <color rgb="FF000000"/>
            <rFont val="Verdana"/>
            <family val="2"/>
          </rPr>
          <t>als deel v/h loon, dus RSZ</t>
        </r>
      </text>
    </comment>
    <comment ref="A24" authorId="0" shapeId="0" xr:uid="{C1E3D5EE-15D8-D14E-A33C-146A66401A94}">
      <text>
        <r>
          <rPr>
            <sz val="10"/>
            <color rgb="FF000000"/>
            <rFont val="Verdana"/>
            <family val="2"/>
          </rPr>
          <t>vul enkel het werkgeversaandeel in (maximaal 6,91€)</t>
        </r>
      </text>
    </comment>
    <comment ref="A25" authorId="0" shapeId="0" xr:uid="{FBB7047E-4F23-274A-873C-0022A9BCB9E3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27" authorId="0" shapeId="0" xr:uid="{B61D4F16-8FFD-8A42-BCA2-7F89907CB8E4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8" authorId="0" shapeId="0" xr:uid="{9094E965-E04D-9343-BA7F-09121E4A5362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9" authorId="0" shapeId="0" xr:uid="{3B02F794-54E3-6E42-B5DF-FAF31A9B2504}">
      <text>
        <r>
          <rPr>
            <sz val="10"/>
            <color rgb="FF000000"/>
            <rFont val="Verdana"/>
            <family val="2"/>
          </rPr>
          <t xml:space="preserve">indien jouw organisatie méér dan 10 werknemers heeft, moet je een extra RSZ-bijdrage van 1,69% berekenen, zie voor de berekening de tab RSZ-tarieven
</t>
        </r>
        <r>
          <rPr>
            <sz val="10"/>
            <color rgb="FF000000"/>
            <rFont val="Verdana"/>
            <family val="2"/>
          </rPr>
          <t xml:space="preserve">verbind daarvoor deze cel met de cel b18
</t>
        </r>
        <r>
          <rPr>
            <sz val="10"/>
            <color rgb="FF000000"/>
            <rFont val="Verdana"/>
            <family val="2"/>
          </rPr>
          <t xml:space="preserve"> uit het tabblad RSZ-tarieven</t>
        </r>
      </text>
    </comment>
    <comment ref="A30" authorId="0" shapeId="0" xr:uid="{E70988C4-748D-6B4C-B8C2-240094B99434}">
      <text>
        <r>
          <rPr>
            <sz val="10"/>
            <color rgb="FF000000"/>
            <rFont val="Verdana"/>
            <family val="2"/>
          </rPr>
          <t>zie tab RSZ-tarieven ; indien deze extra RSZ-korting van toepassing is, vul het brutobedrag in op cel B24 in de tab RSZ-tarieven en verbind deze cel met cel B24</t>
        </r>
      </text>
    </comment>
    <comment ref="B30" authorId="0" shapeId="0" xr:uid="{5A2DEAC3-BCB4-EC4C-BC2F-732C8C3AE552}">
      <text>
        <r>
          <rPr>
            <sz val="10"/>
            <color rgb="FF000000"/>
            <rFont val="Verdana"/>
            <family val="2"/>
          </rPr>
          <t xml:space="preserve">zie eerste tab-blad RSZ-tarieven en volgende tabblad structurele RSZ-korting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 xml:space="preserve">de formule geldt enkel voor werkgeverscategorie 1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>opgelet: RSZ kan niet negatief zijn</t>
        </r>
      </text>
    </comment>
    <comment ref="A31" authorId="0" shapeId="0" xr:uid="{E24FFCF3-DA05-664A-96B7-74FFF35E393C}">
      <text>
        <r>
          <rPr>
            <sz val="10"/>
            <color rgb="FF000000"/>
            <rFont val="Verdana"/>
            <family val="2"/>
          </rPr>
          <t>voor uitleg zie tabblad RSZ-tarieven</t>
        </r>
      </text>
    </comment>
    <comment ref="A32" authorId="0" shapeId="0" xr:uid="{5C33EB5A-88AE-B144-9D67-5CF3C407B01E}">
      <text>
        <r>
          <rPr>
            <sz val="10"/>
            <color rgb="FF000000"/>
            <rFont val="Verdana"/>
            <family val="2"/>
          </rPr>
          <t>bvb. Activering werkloosheid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hIgtl6l/y6qMR0FZpxua3ZJHCL5A=="/>
    </ext>
  </extLst>
</comments>
</file>

<file path=xl/comments2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4" authorId="0" shapeId="0" xr:uid="{4B474304-9B94-FE43-B155-BF88FB45543A}">
      <text>
        <r>
          <rPr>
            <sz val="10"/>
            <color rgb="FF000000"/>
            <rFont val="Verdana"/>
            <family val="2"/>
          </rPr>
          <t>als je hier een functie of afdeling invoegt, wordt hij in de tab TOTAAL gekoppeld</t>
        </r>
      </text>
    </comment>
    <comment ref="A5" authorId="0" shapeId="0" xr:uid="{043349BA-7DFD-1F47-A584-D0B7ACFDF02D}">
      <text>
        <r>
          <rPr>
            <sz val="10"/>
            <color rgb="FF000000"/>
            <rFont val="Verdana"/>
            <family val="2"/>
          </rPr>
          <t>hier kan je optioneel de naam van de productie ingeven zodat de koppeling gemaakt wordt inde tab TOTALEN</t>
        </r>
      </text>
    </comment>
    <comment ref="B15" authorId="0" shapeId="0" xr:uid="{72C5B11B-6468-674F-9795-45246CB2C3DB}">
      <text>
        <r>
          <rPr>
            <sz val="10"/>
            <color rgb="FF000000"/>
            <rFont val="Verdana"/>
            <family val="2"/>
          </rPr>
          <t>verander de verwijzing naar het brutoloon bij nieuw brutoloon met anciënniteitsaanpassing of geïndexeerd loon</t>
        </r>
      </text>
    </comment>
    <comment ref="A19" authorId="0" shapeId="0" xr:uid="{64EC21B1-94B9-6A44-ADAA-A407C4D0FFE0}">
      <text>
        <r>
          <rPr>
            <sz val="10"/>
            <color rgb="FF000000"/>
            <rFont val="Verdana"/>
            <family val="2"/>
          </rPr>
          <t xml:space="preserve">CAO-Podiumkunsten :  1/20ste voor een voorstellingsdag en 1/22ste voor een repetitie of reisdag
</t>
        </r>
        <r>
          <rPr>
            <sz val="10"/>
            <color rgb="FF000000"/>
            <rFont val="Verdana"/>
            <family val="2"/>
          </rPr>
          <t>CAO-Muziek : 1/21ste voor concert- of repetitie/reisdag</t>
        </r>
      </text>
    </comment>
    <comment ref="A22" authorId="0" shapeId="0" xr:uid="{C4506EFB-6238-3C49-99A7-9CDCAE8BE7EE}">
      <text>
        <r>
          <rPr>
            <sz val="10"/>
            <color rgb="FF000000"/>
            <rFont val="Verdana"/>
            <family val="2"/>
          </rPr>
          <t>als deel v/h loon, dus RSZ</t>
        </r>
      </text>
    </comment>
    <comment ref="A24" authorId="0" shapeId="0" xr:uid="{BDE00325-7A01-A240-B496-B34615C00B46}">
      <text>
        <r>
          <rPr>
            <sz val="10"/>
            <color rgb="FF000000"/>
            <rFont val="Verdana"/>
            <family val="2"/>
          </rPr>
          <t>vul enkel het werkgeversaandeel in (maximaal 6,91€)</t>
        </r>
      </text>
    </comment>
    <comment ref="A25" authorId="0" shapeId="0" xr:uid="{32236AA7-0389-324C-8267-72DA406F6453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27" authorId="0" shapeId="0" xr:uid="{85315370-992C-DC4A-8572-0DFEA6A57EA8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8" authorId="0" shapeId="0" xr:uid="{01C41B56-F37C-A14B-BE83-26C84CE4C823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9" authorId="0" shapeId="0" xr:uid="{ABE92BB4-754C-7E4B-947A-2CDBDB2CDA9A}">
      <text>
        <r>
          <rPr>
            <sz val="10"/>
            <color rgb="FF000000"/>
            <rFont val="Verdana"/>
            <family val="2"/>
          </rPr>
          <t xml:space="preserve">indien jouw organisatie méér dan 10 werknemers heeft, moet je een extra RSZ-bijdrage van 1,69% berekenen, zie voor de berekening de tab RSZ-tarieven
</t>
        </r>
        <r>
          <rPr>
            <sz val="10"/>
            <color rgb="FF000000"/>
            <rFont val="Verdana"/>
            <family val="2"/>
          </rPr>
          <t xml:space="preserve">verbind daarvoor deze cel met de cel b18
</t>
        </r>
        <r>
          <rPr>
            <sz val="10"/>
            <color rgb="FF000000"/>
            <rFont val="Verdana"/>
            <family val="2"/>
          </rPr>
          <t xml:space="preserve"> uit het tabblad RSZ-tarieven</t>
        </r>
      </text>
    </comment>
    <comment ref="A30" authorId="0" shapeId="0" xr:uid="{FDC92013-5E34-F94E-BB75-6AFE278176D3}">
      <text>
        <r>
          <rPr>
            <sz val="10"/>
            <color rgb="FF000000"/>
            <rFont val="Verdana"/>
            <family val="2"/>
          </rPr>
          <t>zie tab RSZ-tarieven ; indien deze extra RSZ-korting van toepassing is, vul het brutobedrag in op cel B24 in de tab RSZ-tarieven en verbind deze cel met cel B24</t>
        </r>
      </text>
    </comment>
    <comment ref="B30" authorId="0" shapeId="0" xr:uid="{74E3C369-26F6-6C41-ACAD-C011994F9D18}">
      <text>
        <r>
          <rPr>
            <sz val="10"/>
            <color rgb="FF000000"/>
            <rFont val="Verdana"/>
            <family val="2"/>
          </rPr>
          <t xml:space="preserve">zie eerste tab-blad RSZ-tarieven en volgende tabblad structurele RSZ-korting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 xml:space="preserve">de formule geldt enkel voor werkgeverscategorie 1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>opgelet: RSZ kan niet negatief zijn</t>
        </r>
      </text>
    </comment>
    <comment ref="A31" authorId="0" shapeId="0" xr:uid="{88518691-E747-8C45-BDCC-3094DA23A3AC}">
      <text>
        <r>
          <rPr>
            <sz val="10"/>
            <color rgb="FF000000"/>
            <rFont val="Verdana"/>
            <family val="2"/>
          </rPr>
          <t>voor uitleg zie tabblad RSZ-tarieven</t>
        </r>
      </text>
    </comment>
    <comment ref="A32" authorId="0" shapeId="0" xr:uid="{37769255-C215-7246-847A-FD84F1C06499}">
      <text>
        <r>
          <rPr>
            <sz val="10"/>
            <color rgb="FF000000"/>
            <rFont val="Verdana"/>
            <family val="2"/>
          </rPr>
          <t>bvb. Activering werkloosheid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hD4L7sG6LHDTQOE2KBNZBTiKemOg=="/>
    </ext>
  </extLst>
</comments>
</file>

<file path=xl/comments2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4" authorId="0" shapeId="0" xr:uid="{E346A2C4-23E1-5B4C-BD51-06920BF582DE}">
      <text>
        <r>
          <rPr>
            <sz val="10"/>
            <color rgb="FF000000"/>
            <rFont val="Verdana"/>
            <family val="2"/>
          </rPr>
          <t>als je hier een functie of afdeling invoegt, wordt hij in de tab TOTAAL gekoppeld</t>
        </r>
      </text>
    </comment>
    <comment ref="A5" authorId="0" shapeId="0" xr:uid="{84A76071-B30E-CB40-911C-EEC29A798465}">
      <text>
        <r>
          <rPr>
            <sz val="10"/>
            <color rgb="FF000000"/>
            <rFont val="Verdana"/>
            <family val="2"/>
          </rPr>
          <t>hier kan je optioneel de naam van de productie ingeven zodat de koppeling gemaakt wordt inde tab TOTALEN</t>
        </r>
      </text>
    </comment>
    <comment ref="B15" authorId="0" shapeId="0" xr:uid="{519AABEB-0AAB-E94C-886D-C9EB7A5A7B71}">
      <text>
        <r>
          <rPr>
            <sz val="10"/>
            <color rgb="FF000000"/>
            <rFont val="Verdana"/>
            <family val="2"/>
          </rPr>
          <t>verander de verwijzing naar het brutoloon bij nieuw brutoloon met anciënniteitsaanpassing of geïndexeerd loon</t>
        </r>
      </text>
    </comment>
    <comment ref="A19" authorId="0" shapeId="0" xr:uid="{6B9B3552-88D9-E74F-A1CF-745697709179}">
      <text>
        <r>
          <rPr>
            <sz val="10"/>
            <color rgb="FF000000"/>
            <rFont val="Verdana"/>
            <family val="2"/>
          </rPr>
          <t xml:space="preserve">CAO-Podiumkunsten :  1/20ste voor een voorstellingsdag en 1/22ste voor een repetitie of reisdag
</t>
        </r>
        <r>
          <rPr>
            <sz val="10"/>
            <color rgb="FF000000"/>
            <rFont val="Verdana"/>
            <family val="2"/>
          </rPr>
          <t>CAO-Muziek : 1/21ste voor concert- of repetitie/reisdag</t>
        </r>
      </text>
    </comment>
    <comment ref="A22" authorId="0" shapeId="0" xr:uid="{34788371-85AD-C54D-80AB-BC56AC58B4CD}">
      <text>
        <r>
          <rPr>
            <sz val="10"/>
            <color rgb="FF000000"/>
            <rFont val="Verdana"/>
            <family val="2"/>
          </rPr>
          <t>als deel v/h loon, dus RSZ</t>
        </r>
      </text>
    </comment>
    <comment ref="A24" authorId="0" shapeId="0" xr:uid="{07ACADB9-5DFC-5E4B-9633-249634485E17}">
      <text>
        <r>
          <rPr>
            <sz val="10"/>
            <color rgb="FF000000"/>
            <rFont val="Verdana"/>
            <family val="2"/>
          </rPr>
          <t>vul enkel het werkgeversaandeel in (maximaal 6,91€)</t>
        </r>
      </text>
    </comment>
    <comment ref="A25" authorId="0" shapeId="0" xr:uid="{D943BAB0-DC2C-914D-B768-01BEB2C53425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27" authorId="0" shapeId="0" xr:uid="{729163E5-962A-D343-9C9F-C5F91A051E53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8" authorId="0" shapeId="0" xr:uid="{4EF1AB6E-1F89-A642-8D8D-48BE705143E1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9" authorId="0" shapeId="0" xr:uid="{68A67313-2D64-3F48-91AA-310398EE81B6}">
      <text>
        <r>
          <rPr>
            <sz val="10"/>
            <color rgb="FF000000"/>
            <rFont val="Verdana"/>
            <family val="2"/>
          </rPr>
          <t xml:space="preserve">indien jouw organisatie méér dan 10 werknemers heeft, moet je een extra RSZ-bijdrage van 1,69% berekenen, zie voor de berekening de tab RSZ-tarieven
</t>
        </r>
        <r>
          <rPr>
            <sz val="10"/>
            <color rgb="FF000000"/>
            <rFont val="Verdana"/>
            <family val="2"/>
          </rPr>
          <t xml:space="preserve">verbind daarvoor deze cel met de cel b18
</t>
        </r>
        <r>
          <rPr>
            <sz val="10"/>
            <color rgb="FF000000"/>
            <rFont val="Verdana"/>
            <family val="2"/>
          </rPr>
          <t xml:space="preserve"> uit het tabblad RSZ-tarieven</t>
        </r>
      </text>
    </comment>
    <comment ref="A30" authorId="0" shapeId="0" xr:uid="{34D7FD53-B371-DB4F-81E9-90E42AC02601}">
      <text>
        <r>
          <rPr>
            <sz val="10"/>
            <color rgb="FF000000"/>
            <rFont val="Verdana"/>
            <family val="2"/>
          </rPr>
          <t>zie tab RSZ-tarieven ; indien deze extra RSZ-korting van toepassing is, vul het brutobedrag in op cel B24 in de tab RSZ-tarieven en verbind deze cel met cel B24</t>
        </r>
      </text>
    </comment>
    <comment ref="B30" authorId="0" shapeId="0" xr:uid="{3F0A3DF7-2A9C-A441-A2CE-5362C8DE0B38}">
      <text>
        <r>
          <rPr>
            <sz val="10"/>
            <color rgb="FF000000"/>
            <rFont val="Verdana"/>
            <family val="2"/>
          </rPr>
          <t xml:space="preserve">zie eerste tab-blad RSZ-tarieven en volgende tabblad structurele RSZ-korting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 xml:space="preserve">de formule geldt enkel voor werkgeverscategorie 1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>opgelet: RSZ kan niet negatief zijn</t>
        </r>
      </text>
    </comment>
    <comment ref="A31" authorId="0" shapeId="0" xr:uid="{42116656-1476-FD4B-AC85-56CA60B828C3}">
      <text>
        <r>
          <rPr>
            <sz val="10"/>
            <color rgb="FF000000"/>
            <rFont val="Verdana"/>
            <family val="2"/>
          </rPr>
          <t>voor uitleg zie tabblad RSZ-tarieven</t>
        </r>
      </text>
    </comment>
    <comment ref="A32" authorId="0" shapeId="0" xr:uid="{D71C5D3F-60AC-0A4C-BF99-413687CB8807}">
      <text>
        <r>
          <rPr>
            <sz val="10"/>
            <color rgb="FF000000"/>
            <rFont val="Verdana"/>
            <family val="2"/>
          </rPr>
          <t>bvb. Activering werkloosheid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hI8729vxHXvUB0w/bV6CCn210EbA=="/>
    </ext>
  </extLst>
</comments>
</file>

<file path=xl/comments3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4" authorId="0" shapeId="0" xr:uid="{92AEA0AD-7DFA-DA43-9336-E610473FCDEA}">
      <text>
        <r>
          <rPr>
            <sz val="10"/>
            <color rgb="FF000000"/>
            <rFont val="Verdana"/>
            <family val="2"/>
          </rPr>
          <t>als je hier een functie of afdeling invoegt, wordt hij in de tab TOTAAL gekoppeld</t>
        </r>
      </text>
    </comment>
    <comment ref="A5" authorId="0" shapeId="0" xr:uid="{601F35C2-0BF4-1E4B-A01E-6308E156F125}">
      <text>
        <r>
          <rPr>
            <sz val="10"/>
            <color rgb="FF000000"/>
            <rFont val="Verdana"/>
            <family val="2"/>
          </rPr>
          <t>hier kan je optioneel de naam van de productie ingeven zodat de koppeling gemaakt wordt inde tab TOTALEN</t>
        </r>
      </text>
    </comment>
    <comment ref="B15" authorId="0" shapeId="0" xr:uid="{C7AD7ACD-E6B8-6043-B820-13332A8CE18B}">
      <text>
        <r>
          <rPr>
            <sz val="10"/>
            <color rgb="FF000000"/>
            <rFont val="Verdana"/>
            <family val="2"/>
          </rPr>
          <t>verander de verwijzing naar het brutoloon bij nieuw brutoloon met anciënniteitsaanpassing of geïndexeerd loon</t>
        </r>
      </text>
    </comment>
    <comment ref="A19" authorId="0" shapeId="0" xr:uid="{EF39816E-1392-0B41-8B36-FFD0ED13DCE6}">
      <text>
        <r>
          <rPr>
            <sz val="10"/>
            <color rgb="FF000000"/>
            <rFont val="Verdana"/>
            <family val="2"/>
          </rPr>
          <t xml:space="preserve">CAO-Podiumkunsten :  1/20ste voor een voorstellingsdag en 1/22ste voor een repetitie of reisdag
</t>
        </r>
        <r>
          <rPr>
            <sz val="10"/>
            <color rgb="FF000000"/>
            <rFont val="Verdana"/>
            <family val="2"/>
          </rPr>
          <t>CAO-Muziek : 1/21ste voor concert- of repetitie/reisdag</t>
        </r>
      </text>
    </comment>
    <comment ref="A22" authorId="0" shapeId="0" xr:uid="{AD2836E2-AB8B-1C4B-BB10-3C9180AC52A7}">
      <text>
        <r>
          <rPr>
            <sz val="10"/>
            <color rgb="FF000000"/>
            <rFont val="Verdana"/>
            <family val="2"/>
          </rPr>
          <t>als deel v/h loon, dus RSZ</t>
        </r>
      </text>
    </comment>
    <comment ref="A24" authorId="0" shapeId="0" xr:uid="{FB3D06AD-8259-1A4E-8F39-44E6B0D65EF0}">
      <text>
        <r>
          <rPr>
            <sz val="10"/>
            <color rgb="FF000000"/>
            <rFont val="Verdana"/>
            <family val="2"/>
          </rPr>
          <t>vul enkel het werkgeversaandeel in (maximaal 6,91€)</t>
        </r>
      </text>
    </comment>
    <comment ref="A25" authorId="0" shapeId="0" xr:uid="{9C7809D5-AF7B-4940-A484-05AC2A3EE78A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27" authorId="0" shapeId="0" xr:uid="{DF72456D-9B15-1A41-8BE4-A5B170B8E47A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8" authorId="0" shapeId="0" xr:uid="{A21AC0B7-E75A-064C-AF55-A768578EE66B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9" authorId="0" shapeId="0" xr:uid="{C1CD6E56-8DCF-814A-84F9-2935510FACAA}">
      <text>
        <r>
          <rPr>
            <sz val="10"/>
            <color rgb="FF000000"/>
            <rFont val="Verdana"/>
            <family val="2"/>
          </rPr>
          <t xml:space="preserve">indien jouw organisatie méér dan 10 werknemers heeft, moet je een extra RSZ-bijdrage van 1,69% berekenen, zie voor de berekening de tab RSZ-tarieven
</t>
        </r>
        <r>
          <rPr>
            <sz val="10"/>
            <color rgb="FF000000"/>
            <rFont val="Verdana"/>
            <family val="2"/>
          </rPr>
          <t xml:space="preserve">verbind daarvoor deze cel met de cel b18
</t>
        </r>
        <r>
          <rPr>
            <sz val="10"/>
            <color rgb="FF000000"/>
            <rFont val="Verdana"/>
            <family val="2"/>
          </rPr>
          <t xml:space="preserve"> uit het tabblad RSZ-tarieven</t>
        </r>
      </text>
    </comment>
    <comment ref="A30" authorId="0" shapeId="0" xr:uid="{D5118512-8E68-194D-B8A7-DE2EE09CD9AE}">
      <text>
        <r>
          <rPr>
            <sz val="10"/>
            <color rgb="FF000000"/>
            <rFont val="Verdana"/>
            <family val="2"/>
          </rPr>
          <t>zie tab RSZ-tarieven ; indien deze extra RSZ-korting van toepassing is, vul het brutobedrag in op cel B24 in de tab RSZ-tarieven en verbind deze cel met cel B24</t>
        </r>
      </text>
    </comment>
    <comment ref="B30" authorId="0" shapeId="0" xr:uid="{306E9E24-9DDA-F345-BCA0-4E273062DB2C}">
      <text>
        <r>
          <rPr>
            <sz val="10"/>
            <color rgb="FF000000"/>
            <rFont val="Verdana"/>
            <family val="2"/>
          </rPr>
          <t xml:space="preserve">zie eerste tab-blad RSZ-tarieven en volgende tabblad structurele RSZ-korting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 xml:space="preserve">de formule geldt enkel voor werkgeverscategorie 1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>opgelet: RSZ kan niet negatief zijn</t>
        </r>
      </text>
    </comment>
    <comment ref="A31" authorId="0" shapeId="0" xr:uid="{57AEA371-7ED4-F64C-AE32-726BB3F723D4}">
      <text>
        <r>
          <rPr>
            <sz val="10"/>
            <color rgb="FF000000"/>
            <rFont val="Verdana"/>
            <family val="2"/>
          </rPr>
          <t>voor uitleg zie tabblad RSZ-tarieven</t>
        </r>
      </text>
    </comment>
    <comment ref="A32" authorId="0" shapeId="0" xr:uid="{8A4FB308-D201-8043-819B-9F0385CBE9A5}">
      <text>
        <r>
          <rPr>
            <sz val="10"/>
            <color rgb="FF000000"/>
            <rFont val="Verdana"/>
            <family val="2"/>
          </rPr>
          <t>bvb. Activering werkloosheid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ioo7rBkNIuAoGX/zVC+PKGWmrkbA=="/>
    </ext>
  </extLst>
</comments>
</file>

<file path=xl/comments3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4" authorId="0" shapeId="0" xr:uid="{82A925E1-80BF-824A-BDB4-D46B58F28D40}">
      <text>
        <r>
          <rPr>
            <sz val="10"/>
            <color rgb="FF000000"/>
            <rFont val="Verdana"/>
            <family val="2"/>
          </rPr>
          <t>als je hier een functie of afdeling invoegt, wordt hij in de tab TOTAAL gekoppeld</t>
        </r>
      </text>
    </comment>
    <comment ref="A5" authorId="0" shapeId="0" xr:uid="{ED6030D7-6E6C-2D4C-8DC2-6F1C7C993AA7}">
      <text>
        <r>
          <rPr>
            <sz val="10"/>
            <color rgb="FF000000"/>
            <rFont val="Verdana"/>
            <family val="2"/>
          </rPr>
          <t>hier kan je optioneel de naam van de productie ingeven zodat de koppeling gemaakt wordt in de tab TOTALEN</t>
        </r>
      </text>
    </comment>
    <comment ref="A19" authorId="0" shapeId="0" xr:uid="{99D6D24D-214E-3E41-9695-E8D13F62C048}">
      <text>
        <r>
          <rPr>
            <sz val="10"/>
            <color rgb="FF000000"/>
            <rFont val="Verdana"/>
            <family val="2"/>
          </rPr>
          <t>of vul de dienstvergoeding in volgens de CAO-Muziek</t>
        </r>
      </text>
    </comment>
    <comment ref="A20" authorId="0" shapeId="0" xr:uid="{F1AF9B9F-677A-274A-BD71-09D2BE9EFA96}">
      <text>
        <r>
          <rPr>
            <sz val="10"/>
            <color rgb="FF000000"/>
            <rFont val="Verdana"/>
            <family val="2"/>
          </rPr>
          <t>of vul de dienstvergoeding in volgens de CAO-Muziek</t>
        </r>
      </text>
    </comment>
    <comment ref="A21" authorId="0" shapeId="0" xr:uid="{9DFEBD7B-2706-C44C-A017-65801ADBBAF2}">
      <text>
        <r>
          <rPr>
            <sz val="10"/>
            <color rgb="FF000000"/>
            <rFont val="Verdana"/>
            <family val="2"/>
          </rPr>
          <t>of vul de dienstvergoeding in volgens de CAO-Muziek</t>
        </r>
      </text>
    </comment>
    <comment ref="A23" authorId="0" shapeId="0" xr:uid="{403832B2-BE9D-C74E-929F-6276B91B35D7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4" authorId="0" shapeId="0" xr:uid="{6CDCD925-3865-C34F-9A5E-1A4EA7AFCB13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5" authorId="0" shapeId="0" xr:uid="{35C2283E-29C4-B34A-88C0-2E92C9D451CB}">
      <text>
        <r>
          <rPr>
            <sz val="10"/>
            <color rgb="FF000000"/>
            <rFont val="Verdana"/>
            <family val="2"/>
          </rPr>
          <t>indien jouw organisatie méér dan 10 werknemers heeft, moet je een extra RSZ-bijdrage van 1,69% berekenen, zie voor de berekening de tab RSZ-tarieven
verbind daarvoor deze cel met de cel b18
 uit het tabblad RSZ-tarieven</t>
        </r>
      </text>
    </comment>
    <comment ref="A26" authorId="0" shapeId="0" xr:uid="{B225F38E-6B59-DC41-BAD4-6ACD21AA4CEF}">
      <text>
        <r>
          <rPr>
            <sz val="10"/>
            <color rgb="FF000000"/>
            <rFont val="Verdana"/>
            <family val="2"/>
          </rPr>
          <t>zie tab RSZ-tarieven ; indien deze extra RSZ-korting van toepassing is, vul het brutobedrag in op cel B24 in de tab RSZ-tarieven en verbind deze cel met cel B24</t>
        </r>
      </text>
    </comment>
    <comment ref="B26" authorId="0" shapeId="0" xr:uid="{21348EDF-3F48-654E-ADB4-8C6200C81620}">
      <text>
        <r>
          <rPr>
            <sz val="10"/>
            <color rgb="FF000000"/>
            <rFont val="Verdana"/>
            <family val="2"/>
          </rPr>
          <t xml:space="preserve">zie eerste tab-blad RSZ-tarieven en volgende tabblad structurele RSZ-korting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 xml:space="preserve">de formule geldt enkel voor werkgeverscategorie 1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>opgelet: RSZ kan niet negatief zijn</t>
        </r>
      </text>
    </comment>
    <comment ref="A27" authorId="0" shapeId="0" xr:uid="{1CA0FD4F-EE6E-7240-A160-EBC752100B8A}">
      <text>
        <r>
          <rPr>
            <sz val="10"/>
            <color rgb="FF000000"/>
            <rFont val="Verdana"/>
            <family val="2"/>
          </rPr>
          <t>voor uitleg zie tabblad RSZ-tarieven</t>
        </r>
      </text>
    </comment>
    <comment ref="A28" authorId="0" shapeId="0" xr:uid="{C02CC5CE-584E-C141-AFF9-500D7045EC75}">
      <text>
        <r>
          <rPr>
            <sz val="10"/>
            <color rgb="FF000000"/>
            <rFont val="Verdana"/>
            <family val="2"/>
          </rPr>
          <t>bvb. Activering werkloosheid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gna2mppRiG55hTNoWmbNDoafoo2A=="/>
    </ext>
  </extLst>
</comments>
</file>

<file path=xl/comments3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4" authorId="0" shapeId="0" xr:uid="{1B6492F9-DDE6-FE41-9EA7-37ACD8C99CAD}">
      <text>
        <r>
          <rPr>
            <sz val="10"/>
            <color rgb="FF000000"/>
            <rFont val="Verdana"/>
            <family val="2"/>
          </rPr>
          <t>als je hier een functie of afdeling invoegt, wordt hij in de tab TOTAAL gekoppeld</t>
        </r>
      </text>
    </comment>
    <comment ref="A5" authorId="0" shapeId="0" xr:uid="{718E882C-6C7D-444A-871F-43F7D01E9972}">
      <text>
        <r>
          <rPr>
            <sz val="10"/>
            <color rgb="FF000000"/>
            <rFont val="Verdana"/>
            <family val="2"/>
          </rPr>
          <t>hier kan je optioneel de naam van de productie ingeven zodat de koppeling gemaakt wordt in de tab TOTALEN</t>
        </r>
      </text>
    </comment>
    <comment ref="A19" authorId="0" shapeId="0" xr:uid="{7197908C-3DF2-1C4E-9381-8F9C81A51C63}">
      <text>
        <r>
          <rPr>
            <sz val="10"/>
            <color rgb="FF000000"/>
            <rFont val="Verdana"/>
            <family val="2"/>
          </rPr>
          <t>of vul de dienstvergoeding in volgens de CAO-Muziek</t>
        </r>
      </text>
    </comment>
    <comment ref="A20" authorId="0" shapeId="0" xr:uid="{D0CDE27A-174A-9741-A493-5EF8E0527472}">
      <text>
        <r>
          <rPr>
            <sz val="10"/>
            <color rgb="FF000000"/>
            <rFont val="Verdana"/>
            <family val="2"/>
          </rPr>
          <t>of vul de dienstvergoeding in volgens de CAO-Muziek</t>
        </r>
      </text>
    </comment>
    <comment ref="A21" authorId="0" shapeId="0" xr:uid="{7B1E1AA4-6DF5-FD4F-81F6-1B9A842353D5}">
      <text>
        <r>
          <rPr>
            <sz val="10"/>
            <color rgb="FF000000"/>
            <rFont val="Verdana"/>
            <family val="2"/>
          </rPr>
          <t>of vul de dienstvergoeding in volgens de CAO-Muziek</t>
        </r>
      </text>
    </comment>
    <comment ref="A23" authorId="0" shapeId="0" xr:uid="{F922E84B-BD46-9A48-9508-28810087A63B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4" authorId="0" shapeId="0" xr:uid="{711002C4-A22C-E24A-B12A-3597964D1377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5" authorId="0" shapeId="0" xr:uid="{D66C6F32-52D3-C540-B177-8E33C6F7F842}">
      <text>
        <r>
          <rPr>
            <sz val="10"/>
            <color rgb="FF000000"/>
            <rFont val="Verdana"/>
            <family val="2"/>
          </rPr>
          <t>indien jouw organisatie méér dan 10 werknemers heeft, moet je een extra RSZ-bijdrage van 1,69% berekenen, zie voor de berekening de tab RSZ-tarieven
verbind daarvoor deze cel met de cel b18
 uit het tabblad RSZ-tarieven</t>
        </r>
      </text>
    </comment>
    <comment ref="A26" authorId="0" shapeId="0" xr:uid="{620654E9-22DF-BB4A-B7EA-6E84A75B268A}">
      <text>
        <r>
          <rPr>
            <sz val="10"/>
            <color rgb="FF000000"/>
            <rFont val="Verdana"/>
            <family val="2"/>
          </rPr>
          <t>zie tab RSZ-tarieven ; indien deze extra RSZ-korting van toepassing is, vul het brutobedrag in op cel B24 in de tab RSZ-tarieven en verbind deze cel met cel B24</t>
        </r>
      </text>
    </comment>
    <comment ref="B26" authorId="0" shapeId="0" xr:uid="{AD6E5035-5FD3-5648-8691-1DCED6F36DE5}">
      <text>
        <r>
          <rPr>
            <sz val="10"/>
            <color rgb="FF000000"/>
            <rFont val="Verdana"/>
            <family val="2"/>
          </rPr>
          <t xml:space="preserve">zie eerste tab-blad RSZ-tarieven en volgende tabblad structurele RSZ-korting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 xml:space="preserve">de formule geldt enkel voor werkgeverscategorie 1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>opgelet: RSZ kan niet negatief zijn</t>
        </r>
      </text>
    </comment>
    <comment ref="A27" authorId="0" shapeId="0" xr:uid="{CCFCCDBE-3D08-1C4E-9B2C-2A4C48873A12}">
      <text>
        <r>
          <rPr>
            <sz val="10"/>
            <color rgb="FF000000"/>
            <rFont val="Verdana"/>
            <family val="2"/>
          </rPr>
          <t>voor uitleg zie tabblad RSZ-tarieven</t>
        </r>
      </text>
    </comment>
    <comment ref="A28" authorId="0" shapeId="0" xr:uid="{EDECA4AC-5F95-EA46-8B9C-F2126F291A64}">
      <text>
        <r>
          <rPr>
            <sz val="10"/>
            <color rgb="FF000000"/>
            <rFont val="Verdana"/>
            <family val="2"/>
          </rPr>
          <t>bvb. Activering werkloosheid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g0TpeejHhtR0W8BhcYM3HbN/ViGA=="/>
    </ext>
  </extLst>
</comments>
</file>

<file path=xl/comments3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4" authorId="0" shapeId="0" xr:uid="{D8547117-4E38-CD4A-90A1-B0F7A0F412E9}">
      <text>
        <r>
          <rPr>
            <sz val="10"/>
            <color rgb="FF000000"/>
            <rFont val="Verdana"/>
            <family val="2"/>
          </rPr>
          <t>als je hier een functie of afdeling invoegt, wordt hij in de tab TOTAAL gekoppeld</t>
        </r>
      </text>
    </comment>
    <comment ref="A5" authorId="0" shapeId="0" xr:uid="{01E09E83-AA0D-7D48-8310-A22E1D2D9836}">
      <text>
        <r>
          <rPr>
            <sz val="10"/>
            <color rgb="FF000000"/>
            <rFont val="Verdana"/>
            <family val="2"/>
          </rPr>
          <t>hier kan je optioneel de naam van de productie ingeven zodat de koppeling gemaakt wordt in de tab TOTALEN</t>
        </r>
      </text>
    </comment>
    <comment ref="A19" authorId="0" shapeId="0" xr:uid="{0D7580F3-FDA0-644B-9E6E-50AA50FBAA7C}">
      <text>
        <r>
          <rPr>
            <sz val="10"/>
            <color rgb="FF000000"/>
            <rFont val="Verdana"/>
            <family val="2"/>
          </rPr>
          <t>of vul de dienstvergoeding in volgens de CAO-Muziek</t>
        </r>
      </text>
    </comment>
    <comment ref="A20" authorId="0" shapeId="0" xr:uid="{23650FC1-819A-AE4D-B8D3-34D3422B4CE1}">
      <text>
        <r>
          <rPr>
            <sz val="10"/>
            <color rgb="FF000000"/>
            <rFont val="Verdana"/>
            <family val="2"/>
          </rPr>
          <t>of vul de dienstvergoeding in volgens de CAO-Muziek</t>
        </r>
      </text>
    </comment>
    <comment ref="A21" authorId="0" shapeId="0" xr:uid="{8697AA08-1ADF-BB4D-AF97-CF05D5ED2743}">
      <text>
        <r>
          <rPr>
            <sz val="10"/>
            <color rgb="FF000000"/>
            <rFont val="Verdana"/>
            <family val="2"/>
          </rPr>
          <t>of vul de dienstvergoeding in volgens de CAO-Muziek</t>
        </r>
      </text>
    </comment>
    <comment ref="A23" authorId="0" shapeId="0" xr:uid="{CF6ADB07-6A83-944E-829C-35013ACCEFCB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4" authorId="0" shapeId="0" xr:uid="{ABBAF7FE-5649-D044-A111-556BF2C233B8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5" authorId="0" shapeId="0" xr:uid="{88F82641-D627-E84D-A202-9D06CF1843BA}">
      <text>
        <r>
          <rPr>
            <sz val="10"/>
            <color rgb="FF000000"/>
            <rFont val="Verdana"/>
            <family val="2"/>
          </rPr>
          <t>indien jouw organisatie méér dan 10 werknemers heeft, moet je een extra RSZ-bijdrage van 1,69% berekenen, zie voor de berekening de tab RSZ-tarieven
verbind daarvoor deze cel met de cel b18
 uit het tabblad RSZ-tarieven</t>
        </r>
      </text>
    </comment>
    <comment ref="A26" authorId="0" shapeId="0" xr:uid="{1736E7D9-B46E-3F40-BFAA-AF767DA99E3F}">
      <text>
        <r>
          <rPr>
            <sz val="10"/>
            <color rgb="FF000000"/>
            <rFont val="Verdana"/>
            <family val="2"/>
          </rPr>
          <t>zie tab RSZ-tarieven ; indien deze extra RSZ-korting van toepassing is, vul het brutobedrag in op cel B24 in de tab RSZ-tarieven en verbind deze cel met cel B24</t>
        </r>
      </text>
    </comment>
    <comment ref="B26" authorId="0" shapeId="0" xr:uid="{F06BA943-B811-3E46-ABAF-AD9FAC5B460C}">
      <text>
        <r>
          <rPr>
            <sz val="10"/>
            <color rgb="FF000000"/>
            <rFont val="Verdana"/>
            <family val="2"/>
          </rPr>
          <t xml:space="preserve">zie eerste tab-blad RSZ-tarieven en volgende tabblad structurele RSZ-korting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 xml:space="preserve">de formule geldt enkel voor werkgeverscategorie 1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>opgelet: RSZ kan niet negatief zijn</t>
        </r>
      </text>
    </comment>
    <comment ref="A27" authorId="0" shapeId="0" xr:uid="{3A8B290A-604B-3043-8014-9E83A35E98E9}">
      <text>
        <r>
          <rPr>
            <sz val="10"/>
            <color rgb="FF000000"/>
            <rFont val="Verdana"/>
            <family val="2"/>
          </rPr>
          <t>voor uitleg zie tabblad RSZ-tarieven</t>
        </r>
      </text>
    </comment>
    <comment ref="A28" authorId="0" shapeId="0" xr:uid="{E8261E31-62BF-9A45-9BD0-16EA21D74278}">
      <text>
        <r>
          <rPr>
            <sz val="10"/>
            <color rgb="FF000000"/>
            <rFont val="Verdana"/>
            <family val="2"/>
          </rPr>
          <t>bvb. Activering werkloosheid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iz7WBvxOR2RBwToTeZU1DwIPBToQ=="/>
    </ext>
  </extLst>
</comments>
</file>

<file path=xl/comments3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4" authorId="0" shapeId="0" xr:uid="{0BDB7CCF-8D61-9A43-89E9-34FD8626A71F}">
      <text>
        <r>
          <rPr>
            <sz val="10"/>
            <color rgb="FF000000"/>
            <rFont val="Verdana"/>
            <family val="2"/>
          </rPr>
          <t>als je hier een functie of afdeling invoegt, wordt hij in de tab TOTAAL gekoppeld</t>
        </r>
      </text>
    </comment>
    <comment ref="A5" authorId="0" shapeId="0" xr:uid="{D0800282-88BE-854D-AA3B-482E04CF36AF}">
      <text>
        <r>
          <rPr>
            <sz val="10"/>
            <color rgb="FF000000"/>
            <rFont val="Verdana"/>
            <family val="2"/>
          </rPr>
          <t>hier kan je optioneel de naam van de productie ingeven zodat de koppeling gemaakt wordt in de tab TOTALEN</t>
        </r>
      </text>
    </comment>
    <comment ref="A19" authorId="0" shapeId="0" xr:uid="{855036B1-10DE-9E4A-8917-6724C0CEF1FB}">
      <text>
        <r>
          <rPr>
            <sz val="10"/>
            <color rgb="FF000000"/>
            <rFont val="Verdana"/>
            <family val="2"/>
          </rPr>
          <t>of vul de dienstvergoeding in volgens de CAO-Muziek</t>
        </r>
      </text>
    </comment>
    <comment ref="A20" authorId="0" shapeId="0" xr:uid="{F2734D1C-0C1E-BB4A-8517-C199DFE5DA01}">
      <text>
        <r>
          <rPr>
            <sz val="10"/>
            <color rgb="FF000000"/>
            <rFont val="Verdana"/>
            <family val="2"/>
          </rPr>
          <t>of vul de dienstvergoeding in volgens de CAO-Muziek</t>
        </r>
      </text>
    </comment>
    <comment ref="A21" authorId="0" shapeId="0" xr:uid="{BB729449-3A76-AA46-AA02-DFD2C1CDD670}">
      <text>
        <r>
          <rPr>
            <sz val="10"/>
            <color rgb="FF000000"/>
            <rFont val="Verdana"/>
            <family val="2"/>
          </rPr>
          <t>of vul de dienstvergoeding in volgens de CAO-Muziek</t>
        </r>
      </text>
    </comment>
    <comment ref="A23" authorId="0" shapeId="0" xr:uid="{2DAEF051-59CD-7E44-A4C0-699F7BE73493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4" authorId="0" shapeId="0" xr:uid="{AC306BE8-A163-D94C-8E79-4DE618966103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5" authorId="0" shapeId="0" xr:uid="{F509E0C6-E819-9646-BE66-EE19964E794A}">
      <text>
        <r>
          <rPr>
            <sz val="10"/>
            <color rgb="FF000000"/>
            <rFont val="Verdana"/>
            <family val="2"/>
          </rPr>
          <t>indien jouw organisatie méér dan 10 werknemers heeft, moet je een extra RSZ-bijdrage van 1,69% berekenen, zie voor de berekening de tab RSZ-tarieven
verbind daarvoor deze cel met de cel b18
 uit het tabblad RSZ-tarieven</t>
        </r>
      </text>
    </comment>
    <comment ref="A26" authorId="0" shapeId="0" xr:uid="{4B67D197-6F28-9546-AD1C-B5FBB64AF8BE}">
      <text>
        <r>
          <rPr>
            <sz val="10"/>
            <color rgb="FF000000"/>
            <rFont val="Verdana"/>
            <family val="2"/>
          </rPr>
          <t>zie tab RSZ-tarieven ; indien deze extra RSZ-korting van toepassing is, vul het brutobedrag in op cel B24 in de tab RSZ-tarieven en verbind deze cel met cel B24</t>
        </r>
      </text>
    </comment>
    <comment ref="B26" authorId="0" shapeId="0" xr:uid="{451E3039-32BC-DD4C-963D-8880B5122741}">
      <text>
        <r>
          <rPr>
            <sz val="10"/>
            <color rgb="FF000000"/>
            <rFont val="Verdana"/>
            <family val="2"/>
          </rPr>
          <t xml:space="preserve">zie eerste tab-blad RSZ-tarieven en volgende tabblad structurele RSZ-korting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 xml:space="preserve">de formule geldt enkel voor werkgeverscategorie 1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>opgelet: RSZ kan niet negatief zijn</t>
        </r>
      </text>
    </comment>
    <comment ref="A27" authorId="0" shapeId="0" xr:uid="{C4CC9133-28E0-7F48-8BC4-FB299659B561}">
      <text>
        <r>
          <rPr>
            <sz val="10"/>
            <color rgb="FF000000"/>
            <rFont val="Verdana"/>
            <family val="2"/>
          </rPr>
          <t>voor uitleg zie tabblad RSZ-tarieven</t>
        </r>
      </text>
    </comment>
    <comment ref="A28" authorId="0" shapeId="0" xr:uid="{12763AE0-F8B8-B242-925A-13B51BC8DE66}">
      <text>
        <r>
          <rPr>
            <sz val="10"/>
            <color rgb="FF000000"/>
            <rFont val="Verdana"/>
            <family val="2"/>
          </rPr>
          <t>bvb. Activering werkloosheid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gBdUHbl4nzllXJcbqARHR5HQorDQ=="/>
    </ext>
  </extLst>
</comments>
</file>

<file path=xl/comments3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4" authorId="0" shapeId="0" xr:uid="{BD1F2127-EAD8-4943-BD6B-E6A418E5EF59}">
      <text>
        <r>
          <rPr>
            <sz val="10"/>
            <color rgb="FF000000"/>
            <rFont val="Verdana"/>
            <family val="2"/>
          </rPr>
          <t>als je hier een functie of afdeling invoegt, wordt hij in de tab TOTAAL gekoppeld</t>
        </r>
      </text>
    </comment>
    <comment ref="A5" authorId="0" shapeId="0" xr:uid="{A495CF1F-AAF2-5B4A-BAE6-C8E4DDD5EE2D}">
      <text>
        <r>
          <rPr>
            <sz val="10"/>
            <color rgb="FF000000"/>
            <rFont val="Verdana"/>
            <family val="2"/>
          </rPr>
          <t>hier kan je optioneel de naam van de productie ingeven zodat de koppeling gemaakt wordt in de tab TOTALEN</t>
        </r>
      </text>
    </comment>
    <comment ref="A19" authorId="0" shapeId="0" xr:uid="{A91EDBA1-241D-1941-AEDA-278C80700D9E}">
      <text>
        <r>
          <rPr>
            <sz val="10"/>
            <color rgb="FF000000"/>
            <rFont val="Verdana"/>
            <family val="2"/>
          </rPr>
          <t>of vul de dienstvergoeding in volgens de CAO-Muziek</t>
        </r>
      </text>
    </comment>
    <comment ref="A20" authorId="0" shapeId="0" xr:uid="{E1C383D3-926E-524C-82C1-2287C15E5678}">
      <text>
        <r>
          <rPr>
            <sz val="10"/>
            <color rgb="FF000000"/>
            <rFont val="Verdana"/>
            <family val="2"/>
          </rPr>
          <t>of vul de dienstvergoeding in volgens de CAO-Muziek</t>
        </r>
      </text>
    </comment>
    <comment ref="A21" authorId="0" shapeId="0" xr:uid="{9E95A2C1-7A31-7E4C-814C-70760AA49420}">
      <text>
        <r>
          <rPr>
            <sz val="10"/>
            <color rgb="FF000000"/>
            <rFont val="Verdana"/>
            <family val="2"/>
          </rPr>
          <t>of vul de dienstvergoeding in volgens de CAO-Muziek</t>
        </r>
      </text>
    </comment>
    <comment ref="A23" authorId="0" shapeId="0" xr:uid="{8F5D2165-6413-5841-A7F0-2B4CB5D2622E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4" authorId="0" shapeId="0" xr:uid="{6B97ACC1-BCB5-A140-8C9D-C84B53FFDA5B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5" authorId="0" shapeId="0" xr:uid="{8BDF2437-FB85-F748-9C9E-B94897160ED8}">
      <text>
        <r>
          <rPr>
            <sz val="10"/>
            <color rgb="FF000000"/>
            <rFont val="Verdana"/>
            <family val="2"/>
          </rPr>
          <t>indien jouw organisatie méér dan 10 werknemers heeft, moet je een extra RSZ-bijdrage van 1,69% berekenen, zie voor de berekening de tab RSZ-tarieven
verbind daarvoor deze cel met de cel b18
 uit het tabblad RSZ-tarieven</t>
        </r>
      </text>
    </comment>
    <comment ref="A26" authorId="0" shapeId="0" xr:uid="{FAC137F8-08C9-CE4E-816D-73FBA9F9B17E}">
      <text>
        <r>
          <rPr>
            <sz val="10"/>
            <color rgb="FF000000"/>
            <rFont val="Verdana"/>
            <family val="2"/>
          </rPr>
          <t>zie tab RSZ-tarieven ; indien deze extra RSZ-korting van toepassing is, vul het brutobedrag in op cel B24 in de tab RSZ-tarieven en verbind deze cel met cel B24</t>
        </r>
      </text>
    </comment>
    <comment ref="B26" authorId="0" shapeId="0" xr:uid="{3BC19953-BB1E-7F46-951F-C73B19967B27}">
      <text>
        <r>
          <rPr>
            <sz val="10"/>
            <color rgb="FF000000"/>
            <rFont val="Verdana"/>
            <family val="2"/>
          </rPr>
          <t xml:space="preserve">zie eerste tab-blad RSZ-tarieven en volgende tabblad structurele RSZ-korting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 xml:space="preserve">de formule geldt enkel voor werkgeverscategorie 1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>opgelet: RSZ kan niet negatief zijn</t>
        </r>
      </text>
    </comment>
    <comment ref="A27" authorId="0" shapeId="0" xr:uid="{B9805F59-4AE6-DA41-B606-FB261616BC8C}">
      <text>
        <r>
          <rPr>
            <sz val="10"/>
            <color rgb="FF000000"/>
            <rFont val="Verdana"/>
            <family val="2"/>
          </rPr>
          <t>voor uitleg zie tabblad RSZ-tarieven</t>
        </r>
      </text>
    </comment>
    <comment ref="A28" authorId="0" shapeId="0" xr:uid="{A29DB9DB-7BA1-DC43-8C59-CC8FE9E807D4}">
      <text>
        <r>
          <rPr>
            <sz val="10"/>
            <color rgb="FF000000"/>
            <rFont val="Verdana"/>
            <family val="2"/>
          </rPr>
          <t>bvb. Activering werkloosheid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j4pZqfzrRMiPMWlqfDp8EcGaX20Q=="/>
    </ext>
  </extLst>
</comments>
</file>

<file path=xl/comments3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4" authorId="0" shapeId="0" xr:uid="{6A755096-5A10-974B-B2F2-8222ECDEEB03}">
      <text>
        <r>
          <rPr>
            <sz val="10"/>
            <color rgb="FF000000"/>
            <rFont val="Verdana"/>
            <family val="2"/>
          </rPr>
          <t>als je hier een functie of afdeling invoegt, wordt hij in de tab TOTAAL gekoppeld</t>
        </r>
      </text>
    </comment>
    <comment ref="A5" authorId="0" shapeId="0" xr:uid="{9B810D67-3AFB-874F-8D18-646C3AF36E1E}">
      <text>
        <r>
          <rPr>
            <sz val="10"/>
            <color rgb="FF000000"/>
            <rFont val="Verdana"/>
            <family val="2"/>
          </rPr>
          <t>hier kan je optioneel de naam van de productie ingeven zodat de koppeling gemaakt wordt in de tab TOTALEN</t>
        </r>
      </text>
    </comment>
    <comment ref="A17" authorId="0" shapeId="0" xr:uid="{E659E832-4A2E-184F-8BE3-E66F5AF8B302}">
      <text>
        <r>
          <rPr>
            <sz val="10"/>
            <color rgb="FF000000"/>
            <rFont val="Verdana"/>
            <family val="2"/>
          </rPr>
          <t>als deel v/h loon, dus RSZ</t>
        </r>
      </text>
    </comment>
    <comment ref="A19" authorId="0" shapeId="0" xr:uid="{196F49BE-D78F-6A4F-8FAC-A3EC78E46089}">
      <text>
        <r>
          <rPr>
            <sz val="10"/>
            <color rgb="FF000000"/>
            <rFont val="Verdana"/>
            <family val="2"/>
          </rPr>
          <t>vul enkel het werkgeversaandeel in
de bijdrage werkgever is maximaal 6,91€ voor een MC van 8€</t>
        </r>
      </text>
    </comment>
    <comment ref="A20" authorId="0" shapeId="0" xr:uid="{DFFBC5E3-A556-7844-BBC2-852BCECE83E2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22" authorId="0" shapeId="0" xr:uid="{D402EFB1-B379-1641-AE5F-7D355D6B1D82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3" authorId="0" shapeId="0" xr:uid="{FAD3078D-F409-E044-8B13-60B81CD42C35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4" authorId="0" shapeId="0" xr:uid="{2A689FE5-93D1-164F-A7C0-15C6F262CE86}">
      <text>
        <r>
          <rPr>
            <sz val="10"/>
            <color rgb="FF000000"/>
            <rFont val="Verdana"/>
            <family val="2"/>
          </rPr>
          <t xml:space="preserve">indien jouw organisatie méér dan 10 werknemers heeft, moet je een extra RSZ-bijdrage van 1,69% berekenen, zie voor de berekening de tab RSZ-tarieven
</t>
        </r>
        <r>
          <rPr>
            <sz val="10"/>
            <color rgb="FF000000"/>
            <rFont val="Verdana"/>
            <family val="2"/>
          </rPr>
          <t xml:space="preserve">verbind daarvoor deze cel met de cel b18
</t>
        </r>
        <r>
          <rPr>
            <sz val="10"/>
            <color rgb="FF000000"/>
            <rFont val="Verdana"/>
            <family val="2"/>
          </rPr>
          <t xml:space="preserve"> uit het tabblad RSZ-tarieven</t>
        </r>
      </text>
    </comment>
    <comment ref="A25" authorId="0" shapeId="0" xr:uid="{034D7906-D047-984E-951F-88FE95DDB409}">
      <text>
        <r>
          <rPr>
            <sz val="10"/>
            <color rgb="FF000000"/>
            <rFont val="Verdana"/>
            <family val="2"/>
          </rPr>
          <t>zie tab RSZ-tarieven ; indien deze extra RSZ-korting van toepassing is, vul het brutobedrag in op cel B24 in de tab RSZ-tarieven en verbind deze cel met cel B24</t>
        </r>
      </text>
    </comment>
    <comment ref="A27" authorId="0" shapeId="0" xr:uid="{8F8A6C3E-D415-BF47-AFF1-5604367592AB}">
      <text>
        <r>
          <rPr>
            <sz val="10"/>
            <color rgb="FF000000"/>
            <rFont val="Verdana"/>
            <family val="2"/>
          </rPr>
          <t>bvb. Activering werkloosheid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jlnZ2DQkalLfvp5NB57nnJf1Ze+Q=="/>
    </ext>
  </extLst>
</comments>
</file>

<file path=xl/comments3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4" authorId="0" shapeId="0" xr:uid="{02242D1F-EB39-DA40-AC43-FE26ACBC099F}">
      <text>
        <r>
          <rPr>
            <sz val="10"/>
            <color rgb="FF000000"/>
            <rFont val="Verdana"/>
            <family val="2"/>
          </rPr>
          <t>als je hier een functie of afdeling invoegt, wordt hij in de tab TOTAAL gekoppeld</t>
        </r>
      </text>
    </comment>
    <comment ref="A5" authorId="0" shapeId="0" xr:uid="{937956C6-F4EB-F641-9242-44C79A99C1E1}">
      <text>
        <r>
          <rPr>
            <sz val="10"/>
            <color rgb="FF000000"/>
            <rFont val="Verdana"/>
            <family val="2"/>
          </rPr>
          <t>hier kan je optioneel de naam van de productie ingeven zodat de koppeling gemaakt wordt in de tab TOTALEN</t>
        </r>
      </text>
    </comment>
    <comment ref="A17" authorId="0" shapeId="0" xr:uid="{DA38373D-7F49-814A-B2EE-570063210119}">
      <text>
        <r>
          <rPr>
            <sz val="10"/>
            <color rgb="FF000000"/>
            <rFont val="Verdana"/>
            <family val="2"/>
          </rPr>
          <t>als deel v/h loon, dus RSZ</t>
        </r>
      </text>
    </comment>
    <comment ref="A19" authorId="0" shapeId="0" xr:uid="{EA977585-5FE4-DC4C-A930-3EB0C38A7491}">
      <text>
        <r>
          <rPr>
            <sz val="10"/>
            <color rgb="FF000000"/>
            <rFont val="Verdana"/>
            <family val="2"/>
          </rPr>
          <t>vul enkel het werkgeversaandeel in
de bijdrage werkgever is maximaal 6,91€ voor een MC van 8€</t>
        </r>
      </text>
    </comment>
    <comment ref="A20" authorId="0" shapeId="0" xr:uid="{79C531D8-F93E-6A4E-B3FF-3510E8A8AA1B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22" authorId="0" shapeId="0" xr:uid="{37ACCD8B-CF62-2E4D-BF7D-47DAF554E224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3" authorId="0" shapeId="0" xr:uid="{3A4FDC09-48D7-C340-8B84-3E85D0BE8334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4" authorId="0" shapeId="0" xr:uid="{9F11C0CC-E53D-3F4E-BD1A-54165CCDE8B1}">
      <text>
        <r>
          <rPr>
            <sz val="10"/>
            <color rgb="FF000000"/>
            <rFont val="Verdana"/>
            <family val="2"/>
          </rPr>
          <t xml:space="preserve">indien jouw organisatie méér dan 10 werknemers heeft, moet je een extra RSZ-bijdrage van 1,69% berekenen, zie voor de berekening de tab RSZ-tarieven
</t>
        </r>
        <r>
          <rPr>
            <sz val="10"/>
            <color rgb="FF000000"/>
            <rFont val="Verdana"/>
            <family val="2"/>
          </rPr>
          <t xml:space="preserve">verbind daarvoor deze cel met de cel b18
</t>
        </r>
        <r>
          <rPr>
            <sz val="10"/>
            <color rgb="FF000000"/>
            <rFont val="Verdana"/>
            <family val="2"/>
          </rPr>
          <t xml:space="preserve"> uit het tabblad RSZ-tarieven</t>
        </r>
      </text>
    </comment>
    <comment ref="A25" authorId="0" shapeId="0" xr:uid="{BA0E4E2B-C22A-654B-925A-31254FC53948}">
      <text>
        <r>
          <rPr>
            <sz val="10"/>
            <color rgb="FF000000"/>
            <rFont val="Verdana"/>
            <family val="2"/>
          </rPr>
          <t>zie tab RSZ-tarieven ; indien deze extra RSZ-korting van toepassing is, vul het brutobedrag in op cel B24 in de tab RSZ-tarieven en verbind deze cel met cel B24</t>
        </r>
      </text>
    </comment>
    <comment ref="A27" authorId="0" shapeId="0" xr:uid="{FC1208DF-9759-8D46-9331-07D4ADE18854}">
      <text>
        <r>
          <rPr>
            <sz val="10"/>
            <color rgb="FF000000"/>
            <rFont val="Verdana"/>
            <family val="2"/>
          </rPr>
          <t>bvb. Activering werkloosheid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gUi0KRVogywx6tLPirduGr8GFoWQ=="/>
    </ext>
  </extLst>
</comments>
</file>

<file path=xl/comments3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4" authorId="0" shapeId="0" xr:uid="{6F5736C5-4858-9747-B765-6DC0D3A490F3}">
      <text>
        <r>
          <rPr>
            <sz val="10"/>
            <color rgb="FF000000"/>
            <rFont val="Verdana"/>
            <family val="2"/>
          </rPr>
          <t>als je hier een functie of afdeling invoegt, wordt hij in de tab TOTAAL gekoppeld</t>
        </r>
      </text>
    </comment>
    <comment ref="A5" authorId="0" shapeId="0" xr:uid="{7CEA5508-1FB7-6C4D-AAE1-2B59835E3B7E}">
      <text>
        <r>
          <rPr>
            <sz val="10"/>
            <color rgb="FF000000"/>
            <rFont val="Verdana"/>
            <family val="2"/>
          </rPr>
          <t>hier kan je optioneel de naam van de productie ingeven zodat de koppeling gemaakt wordt in de tab TOTALEN</t>
        </r>
      </text>
    </comment>
    <comment ref="A17" authorId="0" shapeId="0" xr:uid="{AACED121-3252-A147-B5B1-331F4BF01240}">
      <text>
        <r>
          <rPr>
            <sz val="10"/>
            <color rgb="FF000000"/>
            <rFont val="Verdana"/>
            <family val="2"/>
          </rPr>
          <t>als deel v/h loon, dus RSZ</t>
        </r>
      </text>
    </comment>
    <comment ref="A19" authorId="0" shapeId="0" xr:uid="{8678ECE0-1E1F-2A40-B483-DDB60E3902E1}">
      <text>
        <r>
          <rPr>
            <sz val="10"/>
            <color rgb="FF000000"/>
            <rFont val="Verdana"/>
            <family val="2"/>
          </rPr>
          <t>vul enkel het werkgeversaandeel in
de bijdrage werkgever is maximaal 6,91€ voor een MC van 8€</t>
        </r>
      </text>
    </comment>
    <comment ref="A20" authorId="0" shapeId="0" xr:uid="{477EE3A4-E7AA-7F48-9F36-FDAF82C96EFD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22" authorId="0" shapeId="0" xr:uid="{762D7C14-02AC-F440-B6E9-92AE54537CEF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3" authorId="0" shapeId="0" xr:uid="{6B294F1C-6F23-874A-8097-EDD0D8E724C6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4" authorId="0" shapeId="0" xr:uid="{9AAA18A7-9DB8-DE4E-B40D-DD64781438D8}">
      <text>
        <r>
          <rPr>
            <sz val="10"/>
            <color rgb="FF000000"/>
            <rFont val="Verdana"/>
            <family val="2"/>
          </rPr>
          <t xml:space="preserve">indien jouw organisatie méér dan 10 werknemers heeft, moet je een extra RSZ-bijdrage van 1,69% berekenen, zie voor de berekening de tab RSZ-tarieven
</t>
        </r>
        <r>
          <rPr>
            <sz val="10"/>
            <color rgb="FF000000"/>
            <rFont val="Verdana"/>
            <family val="2"/>
          </rPr>
          <t xml:space="preserve">verbind daarvoor deze cel met de cel b18
</t>
        </r>
        <r>
          <rPr>
            <sz val="10"/>
            <color rgb="FF000000"/>
            <rFont val="Verdana"/>
            <family val="2"/>
          </rPr>
          <t xml:space="preserve"> uit het tabblad RSZ-tarieven</t>
        </r>
      </text>
    </comment>
    <comment ref="A25" authorId="0" shapeId="0" xr:uid="{93B2EBD4-8270-C745-A1FF-543D172FC61A}">
      <text>
        <r>
          <rPr>
            <sz val="10"/>
            <color rgb="FF000000"/>
            <rFont val="Verdana"/>
            <family val="2"/>
          </rPr>
          <t>zie tab RSZ-tarieven ; indien deze extra RSZ-korting van toepassing is, vul het brutobedrag in op cel B24 in de tab RSZ-tarieven en verbind deze cel met cel B24</t>
        </r>
      </text>
    </comment>
    <comment ref="A27" authorId="0" shapeId="0" xr:uid="{2D8F8ED3-8A65-7E45-828B-62AD35813BC3}">
      <text>
        <r>
          <rPr>
            <sz val="10"/>
            <color rgb="FF000000"/>
            <rFont val="Verdana"/>
            <family val="2"/>
          </rPr>
          <t>bvb. Activering werkloosheid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g4DoMCZcqyC2EVZkTj1MuRS7LhLA=="/>
    </ext>
  </extLst>
</comments>
</file>

<file path=xl/comments3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4" authorId="0" shapeId="0" xr:uid="{E7DFFBAA-18D9-D743-BCF0-FDAE91A2334A}">
      <text>
        <r>
          <rPr>
            <sz val="10"/>
            <color rgb="FF000000"/>
            <rFont val="Verdana"/>
            <family val="2"/>
          </rPr>
          <t>als je hier een functie of afdeling invoegt, wordt hij in de tab TOTAAL gekoppeld</t>
        </r>
      </text>
    </comment>
    <comment ref="A5" authorId="0" shapeId="0" xr:uid="{104DE239-4681-BF4B-AF96-2CFEC5C71A02}">
      <text>
        <r>
          <rPr>
            <sz val="10"/>
            <color rgb="FF000000"/>
            <rFont val="Verdana"/>
            <family val="2"/>
          </rPr>
          <t>hier kan je optioneel de naam van de productie ingeven zodat de koppeling gemaakt wordt in de tab TOTALEN</t>
        </r>
      </text>
    </comment>
    <comment ref="A17" authorId="0" shapeId="0" xr:uid="{A8F7D1E5-4B29-9B4F-BBF2-4037FF6BFD00}">
      <text>
        <r>
          <rPr>
            <sz val="10"/>
            <color rgb="FF000000"/>
            <rFont val="Verdana"/>
            <family val="2"/>
          </rPr>
          <t>als deel v/h loon, dus RSZ</t>
        </r>
      </text>
    </comment>
    <comment ref="A19" authorId="0" shapeId="0" xr:uid="{A6470993-4C37-EE43-9C27-3690BF064D54}">
      <text>
        <r>
          <rPr>
            <sz val="10"/>
            <color rgb="FF000000"/>
            <rFont val="Verdana"/>
            <family val="2"/>
          </rPr>
          <t>vul enkel het werkgeversaandeel in
de bijdrage werkgever is maximaal 6,91€ voor een MC van 8€</t>
        </r>
      </text>
    </comment>
    <comment ref="A20" authorId="0" shapeId="0" xr:uid="{12DA0CD3-6571-B344-969A-25990364A5C4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22" authorId="0" shapeId="0" xr:uid="{9D1AC348-2884-ED47-9518-F867013A44DE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3" authorId="0" shapeId="0" xr:uid="{7B6AEB09-9DF2-D043-A6A2-86973CE2E3C9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4" authorId="0" shapeId="0" xr:uid="{10F2E3C5-06E9-7341-B0A9-FF308EA1B0F3}">
      <text>
        <r>
          <rPr>
            <sz val="10"/>
            <color rgb="FF000000"/>
            <rFont val="Verdana"/>
            <family val="2"/>
          </rPr>
          <t xml:space="preserve">indien jouw organisatie méér dan 10 werknemers heeft, moet je een extra RSZ-bijdrage van 1,69% berekenen, zie voor de berekening de tab RSZ-tarieven
</t>
        </r>
        <r>
          <rPr>
            <sz val="10"/>
            <color rgb="FF000000"/>
            <rFont val="Verdana"/>
            <family val="2"/>
          </rPr>
          <t xml:space="preserve">verbind daarvoor deze cel met de cel b18
</t>
        </r>
        <r>
          <rPr>
            <sz val="10"/>
            <color rgb="FF000000"/>
            <rFont val="Verdana"/>
            <family val="2"/>
          </rPr>
          <t xml:space="preserve"> uit het tabblad RSZ-tarieven</t>
        </r>
      </text>
    </comment>
    <comment ref="A25" authorId="0" shapeId="0" xr:uid="{39F5F459-6A22-8949-8984-D4A9729D2A47}">
      <text>
        <r>
          <rPr>
            <sz val="10"/>
            <color rgb="FF000000"/>
            <rFont val="Verdana"/>
            <family val="2"/>
          </rPr>
          <t>zie tab RSZ-tarieven ; indien deze extra RSZ-korting van toepassing is, vul het brutobedrag in op cel B24 in de tab RSZ-tarieven en verbind deze cel met cel B24</t>
        </r>
      </text>
    </comment>
    <comment ref="A27" authorId="0" shapeId="0" xr:uid="{B34A66C8-4A1D-DA48-920A-F4F875485D02}">
      <text>
        <r>
          <rPr>
            <sz val="10"/>
            <color rgb="FF000000"/>
            <rFont val="Verdana"/>
            <family val="2"/>
          </rPr>
          <t>bvb. Activering werkloosheid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h+b05rVsJZ73fzJXOYuK90T6N7ng=="/>
    </ext>
  </extLst>
</comments>
</file>

<file path=xl/comments4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4" authorId="0" shapeId="0" xr:uid="{E1C4FE74-84AF-B04D-AC97-1740F30CAC75}">
      <text>
        <r>
          <rPr>
            <sz val="10"/>
            <color rgb="FF000000"/>
            <rFont val="Verdana"/>
            <family val="2"/>
          </rPr>
          <t>als je hier een functie of afdeling invoegt, wordt hij in de tab TOTAAL gekoppeld</t>
        </r>
      </text>
    </comment>
    <comment ref="A5" authorId="0" shapeId="0" xr:uid="{549C3814-B01D-7147-9D8B-1E1B2669D30E}">
      <text>
        <r>
          <rPr>
            <sz val="10"/>
            <color rgb="FF000000"/>
            <rFont val="Verdana"/>
            <family val="2"/>
          </rPr>
          <t>hier kan je optioneel de naam van de productie ingeven zodat de koppeling gemaakt wordt in de tab TOTALEN</t>
        </r>
      </text>
    </comment>
    <comment ref="A17" authorId="0" shapeId="0" xr:uid="{E1070398-2EB6-1045-8F62-2550939F762E}">
      <text>
        <r>
          <rPr>
            <sz val="10"/>
            <color rgb="FF000000"/>
            <rFont val="Verdana"/>
            <family val="2"/>
          </rPr>
          <t>als deel v/h loon, dus RSZ</t>
        </r>
      </text>
    </comment>
    <comment ref="A19" authorId="0" shapeId="0" xr:uid="{0D5A7B45-80C3-3D47-B31F-7CF4C789FE91}">
      <text>
        <r>
          <rPr>
            <sz val="10"/>
            <color rgb="FF000000"/>
            <rFont val="Verdana"/>
            <family val="2"/>
          </rPr>
          <t>vul enkel het werkgeversaandeel in
de bijdrage werkgever is maximaal 6,91€ voor een MC van 8€</t>
        </r>
      </text>
    </comment>
    <comment ref="A20" authorId="0" shapeId="0" xr:uid="{4FD767E1-5978-A946-8432-89CAA709926E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22" authorId="0" shapeId="0" xr:uid="{C1C0926C-1B97-414E-94DF-4DC761F0843B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3" authorId="0" shapeId="0" xr:uid="{CE829A64-64E0-AB4D-9C2B-82E31C468348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4" authorId="0" shapeId="0" xr:uid="{DF7DD673-8035-BE4D-9F9B-6EE443617506}">
      <text>
        <r>
          <rPr>
            <sz val="10"/>
            <color rgb="FF000000"/>
            <rFont val="Verdana"/>
            <family val="2"/>
          </rPr>
          <t xml:space="preserve">indien jouw organisatie méér dan 10 werknemers heeft, moet je een extra RSZ-bijdrage van 1,69% berekenen, zie voor de berekening de tab RSZ-tarieven
</t>
        </r>
        <r>
          <rPr>
            <sz val="10"/>
            <color rgb="FF000000"/>
            <rFont val="Verdana"/>
            <family val="2"/>
          </rPr>
          <t xml:space="preserve">verbind daarvoor deze cel met de cel b18
</t>
        </r>
        <r>
          <rPr>
            <sz val="10"/>
            <color rgb="FF000000"/>
            <rFont val="Verdana"/>
            <family val="2"/>
          </rPr>
          <t xml:space="preserve"> uit het tabblad RSZ-tarieven</t>
        </r>
      </text>
    </comment>
    <comment ref="A25" authorId="0" shapeId="0" xr:uid="{9BAF4A32-F3C7-A949-A0EC-E270F1920A94}">
      <text>
        <r>
          <rPr>
            <sz val="10"/>
            <color rgb="FF000000"/>
            <rFont val="Verdana"/>
            <family val="2"/>
          </rPr>
          <t>zie tab RSZ-tarieven ; indien deze extra RSZ-korting van toepassing is, vul het brutobedrag in op cel B24 in de tab RSZ-tarieven en verbind deze cel met cel B24</t>
        </r>
      </text>
    </comment>
    <comment ref="A27" authorId="0" shapeId="0" xr:uid="{8A8C188F-EDD5-A743-BD37-ABFF4B8213A9}">
      <text>
        <r>
          <rPr>
            <sz val="10"/>
            <color rgb="FF000000"/>
            <rFont val="Verdana"/>
            <family val="2"/>
          </rPr>
          <t>bvb. Activering werkloosheid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ikuCu3gyvoQSk82iCQoF8RNyUqGg=="/>
    </ext>
  </extLst>
</comments>
</file>

<file path=xl/comments4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4" authorId="0" shapeId="0" xr:uid="{FC0D441A-E65E-0448-93F5-61B43CB74742}">
      <text>
        <r>
          <rPr>
            <sz val="10"/>
            <color rgb="FF000000"/>
            <rFont val="Verdana"/>
            <family val="2"/>
          </rPr>
          <t>als je hier een functie of afdeling invoegt, wordt hij in de tab TOTAAL gekoppeld</t>
        </r>
      </text>
    </comment>
    <comment ref="A5" authorId="0" shapeId="0" xr:uid="{E7E5ED66-DBBF-E044-BC14-C1B314AB2AB2}">
      <text>
        <r>
          <rPr>
            <sz val="10"/>
            <color rgb="FF000000"/>
            <rFont val="Verdana"/>
            <family val="2"/>
          </rPr>
          <t>hier kan je optioneel de naam van de productie ingeven zodat de koppeling gemaakt wordt in de tab TOTALEN</t>
        </r>
      </text>
    </comment>
    <comment ref="A20" authorId="0" shapeId="0" xr:uid="{1ACE08D6-68C2-3140-8BAD-03F5A506E439}">
      <text>
        <r>
          <rPr>
            <sz val="10"/>
            <color rgb="FF000000"/>
            <rFont val="Verdana"/>
            <family val="2"/>
          </rPr>
          <t>over het gehele jaar of vul in per maand hieronder</t>
        </r>
      </text>
    </comment>
    <comment ref="A21" authorId="0" shapeId="0" xr:uid="{BBA32311-DC78-F848-BA24-A70722EC15A5}">
      <text>
        <r>
          <rPr>
            <sz val="10"/>
            <color rgb="FF000000"/>
            <rFont val="Verdana"/>
            <family val="2"/>
          </rPr>
          <t>gemiddeld per maand = 65 dagen per kwartaal / 3 = 21,66666  ; of vul het exact aantal dagen per maand hieronder in en pas de formule aan op rij 42</t>
        </r>
      </text>
    </comment>
    <comment ref="A27" authorId="0" shapeId="0" xr:uid="{03BEB886-8AC5-6540-BC45-48D0FEB56184}">
      <text>
        <r>
          <rPr>
            <sz val="10"/>
            <color rgb="FF000000"/>
            <rFont val="Verdana"/>
            <family val="2"/>
          </rPr>
          <t>als deel v/h loon, dus RSZ</t>
        </r>
      </text>
    </comment>
    <comment ref="A29" authorId="0" shapeId="0" xr:uid="{31934D7A-7D45-E242-A34D-59D30215C960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31" authorId="0" shapeId="0" xr:uid="{638414CF-7965-3E4B-B8E0-B269659EB68C}">
      <text>
        <r>
          <rPr>
            <sz val="10"/>
            <color rgb="FF000000"/>
            <rFont val="Verdana"/>
            <family val="2"/>
          </rPr>
          <t>vul enkel het werkgeversaandeel in (maximaal 6,91€)</t>
        </r>
      </text>
    </comment>
    <comment ref="A32" authorId="0" shapeId="0" xr:uid="{0EA8447C-D532-5B4F-ADB2-887CD5AFA660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34" authorId="0" shapeId="0" xr:uid="{C76B3D15-D171-D145-86A5-6444D7438AA3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35" authorId="0" shapeId="0" xr:uid="{275BCD1C-B775-DC44-9E07-5E0CB0AC055D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36" authorId="0" shapeId="0" xr:uid="{AA1E3D29-69FD-4449-A316-C99AEEAD0DA1}">
      <text>
        <r>
          <rPr>
            <sz val="10"/>
            <color rgb="FF000000"/>
            <rFont val="Verdana"/>
            <family val="2"/>
          </rPr>
          <t>indien jouw organisatie méér dan 10 werknemers heeft, moet je een extra RSZ-bijdrage van 1,69% berekenen, zie voor de berekening de tab RSZ-tarieven
verbind daarvoor deze cel met de cel b18 uit het tabblad RSZ-tarieven</t>
        </r>
      </text>
    </comment>
    <comment ref="A37" authorId="0" shapeId="0" xr:uid="{7EA64597-1C7F-1D46-95CF-6DA28039F86E}">
      <text>
        <r>
          <rPr>
            <sz val="10"/>
            <color rgb="FF000000"/>
            <rFont val="Verdana"/>
            <family val="2"/>
          </rPr>
          <t>zie tab RSZ-tarieven ; indien deze extra RSZ-korting van toepassing is, vul het brutobedrag in op cel B24 in de tab RSZ-tarieven en verbind deze cel met cel B24</t>
        </r>
      </text>
    </comment>
    <comment ref="B37" authorId="0" shapeId="0" xr:uid="{B0B19E11-8B34-404F-B308-873FAAA0CF2B}">
      <text>
        <r>
          <rPr>
            <sz val="10"/>
            <color rgb="FF000000"/>
            <rFont val="Verdana"/>
            <family val="2"/>
          </rPr>
          <t xml:space="preserve">zie eerste tab-blad RSZ-tarieven en volgende tabblad structurele RSZ-korting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 xml:space="preserve">de formule geldt enkel voor werkgeverscategorie 1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>opgelet: RSZ kan niet negatief zijn</t>
        </r>
      </text>
    </comment>
    <comment ref="A39" authorId="0" shapeId="0" xr:uid="{A88C87FC-7EE8-D343-B038-0A4DB99FD554}">
      <text>
        <r>
          <rPr>
            <sz val="10"/>
            <color rgb="FF000000"/>
            <rFont val="Verdana"/>
            <family val="2"/>
          </rPr>
          <t>bvb. Activering werkloosheid of korting hoge of lage lonen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itD+KztFiRzCBZ5fYbD5y9dpmzag=="/>
    </ext>
  </extLst>
</comments>
</file>

<file path=xl/comments4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4" authorId="0" shapeId="0" xr:uid="{1E60A379-A61F-2A49-9554-77ED7BBEBF91}">
      <text>
        <r>
          <rPr>
            <sz val="10"/>
            <color rgb="FF000000"/>
            <rFont val="Verdana"/>
            <family val="2"/>
          </rPr>
          <t>als je hier een functie of afdeling invoegt, wordt hij in de tab TOTAAL gekoppeld</t>
        </r>
      </text>
    </comment>
    <comment ref="A5" authorId="0" shapeId="0" xr:uid="{4A83AC41-2352-C747-B9B1-836D3BD64871}">
      <text>
        <r>
          <rPr>
            <sz val="10"/>
            <color rgb="FF000000"/>
            <rFont val="Verdana"/>
            <family val="2"/>
          </rPr>
          <t>hier kan je optioneel de naam van de productie ingeven zodat de koppeling gemaakt wordt in de tab TOTALEN</t>
        </r>
      </text>
    </comment>
    <comment ref="A20" authorId="0" shapeId="0" xr:uid="{A4DCB766-EF02-8748-92C4-26242191F5BC}">
      <text>
        <r>
          <rPr>
            <sz val="10"/>
            <color rgb="FF000000"/>
            <rFont val="Verdana"/>
            <family val="2"/>
          </rPr>
          <t>over het gehele jaar of vul in per maand hieronder</t>
        </r>
      </text>
    </comment>
    <comment ref="A21" authorId="0" shapeId="0" xr:uid="{157245AB-B8C4-A149-9159-73396A6EB348}">
      <text>
        <r>
          <rPr>
            <sz val="10"/>
            <color rgb="FF000000"/>
            <rFont val="Verdana"/>
            <family val="2"/>
          </rPr>
          <t>gemiddeld per maand = 65 dagen per kwartaal / 3 = 21,66666  ; of vul het exact aantal dagen per maand hieronder in en pas de formule aan op rij 42</t>
        </r>
      </text>
    </comment>
    <comment ref="A27" authorId="0" shapeId="0" xr:uid="{A08273B2-76E2-6444-9CB2-B155B61242C2}">
      <text>
        <r>
          <rPr>
            <sz val="10"/>
            <color rgb="FF000000"/>
            <rFont val="Verdana"/>
            <family val="2"/>
          </rPr>
          <t>als deel v/h loon, dus RSZ</t>
        </r>
      </text>
    </comment>
    <comment ref="A29" authorId="0" shapeId="0" xr:uid="{4C3C8577-E660-EB49-88AE-846BC0001976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31" authorId="0" shapeId="0" xr:uid="{986C50A9-9277-1446-A221-F3BA58224DCE}">
      <text>
        <r>
          <rPr>
            <sz val="10"/>
            <color rgb="FF000000"/>
            <rFont val="Verdana"/>
            <family val="2"/>
          </rPr>
          <t>vul enkel het werkgeversaandeel in (maximaal 6,91€)</t>
        </r>
      </text>
    </comment>
    <comment ref="A32" authorId="0" shapeId="0" xr:uid="{80F0EEEC-700F-8D41-BA1E-2541775317F9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34" authorId="0" shapeId="0" xr:uid="{DA5DE7C9-4727-8F48-9668-2524A3CDC232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35" authorId="0" shapeId="0" xr:uid="{106C93BB-FC3A-4148-9F0F-1A83CA6BD4D9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36" authorId="0" shapeId="0" xr:uid="{1F50863D-A1C3-D646-9B32-9C47307BC40C}">
      <text>
        <r>
          <rPr>
            <sz val="10"/>
            <color rgb="FF000000"/>
            <rFont val="Verdana"/>
            <family val="2"/>
          </rPr>
          <t>indien jouw organisatie méér dan 10 werknemers heeft, moet je een extra RSZ-bijdrage van 1,69% berekenen, zie voor de berekening de tab RSZ-tarieven
verbind daarvoor deze cel met de cel b18 uit het tabblad RSZ-tarieven</t>
        </r>
      </text>
    </comment>
    <comment ref="A37" authorId="0" shapeId="0" xr:uid="{3570CB63-733B-144F-9FC2-744A80A869B3}">
      <text>
        <r>
          <rPr>
            <sz val="10"/>
            <color rgb="FF000000"/>
            <rFont val="Verdana"/>
            <family val="2"/>
          </rPr>
          <t>zie tab RSZ-tarieven ; indien deze extra RSZ-korting van toepassing is, vul het brutobedrag in op cel B24 in de tab RSZ-tarieven en verbind deze cel met cel B24</t>
        </r>
      </text>
    </comment>
    <comment ref="B37" authorId="0" shapeId="0" xr:uid="{578BA055-DF76-4A49-A016-7F74A2BDBB41}">
      <text>
        <r>
          <rPr>
            <sz val="10"/>
            <color rgb="FF000000"/>
            <rFont val="Verdana"/>
            <family val="2"/>
          </rPr>
          <t xml:space="preserve">zie eerste tab-blad RSZ-tarieven en volgende tabblad structurele RSZ-korting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 xml:space="preserve">de formule geldt enkel voor werkgeverscategorie 1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>opgelet: RSZ kan niet negatief zijn</t>
        </r>
      </text>
    </comment>
    <comment ref="A39" authorId="0" shapeId="0" xr:uid="{7FC5AAB7-FDEE-434C-B768-35AA1FD0265B}">
      <text>
        <r>
          <rPr>
            <sz val="10"/>
            <color rgb="FF000000"/>
            <rFont val="Verdana"/>
            <family val="2"/>
          </rPr>
          <t>bvb. Activering werkloosheid of korting hoge of lage lonen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jYlqIuX3+ir4NkVpfEWRSWyshkSA=="/>
    </ext>
  </extLst>
</comments>
</file>

<file path=xl/comments4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4" authorId="0" shapeId="0" xr:uid="{8AEC2794-ABFA-FE43-936B-3BBBF3EC6EEF}">
      <text>
        <r>
          <rPr>
            <sz val="10"/>
            <color rgb="FF000000"/>
            <rFont val="Verdana"/>
            <family val="2"/>
          </rPr>
          <t>als je hier een functie of afdeling invoegt, wordt hij in de tab TOTAAL gekoppeld</t>
        </r>
      </text>
    </comment>
    <comment ref="A5" authorId="0" shapeId="0" xr:uid="{0DAB1634-E792-B14A-B029-3A27E5D90998}">
      <text>
        <r>
          <rPr>
            <sz val="10"/>
            <color rgb="FF000000"/>
            <rFont val="Verdana"/>
            <family val="2"/>
          </rPr>
          <t>hier kan je optioneel de naam van de productie ingeven zodat de koppeling gemaakt wordt in de tab TOTALEN</t>
        </r>
      </text>
    </comment>
    <comment ref="A20" authorId="0" shapeId="0" xr:uid="{0B3931BE-3D08-6A4C-AFB7-50C7DEC81C7B}">
      <text>
        <r>
          <rPr>
            <sz val="10"/>
            <color rgb="FF000000"/>
            <rFont val="Verdana"/>
            <family val="2"/>
          </rPr>
          <t>over het gehele jaar of vul in per maand hieronder</t>
        </r>
      </text>
    </comment>
    <comment ref="A21" authorId="0" shapeId="0" xr:uid="{A438EBCF-2CEE-F84A-B38F-7CEDDC33282C}">
      <text>
        <r>
          <rPr>
            <sz val="10"/>
            <color rgb="FF000000"/>
            <rFont val="Verdana"/>
            <family val="2"/>
          </rPr>
          <t>gemiddeld per maand = 65 dagen per kwartaal / 3 = 21,66666  ; of vul het exact aantal dagen per maand hieronder in en pas de formule aan op rij 42</t>
        </r>
      </text>
    </comment>
    <comment ref="A27" authorId="0" shapeId="0" xr:uid="{53FDB139-F39E-BC42-94AD-9D5E5911910F}">
      <text>
        <r>
          <rPr>
            <sz val="10"/>
            <color rgb="FF000000"/>
            <rFont val="Verdana"/>
            <family val="2"/>
          </rPr>
          <t>als deel v/h loon, dus RSZ</t>
        </r>
      </text>
    </comment>
    <comment ref="A29" authorId="0" shapeId="0" xr:uid="{8B0B2E27-CC14-6841-AD50-815EF8F4710F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31" authorId="0" shapeId="0" xr:uid="{9A5D2678-CAEF-E840-934D-894DC30718A8}">
      <text>
        <r>
          <rPr>
            <sz val="10"/>
            <color rgb="FF000000"/>
            <rFont val="Verdana"/>
            <family val="2"/>
          </rPr>
          <t>vul enkel het werkgeversaandeel in (maximaal 6,91€)</t>
        </r>
      </text>
    </comment>
    <comment ref="A32" authorId="0" shapeId="0" xr:uid="{E931B653-E963-7746-AE21-444AE1FC50EB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34" authorId="0" shapeId="0" xr:uid="{B8EBA1F8-1244-114B-9712-5BDD48D25F90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35" authorId="0" shapeId="0" xr:uid="{CA50B750-3F31-2048-AEBC-A8ABBAD99F88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36" authorId="0" shapeId="0" xr:uid="{AE5BDA6A-7F0F-D04E-B7EA-805260017D8C}">
      <text>
        <r>
          <rPr>
            <sz val="10"/>
            <color rgb="FF000000"/>
            <rFont val="Verdana"/>
            <family val="2"/>
          </rPr>
          <t>indien jouw organisatie méér dan 10 werknemers heeft, moet je een extra RSZ-bijdrage van 1,69% berekenen, zie voor de berekening de tab RSZ-tarieven
verbind daarvoor deze cel met de cel b18 uit het tabblad RSZ-tarieven</t>
        </r>
      </text>
    </comment>
    <comment ref="A37" authorId="0" shapeId="0" xr:uid="{39856F4D-2977-4149-8C6F-56781FE31F11}">
      <text>
        <r>
          <rPr>
            <sz val="10"/>
            <color rgb="FF000000"/>
            <rFont val="Verdana"/>
            <family val="2"/>
          </rPr>
          <t>zie tab RSZ-tarieven ; indien deze extra RSZ-korting van toepassing is, vul het brutobedrag in op cel B24 in de tab RSZ-tarieven en verbind deze cel met cel B24</t>
        </r>
      </text>
    </comment>
    <comment ref="B37" authorId="0" shapeId="0" xr:uid="{6AD8FB44-C173-D54A-A38D-3E8E8BCB63F5}">
      <text>
        <r>
          <rPr>
            <sz val="10"/>
            <color rgb="FF000000"/>
            <rFont val="Verdana"/>
            <family val="2"/>
          </rPr>
          <t xml:space="preserve">zie eerste tab-blad RSZ-tarieven en volgende tabblad structurele RSZ-korting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 xml:space="preserve">de formule geldt enkel voor werkgeverscategorie 1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>opgelet: RSZ kan niet negatief zijn</t>
        </r>
      </text>
    </comment>
    <comment ref="A39" authorId="0" shapeId="0" xr:uid="{4E193AD6-5437-B945-A84B-2AA7596C7F91}">
      <text>
        <r>
          <rPr>
            <sz val="10"/>
            <color rgb="FF000000"/>
            <rFont val="Verdana"/>
            <family val="2"/>
          </rPr>
          <t>bvb. Activering werkloosheid of korting hoge of lage lonen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hrNlWo4XCDHlRnGQRjIDl5PWEyfA=="/>
    </ext>
  </extLst>
</comments>
</file>

<file path=xl/comments4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4" authorId="0" shapeId="0" xr:uid="{46518B41-1549-2940-9ED8-9E908F80C93D}">
      <text>
        <r>
          <rPr>
            <sz val="10"/>
            <color rgb="FF000000"/>
            <rFont val="Verdana"/>
            <family val="2"/>
          </rPr>
          <t>als je hier een functie of afdeling invoegt, wordt hij in de tab TOTAAL gekoppeld</t>
        </r>
      </text>
    </comment>
    <comment ref="A5" authorId="0" shapeId="0" xr:uid="{D52C8738-DBB5-204A-8694-2113C1E8E550}">
      <text>
        <r>
          <rPr>
            <sz val="10"/>
            <color rgb="FF000000"/>
            <rFont val="Verdana"/>
            <family val="2"/>
          </rPr>
          <t>hier kan je optioneel de naam van de productie ingeven zodat de koppeling gemaakt wordt in de tab TOTALEN</t>
        </r>
      </text>
    </comment>
    <comment ref="A20" authorId="0" shapeId="0" xr:uid="{7EE10831-7CAD-7F4F-804A-0A9897CBD3DD}">
      <text>
        <r>
          <rPr>
            <sz val="10"/>
            <color rgb="FF000000"/>
            <rFont val="Verdana"/>
            <family val="2"/>
          </rPr>
          <t>over het gehele jaar of vul in per maand hieronder</t>
        </r>
      </text>
    </comment>
    <comment ref="A21" authorId="0" shapeId="0" xr:uid="{6EB6E37B-C786-D945-8F8A-6E4787A84E1F}">
      <text>
        <r>
          <rPr>
            <sz val="10"/>
            <color rgb="FF000000"/>
            <rFont val="Verdana"/>
            <family val="2"/>
          </rPr>
          <t>gemiddeld per maand = 65 dagen per kwartaal / 3 = 21,66666  ; of vul het exact aantal dagen per maand hieronder in en pas de formule aan op rij 42</t>
        </r>
      </text>
    </comment>
    <comment ref="A27" authorId="0" shapeId="0" xr:uid="{591DECB3-C9C1-4D42-9ABA-E1D7A32766E3}">
      <text>
        <r>
          <rPr>
            <sz val="10"/>
            <color rgb="FF000000"/>
            <rFont val="Verdana"/>
            <family val="2"/>
          </rPr>
          <t>als deel v/h loon, dus RSZ</t>
        </r>
      </text>
    </comment>
    <comment ref="A29" authorId="0" shapeId="0" xr:uid="{7C5E4BFE-1652-2B42-9995-B26DEF505925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31" authorId="0" shapeId="0" xr:uid="{A061A148-A37F-094A-8762-34F7236F3141}">
      <text>
        <r>
          <rPr>
            <sz val="10"/>
            <color rgb="FF000000"/>
            <rFont val="Verdana"/>
            <family val="2"/>
          </rPr>
          <t>vul enkel het werkgeversaandeel in (maximaal 6,91€)</t>
        </r>
      </text>
    </comment>
    <comment ref="A32" authorId="0" shapeId="0" xr:uid="{EF2EFE6F-EEFA-AE40-8432-ED4A1800A790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34" authorId="0" shapeId="0" xr:uid="{E0C03A61-6E66-CE44-906E-708CE3E0BD19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35" authorId="0" shapeId="0" xr:uid="{4C0FAEB8-B59E-DA41-B9FC-EF0B2383720E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36" authorId="0" shapeId="0" xr:uid="{76182CBC-CBB1-5548-AE7B-02BCDD065ECD}">
      <text>
        <r>
          <rPr>
            <sz val="10"/>
            <color rgb="FF000000"/>
            <rFont val="Verdana"/>
            <family val="2"/>
          </rPr>
          <t>indien jouw organisatie méér dan 10 werknemers heeft, moet je een extra RSZ-bijdrage van 1,69% berekenen, zie voor de berekening de tab RSZ-tarieven
verbind daarvoor deze cel met de cel b18 uit het tabblad RSZ-tarieven</t>
        </r>
      </text>
    </comment>
    <comment ref="A37" authorId="0" shapeId="0" xr:uid="{3348F7A3-6AEA-A340-B1CC-C8C95A15BE60}">
      <text>
        <r>
          <rPr>
            <sz val="10"/>
            <color rgb="FF000000"/>
            <rFont val="Verdana"/>
            <family val="2"/>
          </rPr>
          <t>zie tab RSZ-tarieven ; indien deze extra RSZ-korting van toepassing is, vul het brutobedrag in op cel B24 in de tab RSZ-tarieven en verbind deze cel met cel B24</t>
        </r>
      </text>
    </comment>
    <comment ref="B37" authorId="0" shapeId="0" xr:uid="{B3344E5E-AA6C-AF43-8CF8-25212A31903B}">
      <text>
        <r>
          <rPr>
            <sz val="10"/>
            <color rgb="FF000000"/>
            <rFont val="Verdana"/>
            <family val="2"/>
          </rPr>
          <t xml:space="preserve">zie eerste tab-blad RSZ-tarieven en volgende tabblad structurele RSZ-korting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 xml:space="preserve">de formule geldt enkel voor werkgeverscategorie 1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>opgelet: RSZ kan niet negatief zijn</t>
        </r>
      </text>
    </comment>
    <comment ref="A39" authorId="0" shapeId="0" xr:uid="{E8E71A1A-FC86-8740-B338-B20F0A02974C}">
      <text>
        <r>
          <rPr>
            <sz val="10"/>
            <color rgb="FF000000"/>
            <rFont val="Verdana"/>
            <family val="2"/>
          </rPr>
          <t>bvb. Activering werkloosheid of korting hoge of lage lonen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juGJdx+hoUCBJxCl4dx8LrA7HEcA=="/>
    </ext>
  </extLst>
</comments>
</file>

<file path=xl/comments4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4" authorId="0" shapeId="0" xr:uid="{9815051D-2930-E742-9A74-F602D5CD39F2}">
      <text>
        <r>
          <rPr>
            <sz val="10"/>
            <color rgb="FF000000"/>
            <rFont val="Verdana"/>
            <family val="2"/>
          </rPr>
          <t>als je hier een functie of afdeling invoegt, wordt hij in de tab TOTAAL gekoppeld</t>
        </r>
      </text>
    </comment>
    <comment ref="A5" authorId="0" shapeId="0" xr:uid="{2C69D3B8-22DE-7D4B-8FAA-879774AB964D}">
      <text>
        <r>
          <rPr>
            <sz val="10"/>
            <color rgb="FF000000"/>
            <rFont val="Verdana"/>
            <family val="2"/>
          </rPr>
          <t>hier kan je optioneel de naam van de productie ingeven zodat de koppeling gemaakt wordt in de tab TOTALEN</t>
        </r>
      </text>
    </comment>
    <comment ref="A20" authorId="0" shapeId="0" xr:uid="{C47843A0-C47D-2745-86F1-175E88FDA7A6}">
      <text>
        <r>
          <rPr>
            <sz val="10"/>
            <color rgb="FF000000"/>
            <rFont val="Verdana"/>
            <family val="2"/>
          </rPr>
          <t>over het gehele jaar of vul in per maand hieronder</t>
        </r>
      </text>
    </comment>
    <comment ref="A21" authorId="0" shapeId="0" xr:uid="{7F41FA77-695D-5046-9E9D-72324C817A68}">
      <text>
        <r>
          <rPr>
            <sz val="10"/>
            <color rgb="FF000000"/>
            <rFont val="Verdana"/>
            <family val="2"/>
          </rPr>
          <t>gemiddeld per maand = 65 dagen per kwartaal / 3 = 21,66666  ; of vul het exact aantal dagen per maand hieronder in en pas de formule aan op rij 42</t>
        </r>
      </text>
    </comment>
    <comment ref="A27" authorId="0" shapeId="0" xr:uid="{1630DA57-BF45-6040-A548-04A1D522EC14}">
      <text>
        <r>
          <rPr>
            <sz val="10"/>
            <color rgb="FF000000"/>
            <rFont val="Verdana"/>
            <family val="2"/>
          </rPr>
          <t>als deel v/h loon, dus RSZ</t>
        </r>
      </text>
    </comment>
    <comment ref="A29" authorId="0" shapeId="0" xr:uid="{A1C08E12-B876-3140-9DFB-751DDDDAE2D8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31" authorId="0" shapeId="0" xr:uid="{B3681397-D24E-D744-BB3B-103299AA83CF}">
      <text>
        <r>
          <rPr>
            <sz val="10"/>
            <color rgb="FF000000"/>
            <rFont val="Verdana"/>
            <family val="2"/>
          </rPr>
          <t>vul enkel het werkgeversaandeel in (maximaal 6,91€)</t>
        </r>
      </text>
    </comment>
    <comment ref="A32" authorId="0" shapeId="0" xr:uid="{297D3E92-6C43-BD4B-8547-1CAC54373334}">
      <text>
        <r>
          <rPr>
            <sz val="10"/>
            <color rgb="FF000000"/>
            <rFont val="Verdana"/>
            <family val="2"/>
          </rPr>
          <t>RSZ-vrijgesteld</t>
        </r>
      </text>
    </comment>
    <comment ref="A34" authorId="0" shapeId="0" xr:uid="{27F25355-4535-274F-ADF7-FDD938DAC7D8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35" authorId="0" shapeId="0" xr:uid="{CCA1B4AD-676C-824C-A72B-6081B835E50F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36" authorId="0" shapeId="0" xr:uid="{FB620CFE-B121-424D-A966-96768354A59E}">
      <text>
        <r>
          <rPr>
            <sz val="10"/>
            <color rgb="FF000000"/>
            <rFont val="Verdana"/>
            <family val="2"/>
          </rPr>
          <t>indien jouw organisatie méér dan 10 werknemers heeft, moet je een extra RSZ-bijdrage van 1,69% berekenen, zie voor de berekening de tab RSZ-tarieven
verbind daarvoor deze cel met de cel b18 uit het tabblad RSZ-tarieven</t>
        </r>
      </text>
    </comment>
    <comment ref="A37" authorId="0" shapeId="0" xr:uid="{69831484-7495-744A-80D7-F8E454983D94}">
      <text>
        <r>
          <rPr>
            <sz val="10"/>
            <color rgb="FF000000"/>
            <rFont val="Verdana"/>
            <family val="2"/>
          </rPr>
          <t>zie tab RSZ-tarieven ; indien deze extra RSZ-korting van toepassing is, vul het brutobedrag in op cel B24 in de tab RSZ-tarieven en verbind deze cel met cel B24</t>
        </r>
      </text>
    </comment>
    <comment ref="B37" authorId="0" shapeId="0" xr:uid="{6C07CFF5-3F0F-D34E-BAB7-B72AD20FA505}">
      <text>
        <r>
          <rPr>
            <sz val="10"/>
            <color rgb="FF000000"/>
            <rFont val="Verdana"/>
            <family val="2"/>
          </rPr>
          <t xml:space="preserve">zie eerste tab-blad RSZ-tarieven en volgende tabblad structurele RSZ-korting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 xml:space="preserve">de formule geldt enkel voor werkgeverscategorie 1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>opgelet: RSZ kan niet negatief zijn</t>
        </r>
      </text>
    </comment>
    <comment ref="A39" authorId="0" shapeId="0" xr:uid="{ED35051D-38C2-AE43-9D5D-0CEC3FF33BCF}">
      <text>
        <r>
          <rPr>
            <sz val="10"/>
            <color rgb="FF000000"/>
            <rFont val="Verdana"/>
            <family val="2"/>
          </rPr>
          <t>bvb. Activering werkloosheid of korting hoge of lage lonen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gnWzHygpf1fgq9zh8RFeAzbTJakQ=="/>
    </ext>
  </extLst>
</comments>
</file>

<file path=xl/comments4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4" authorId="0" shapeId="0" xr:uid="{6718C5BB-FEE8-B443-9015-7D0FDFA53F91}">
      <text>
        <r>
          <rPr>
            <sz val="10"/>
            <color rgb="FF000000"/>
            <rFont val="Verdana"/>
            <family val="2"/>
          </rPr>
          <t>als je hier een functie of afdeling invoegt, wordt hij in de tab TOTAAL gekoppeld</t>
        </r>
      </text>
    </comment>
    <comment ref="A5" authorId="0" shapeId="0" xr:uid="{AA7DE657-6B80-574A-8EB7-A24AF9B88B11}">
      <text>
        <r>
          <rPr>
            <sz val="10"/>
            <color rgb="FF000000"/>
            <rFont val="Verdana"/>
            <family val="2"/>
          </rPr>
          <t>hier kan je optioneel de naam van de productie ingeven zodat de koppeling gemaakt wordt in de tab TOTALEN</t>
        </r>
      </text>
    </comment>
    <comment ref="A19" authorId="0" shapeId="0" xr:uid="{503ED2B0-B3BC-1E45-951A-896D6F1E4853}">
      <text>
        <r>
          <rPr>
            <sz val="10"/>
            <color rgb="FF000000"/>
            <rFont val="Verdana"/>
            <family val="2"/>
          </rPr>
          <t>of vul de dienstvergoeding in volgens de CAO-Muziek</t>
        </r>
      </text>
    </comment>
    <comment ref="A20" authorId="0" shapeId="0" xr:uid="{ED8E51EF-14F3-AC4F-93C9-047B4E78E5EA}">
      <text>
        <r>
          <rPr>
            <sz val="10"/>
            <color rgb="FF000000"/>
            <rFont val="Verdana"/>
            <family val="2"/>
          </rPr>
          <t>of vul de dienstvergoeding in volgens de CAO-Muziek</t>
        </r>
      </text>
    </comment>
    <comment ref="A21" authorId="0" shapeId="0" xr:uid="{93A123FF-770F-1E43-AC80-E6D9F53C814E}">
      <text>
        <r>
          <rPr>
            <sz val="10"/>
            <color rgb="FF000000"/>
            <rFont val="Verdana"/>
            <family val="2"/>
          </rPr>
          <t>of vul de dienstvergoeding in volgens de CAO-Muziek</t>
        </r>
      </text>
    </comment>
    <comment ref="A23" authorId="0" shapeId="0" xr:uid="{6AAA219A-83CA-AE4E-BD2C-6BA7C339842E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4" authorId="0" shapeId="0" xr:uid="{5DFC411F-4B01-DB44-8D72-0E90DB0E87ED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5" authorId="0" shapeId="0" xr:uid="{6F5B7E5D-C663-BD46-B5BB-9CF434406791}">
      <text>
        <r>
          <rPr>
            <sz val="10"/>
            <color rgb="FF000000"/>
            <rFont val="Verdana"/>
            <family val="2"/>
          </rPr>
          <t>indien jouw organisatie méér dan 10 werknemers heeft, moet je een extra RSZ-bijdrage van 1,69% berekenen, zie voor de berekening de tab RSZ-tarieven
verbind daarvoor deze cel met de cel b18 uit het tabblad RSZ-tarieven</t>
        </r>
      </text>
    </comment>
    <comment ref="A26" authorId="0" shapeId="0" xr:uid="{3E79DEA0-D2F1-544C-BE29-C23B4CC7BBB8}">
      <text>
        <r>
          <rPr>
            <sz val="10"/>
            <color rgb="FF000000"/>
            <rFont val="Verdana"/>
            <family val="2"/>
          </rPr>
          <t>zie tab RSZ-tarieven ; indien deze extra RSZ-korting van toepassing is, vul het brutobedrag in op cel B24 in de tab RSZ-tarieven en verbind deze cel met cel B24</t>
        </r>
      </text>
    </comment>
    <comment ref="B26" authorId="0" shapeId="0" xr:uid="{F5850653-B17F-6F44-8B79-B979EB45EB3E}">
      <text>
        <r>
          <rPr>
            <sz val="10"/>
            <color rgb="FF000000"/>
            <rFont val="Verdana"/>
            <family val="2"/>
          </rPr>
          <t xml:space="preserve">zie eerste tab-blad RSZ-tarieven en volgende tabblad structurele RSZ-korting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 xml:space="preserve">de formule geldt enkel voor werkgeverscategorie 1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>opgelet: RSZ kan niet negatief zijn</t>
        </r>
      </text>
    </comment>
    <comment ref="A28" authorId="0" shapeId="0" xr:uid="{A820C7E4-97D0-E24C-BFB9-75212C4CDF0B}">
      <text>
        <r>
          <rPr>
            <sz val="10"/>
            <color rgb="FF000000"/>
            <rFont val="Verdana"/>
            <family val="2"/>
          </rPr>
          <t>bvb. Activering werkloosheid of korting hoge of lage lonen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ha+NIkjzILdAFO3H7gnWR8hxvUag=="/>
    </ext>
  </extLst>
</comments>
</file>

<file path=xl/comments4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4" authorId="0" shapeId="0" xr:uid="{32953A3E-50F9-6248-B03C-27C527C756D5}">
      <text>
        <r>
          <rPr>
            <sz val="10"/>
            <color rgb="FF000000"/>
            <rFont val="Verdana"/>
            <family val="2"/>
          </rPr>
          <t>als je hier een functie of afdeling invoegt, wordt hij in de tab TOTAAL gekoppeld</t>
        </r>
      </text>
    </comment>
    <comment ref="A5" authorId="0" shapeId="0" xr:uid="{FEB266DC-1745-4340-8FEF-91B02BCB3643}">
      <text>
        <r>
          <rPr>
            <sz val="10"/>
            <color rgb="FF000000"/>
            <rFont val="Verdana"/>
            <family val="2"/>
          </rPr>
          <t>hier kan je optioneel de naam van de productie ingeven zodat de koppeling gemaakt wordt in de tab TOTALEN</t>
        </r>
      </text>
    </comment>
    <comment ref="A19" authorId="0" shapeId="0" xr:uid="{072542A0-A908-E14D-AAA2-7E4F23F1DA82}">
      <text>
        <r>
          <rPr>
            <sz val="10"/>
            <color rgb="FF000000"/>
            <rFont val="Verdana"/>
            <family val="2"/>
          </rPr>
          <t>of vul de dienstvergoeding in volgens de CAO-Muziek</t>
        </r>
      </text>
    </comment>
    <comment ref="A20" authorId="0" shapeId="0" xr:uid="{B465CDC4-A5E7-1049-A3DF-383D3E06D9D9}">
      <text>
        <r>
          <rPr>
            <sz val="10"/>
            <color rgb="FF000000"/>
            <rFont val="Verdana"/>
            <family val="2"/>
          </rPr>
          <t>of vul de dienstvergoeding in volgens de CAO-Muziek</t>
        </r>
      </text>
    </comment>
    <comment ref="A21" authorId="0" shapeId="0" xr:uid="{1533B456-2A95-B645-8B43-6DED6667B1F0}">
      <text>
        <r>
          <rPr>
            <sz val="10"/>
            <color rgb="FF000000"/>
            <rFont val="Verdana"/>
            <family val="2"/>
          </rPr>
          <t>of vul de dienstvergoeding in volgens de CAO-Muziek</t>
        </r>
      </text>
    </comment>
    <comment ref="A23" authorId="0" shapeId="0" xr:uid="{FD858B6B-7134-2148-875F-6745FE487E06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4" authorId="0" shapeId="0" xr:uid="{B83804CE-FD39-7948-ADA0-9B56956FE38F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5" authorId="0" shapeId="0" xr:uid="{C761C9BE-E5F5-BE4B-9733-9BFC945C1261}">
      <text>
        <r>
          <rPr>
            <sz val="10"/>
            <color rgb="FF000000"/>
            <rFont val="Verdana"/>
            <family val="2"/>
          </rPr>
          <t>indien jouw organisatie méér dan 10 werknemers heeft, moet je een extra RSZ-bijdrage van 1,69% berekenen, zie voor de berekening de tab RSZ-tarieven
verbind daarvoor deze cel met de cel b18 uit het tabblad RSZ-tarieven</t>
        </r>
      </text>
    </comment>
    <comment ref="A26" authorId="0" shapeId="0" xr:uid="{76D3B6BE-1BBD-A34C-8520-C5CBB676E0C1}">
      <text>
        <r>
          <rPr>
            <sz val="10"/>
            <color rgb="FF000000"/>
            <rFont val="Verdana"/>
            <family val="2"/>
          </rPr>
          <t>zie tab RSZ-tarieven ; indien deze extra RSZ-korting van toepassing is, vul het brutobedrag in op cel B24 in de tab RSZ-tarieven en verbind deze cel met cel B24</t>
        </r>
      </text>
    </comment>
    <comment ref="B26" authorId="0" shapeId="0" xr:uid="{A122305F-D882-0944-8B80-D14E6269B4EB}">
      <text>
        <r>
          <rPr>
            <sz val="10"/>
            <color rgb="FF000000"/>
            <rFont val="Verdana"/>
            <family val="2"/>
          </rPr>
          <t xml:space="preserve">zie eerste tab-blad RSZ-tarieven en volgende tabblad structurele RSZ-korting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 xml:space="preserve">de formule geldt enkel voor werkgeverscategorie 1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>opgelet: RSZ kan niet negatief zijn</t>
        </r>
      </text>
    </comment>
    <comment ref="A28" authorId="0" shapeId="0" xr:uid="{074159A1-142B-AD4A-8473-9DEB939A7E07}">
      <text>
        <r>
          <rPr>
            <sz val="10"/>
            <color rgb="FF000000"/>
            <rFont val="Verdana"/>
            <family val="2"/>
          </rPr>
          <t>bvb. Activering werkloosheid of korting hoge of lage lonen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jmcSrkNg5rXsExuihzMN5YAwmCMQ=="/>
    </ext>
  </extLst>
</comments>
</file>

<file path=xl/comments4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4" authorId="0" shapeId="0" xr:uid="{3AA177CF-3422-1840-B290-14F6F1BA3A2F}">
      <text>
        <r>
          <rPr>
            <sz val="10"/>
            <color rgb="FF000000"/>
            <rFont val="Verdana"/>
            <family val="2"/>
          </rPr>
          <t>als je hier een functie of afdeling invoegt, wordt hij in de tab TOTAAL gekoppeld</t>
        </r>
      </text>
    </comment>
    <comment ref="A5" authorId="0" shapeId="0" xr:uid="{0425D160-21C1-5941-8A47-5009E04466BF}">
      <text>
        <r>
          <rPr>
            <sz val="10"/>
            <color rgb="FF000000"/>
            <rFont val="Verdana"/>
            <family val="2"/>
          </rPr>
          <t>hier kan je optioneel de naam van de productie ingeven zodat de koppeling gemaakt wordt in de tab TOTALEN</t>
        </r>
      </text>
    </comment>
    <comment ref="A19" authorId="0" shapeId="0" xr:uid="{137E43F1-FF2A-1845-AD4D-8A1D3B3C5C91}">
      <text>
        <r>
          <rPr>
            <sz val="10"/>
            <color rgb="FF000000"/>
            <rFont val="Verdana"/>
            <family val="2"/>
          </rPr>
          <t>of vul de dienstvergoeding in volgens de CAO-Muziek</t>
        </r>
      </text>
    </comment>
    <comment ref="A20" authorId="0" shapeId="0" xr:uid="{A4D9D3D5-FD02-8246-B8E0-BB854B6A63E8}">
      <text>
        <r>
          <rPr>
            <sz val="10"/>
            <color rgb="FF000000"/>
            <rFont val="Verdana"/>
            <family val="2"/>
          </rPr>
          <t>of vul de dienstvergoeding in volgens de CAO-Muziek</t>
        </r>
      </text>
    </comment>
    <comment ref="A21" authorId="0" shapeId="0" xr:uid="{730AD77F-8AFD-774D-AB0F-1A15BB4B1B87}">
      <text>
        <r>
          <rPr>
            <sz val="10"/>
            <color rgb="FF000000"/>
            <rFont val="Verdana"/>
            <family val="2"/>
          </rPr>
          <t>of vul de dienstvergoeding in volgens de CAO-Muziek</t>
        </r>
      </text>
    </comment>
    <comment ref="A23" authorId="0" shapeId="0" xr:uid="{C0C7E555-FE82-C948-A49D-D0846833A9D6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4" authorId="0" shapeId="0" xr:uid="{0C361A20-96ED-2C4C-8BA4-35D689B325B9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5" authorId="0" shapeId="0" xr:uid="{D69A8862-5FC2-5447-9E4A-1A5A8DEA1A6F}">
      <text>
        <r>
          <rPr>
            <sz val="10"/>
            <color rgb="FF000000"/>
            <rFont val="Verdana"/>
            <family val="2"/>
          </rPr>
          <t>indien jouw organisatie méér dan 10 werknemers heeft, moet je een extra RSZ-bijdrage van 1,69% berekenen, zie voor de berekening de tab RSZ-tarieven
verbind daarvoor deze cel met de cel b18 uit het tabblad RSZ-tarieven</t>
        </r>
      </text>
    </comment>
    <comment ref="A26" authorId="0" shapeId="0" xr:uid="{136C2EF9-DDD0-8044-A33F-37F647624FF4}">
      <text>
        <r>
          <rPr>
            <sz val="10"/>
            <color rgb="FF000000"/>
            <rFont val="Verdana"/>
            <family val="2"/>
          </rPr>
          <t>zie tab RSZ-tarieven ; indien deze extra RSZ-korting van toepassing is, vul het brutobedrag in op cel B24 in de tab RSZ-tarieven en verbind deze cel met cel B24</t>
        </r>
      </text>
    </comment>
    <comment ref="B26" authorId="0" shapeId="0" xr:uid="{7009CFE8-3AED-2444-8F95-2C5E36993CA2}">
      <text>
        <r>
          <rPr>
            <sz val="10"/>
            <color rgb="FF000000"/>
            <rFont val="Verdana"/>
            <family val="2"/>
          </rPr>
          <t xml:space="preserve">zie eerste tab-blad RSZ-tarieven en volgende tabblad structurele RSZ-korting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 xml:space="preserve">de formule geldt enkel voor werkgeverscategorie 1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>opgelet: RSZ kan niet negatief zijn</t>
        </r>
      </text>
    </comment>
    <comment ref="A28" authorId="0" shapeId="0" xr:uid="{E51EA989-4A2C-A14F-84BD-B62AFE9DF5A3}">
      <text>
        <r>
          <rPr>
            <sz val="10"/>
            <color rgb="FF000000"/>
            <rFont val="Verdana"/>
            <family val="2"/>
          </rPr>
          <t>bvb. Activering werkloosheid of korting hoge of lage lonen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idVhftdGr+nYodXjFByHGwoKN6rw=="/>
    </ext>
  </extLst>
</comments>
</file>

<file path=xl/comments4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4" authorId="0" shapeId="0" xr:uid="{853893CF-2DEB-3D40-9C50-C92080D70FAD}">
      <text>
        <r>
          <rPr>
            <sz val="10"/>
            <color rgb="FF000000"/>
            <rFont val="Verdana"/>
            <family val="2"/>
          </rPr>
          <t>als je hier een functie of afdeling invoegt, wordt hij in de tab TOTAAL gekoppeld</t>
        </r>
      </text>
    </comment>
    <comment ref="A5" authorId="0" shapeId="0" xr:uid="{4DC49D41-81C2-F943-9499-25A3457DEE0B}">
      <text>
        <r>
          <rPr>
            <sz val="10"/>
            <color rgb="FF000000"/>
            <rFont val="Verdana"/>
            <family val="2"/>
          </rPr>
          <t>hier kan je optioneel de naam van de productie ingeven zodat de koppeling gemaakt wordt in de tab TOTALEN</t>
        </r>
      </text>
    </comment>
    <comment ref="A19" authorId="0" shapeId="0" xr:uid="{E0D6EA78-C80A-C84F-A86A-1C08C79E9C19}">
      <text>
        <r>
          <rPr>
            <sz val="10"/>
            <color rgb="FF000000"/>
            <rFont val="Verdana"/>
            <family val="2"/>
          </rPr>
          <t>of vul de dienstvergoeding in volgens de CAO-Muziek</t>
        </r>
      </text>
    </comment>
    <comment ref="A20" authorId="0" shapeId="0" xr:uid="{5D06A14C-81E5-E147-969D-C811F268F932}">
      <text>
        <r>
          <rPr>
            <sz val="10"/>
            <color rgb="FF000000"/>
            <rFont val="Verdana"/>
            <family val="2"/>
          </rPr>
          <t>of vul de dienstvergoeding in volgens de CAO-Muziek</t>
        </r>
      </text>
    </comment>
    <comment ref="A21" authorId="0" shapeId="0" xr:uid="{2756577B-1137-9940-AFEF-4BD24CC937C5}">
      <text>
        <r>
          <rPr>
            <sz val="10"/>
            <color rgb="FF000000"/>
            <rFont val="Verdana"/>
            <family val="2"/>
          </rPr>
          <t>of vul de dienstvergoeding in volgens de CAO-Muziek</t>
        </r>
      </text>
    </comment>
    <comment ref="A23" authorId="0" shapeId="0" xr:uid="{7DF54668-C244-0448-BEA8-0502E3B91DA9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4" authorId="0" shapeId="0" xr:uid="{7E76210B-B673-FD4D-9373-E6B3EFC42308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5" authorId="0" shapeId="0" xr:uid="{A3CAF9C2-329C-CE4D-92A2-26592407E75E}">
      <text>
        <r>
          <rPr>
            <sz val="10"/>
            <color rgb="FF000000"/>
            <rFont val="Verdana"/>
            <family val="2"/>
          </rPr>
          <t>indien jouw organisatie méér dan 10 werknemers heeft, moet je een extra RSZ-bijdrage van 1,69% berekenen, zie voor de berekening de tab RSZ-tarieven
verbind daarvoor deze cel met de cel b18 uit het tabblad RSZ-tarieven</t>
        </r>
      </text>
    </comment>
    <comment ref="A26" authorId="0" shapeId="0" xr:uid="{ECD360E1-F3FD-0249-9A28-1EC18B204A82}">
      <text>
        <r>
          <rPr>
            <sz val="10"/>
            <color rgb="FF000000"/>
            <rFont val="Verdana"/>
            <family val="2"/>
          </rPr>
          <t>zie tab RSZ-tarieven ; indien deze extra RSZ-korting van toepassing is, vul het brutobedrag in op cel B24 in de tab RSZ-tarieven en verbind deze cel met cel B24</t>
        </r>
      </text>
    </comment>
    <comment ref="B26" authorId="0" shapeId="0" xr:uid="{49048CA7-FC17-3746-9568-FEA5F4649D36}">
      <text>
        <r>
          <rPr>
            <sz val="10"/>
            <color rgb="FF000000"/>
            <rFont val="Verdana"/>
            <family val="2"/>
          </rPr>
          <t xml:space="preserve">zie eerste tab-blad RSZ-tarieven en volgende tabblad structurele RSZ-korting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 xml:space="preserve">de formule geldt enkel voor werkgeverscategorie 1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>opgelet: RSZ kan niet negatief zijn</t>
        </r>
      </text>
    </comment>
    <comment ref="A28" authorId="0" shapeId="0" xr:uid="{E53CBD94-ECBF-114E-A412-FB99449DD6C4}">
      <text>
        <r>
          <rPr>
            <sz val="10"/>
            <color rgb="FF000000"/>
            <rFont val="Verdana"/>
            <family val="2"/>
          </rPr>
          <t>bvb. Activering werkloosheid of korting hoge of lage lonen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gArSXbRL6PKOrWLeFxahH/HQTU/g=="/>
    </ext>
  </extLst>
</comments>
</file>

<file path=xl/comments5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4" authorId="0" shapeId="0" xr:uid="{2AB8F9E1-2A6B-A542-BCFA-950E0C8B8BEC}">
      <text>
        <r>
          <rPr>
            <sz val="10"/>
            <color rgb="FF000000"/>
            <rFont val="Verdana"/>
            <family val="2"/>
          </rPr>
          <t>als je hier een functie of afdeling invoegt, wordt hij in de tab TOTAAL gekoppeld</t>
        </r>
      </text>
    </comment>
    <comment ref="A5" authorId="0" shapeId="0" xr:uid="{A066C2FE-5ADE-DE46-AD63-2EAF7286947D}">
      <text>
        <r>
          <rPr>
            <sz val="10"/>
            <color rgb="FF000000"/>
            <rFont val="Verdana"/>
            <family val="2"/>
          </rPr>
          <t>hier kan je optioneel de naam van de productie ingeven zodat de koppeling gemaakt wordt in de tab TOTALEN</t>
        </r>
      </text>
    </comment>
    <comment ref="A19" authorId="0" shapeId="0" xr:uid="{8581AD32-6BCB-AF45-85C5-7226A68027C0}">
      <text>
        <r>
          <rPr>
            <sz val="10"/>
            <color rgb="FF000000"/>
            <rFont val="Verdana"/>
            <family val="2"/>
          </rPr>
          <t>of vul de dienstvergoeding in volgens de CAO-Muziek</t>
        </r>
      </text>
    </comment>
    <comment ref="A20" authorId="0" shapeId="0" xr:uid="{DE04CFB3-7A76-A243-B577-04E359C93510}">
      <text>
        <r>
          <rPr>
            <sz val="10"/>
            <color rgb="FF000000"/>
            <rFont val="Verdana"/>
            <family val="2"/>
          </rPr>
          <t>of vul de dienstvergoeding in volgens de CAO-Muziek</t>
        </r>
      </text>
    </comment>
    <comment ref="A21" authorId="0" shapeId="0" xr:uid="{33E91C37-68FA-B14A-8CB9-1B1B694D16B6}">
      <text>
        <r>
          <rPr>
            <sz val="10"/>
            <color rgb="FF000000"/>
            <rFont val="Verdana"/>
            <family val="2"/>
          </rPr>
          <t>of vul de dienstvergoeding in volgens de CAO-Muziek</t>
        </r>
      </text>
    </comment>
    <comment ref="A23" authorId="0" shapeId="0" xr:uid="{21913053-3D4A-A740-8B55-FB7E0355A6C3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4" authorId="0" shapeId="0" xr:uid="{58A01784-CE4B-494C-97FA-B8077E207F82}">
      <text>
        <r>
          <rPr>
            <sz val="10"/>
            <color rgb="FF000000"/>
            <rFont val="Verdana"/>
            <family val="2"/>
          </rPr>
          <t>zie blad RSZ-tarieven</t>
        </r>
      </text>
    </comment>
    <comment ref="A25" authorId="0" shapeId="0" xr:uid="{B45C60C7-0FF4-0048-A8A8-B13FF65FDC26}">
      <text>
        <r>
          <rPr>
            <sz val="10"/>
            <color rgb="FF000000"/>
            <rFont val="Verdana"/>
            <family val="2"/>
          </rPr>
          <t>indien jouw organisatie méér dan 10 werknemers heeft, moet je een extra RSZ-bijdrage van 1,69% berekenen, zie voor de berekening de tab RSZ-tarieven
verbind daarvoor deze cel met de cel b18 uit het tabblad RSZ-tarieven</t>
        </r>
      </text>
    </comment>
    <comment ref="A26" authorId="0" shapeId="0" xr:uid="{D35F3530-42EF-FA41-BDF5-DBDFC6E02191}">
      <text>
        <r>
          <rPr>
            <sz val="10"/>
            <color rgb="FF000000"/>
            <rFont val="Verdana"/>
            <family val="2"/>
          </rPr>
          <t>zie tab RSZ-tarieven ; indien deze extra RSZ-korting van toepassing is, vul het brutobedrag in op cel B24 in de tab RSZ-tarieven en verbind deze cel met cel B24</t>
        </r>
      </text>
    </comment>
    <comment ref="B26" authorId="0" shapeId="0" xr:uid="{AA8BCF8B-60EE-844F-9585-B22C5171D610}">
      <text>
        <r>
          <rPr>
            <sz val="10"/>
            <color rgb="FF000000"/>
            <rFont val="Verdana"/>
            <family val="2"/>
          </rPr>
          <t xml:space="preserve">zie eerste tab-blad RSZ-tarieven en volgende tabblad structurele RSZ-korting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 xml:space="preserve">de formule geldt enkel voor werkgeverscategorie 1
</t>
        </r>
        <r>
          <rPr>
            <sz val="10"/>
            <color rgb="FF000000"/>
            <rFont val="Verdana"/>
            <family val="2"/>
          </rPr>
          <t xml:space="preserve">
</t>
        </r>
        <r>
          <rPr>
            <sz val="10"/>
            <color rgb="FF000000"/>
            <rFont val="Verdana"/>
            <family val="2"/>
          </rPr>
          <t>opgelet: RSZ kan niet negatief zijn</t>
        </r>
      </text>
    </comment>
    <comment ref="A28" authorId="0" shapeId="0" xr:uid="{FC665279-434B-1540-BA65-8CE83F3323F8}">
      <text>
        <r>
          <rPr>
            <sz val="10"/>
            <color rgb="FF000000"/>
            <rFont val="Verdana"/>
            <family val="2"/>
          </rPr>
          <t>bvb. Activering werkloosheid of korting hoge of lage lonen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hPQgi+F9wc6osC+ScVN5456CtwPg=="/>
    </ext>
  </extLst>
</comments>
</file>

<file path=xl/comments5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8" authorId="0" shapeId="0" xr:uid="{00000000-0006-0000-3600-000001000000}">
      <text>
        <r>
          <rPr>
            <sz val="10"/>
            <color rgb="FF000000"/>
            <rFont val="Verdana"/>
            <family val="2"/>
          </rPr>
          <t>"'artistieke" functie volgens de CAO-Podiumkunsten, maar niet noodzakelijk 
volgens de RSZ (dus geen korting, geen 108%,…)</t>
        </r>
      </text>
    </comment>
    <comment ref="A19" authorId="0" shapeId="0" xr:uid="{00000000-0006-0000-3600-000005000000}">
      <text>
        <r>
          <rPr>
            <sz val="10"/>
            <color rgb="FF000000"/>
            <rFont val="Verdana"/>
            <family val="2"/>
          </rPr>
          <t>"'artistieke" functie volgens de CAO-Podiumkunsten, maar niet noodzakelijk 
volgens de RSZ (dus geen korting, geen 108%,…)</t>
        </r>
      </text>
    </comment>
    <comment ref="A20" authorId="0" shapeId="0" xr:uid="{00000000-0006-0000-3600-000002000000}">
      <text>
        <r>
          <rPr>
            <sz val="10"/>
            <color rgb="FF000000"/>
            <rFont val="Verdana"/>
            <family val="2"/>
          </rPr>
          <t>"'artistieke" functie volgens de CAO-Podiumkunsten, maar niet noodzakelijk 
volgens de RSZ (dus geen korting, geen 108%,…)</t>
        </r>
      </text>
    </comment>
    <comment ref="A21" authorId="0" shapeId="0" xr:uid="{00000000-0006-0000-3600-000004000000}">
      <text>
        <r>
          <rPr>
            <sz val="10"/>
            <color rgb="FF000000"/>
            <rFont val="Verdana"/>
            <family val="2"/>
          </rPr>
          <t>======
ID#AAAAKZ_vnCo
Lies Martens    (2020-09-29 14:46:31)
"'artistieke" functie volgens de CAO-Podiumkunsten, maar niet noodzakelijk 
volgens de RSZ (dus geen korting, geen 108%,…)</t>
        </r>
      </text>
    </comment>
    <comment ref="A22" authorId="0" shapeId="0" xr:uid="{00000000-0006-0000-3600-000003000000}">
      <text>
        <r>
          <rPr>
            <sz val="10"/>
            <color rgb="FF000000"/>
            <rFont val="Verdana"/>
            <family val="2"/>
          </rPr>
          <t>"'artistieke" functie volgens de CAO-Podiumkunsten, maar niet noodzakelijk 
volgens de RSZ (dus geen korting, geen 108%,…)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jbDVzm7cSl9JYeK4LvLahImJBHRQ=="/>
    </ext>
  </extLst>
</comments>
</file>

<file path=xl/sharedStrings.xml><?xml version="1.0" encoding="utf-8"?>
<sst xmlns="http://schemas.openxmlformats.org/spreadsheetml/2006/main" count="4346" uniqueCount="238">
  <si>
    <r>
      <t xml:space="preserve">Raadpleeg de handleiding bij de calculator voor je begint! 
Je kan de handleiding downloaden via </t>
    </r>
    <r>
      <rPr>
        <b/>
        <sz val="10"/>
        <color rgb="FF0070C0"/>
        <rFont val="Verdana"/>
        <family val="2"/>
      </rPr>
      <t>https://www.juistisjuist.be/tools/calculator-loonbegroting/</t>
    </r>
  </si>
  <si>
    <t>RSZ-BIJDRAGEN voor de zgn. Categorie 1 van werkgevers</t>
  </si>
  <si>
    <t>a/ basis-RSZ bedienden</t>
  </si>
  <si>
    <t>basisbijdrage + loonmatiging</t>
  </si>
  <si>
    <t>basis-RSZ arbeiders &amp; kunstenaars</t>
  </si>
  <si>
    <t>inclusief 5,61% trimestriële bijdrage voor vakantiegeld</t>
  </si>
  <si>
    <t>b/ RSZ-bijzondere bijdragen</t>
  </si>
  <si>
    <t>FSO-basis</t>
  </si>
  <si>
    <t>FSO-bijzondere</t>
  </si>
  <si>
    <t>AO-specifiek</t>
  </si>
  <si>
    <t>asbestfonds</t>
  </si>
  <si>
    <t>risicogroepen</t>
  </si>
  <si>
    <t>tijdelijke werkloosheid</t>
  </si>
  <si>
    <t>aanvullend pensioen (WAP)</t>
  </si>
  <si>
    <t>c/ extra RSZ indien minstens 10 werknemers (aantal gemiddeld in referteperiode) : manueel in te vullen</t>
  </si>
  <si>
    <t xml:space="preserve"> </t>
  </si>
  <si>
    <t>RSZ-KORTINGEN</t>
  </si>
  <si>
    <t>afhankelijk van de werkgevers-categorie waartoe uw organisatie behoort</t>
  </si>
  <si>
    <t>oKo's tool is gemaakt voor categorie 1 omdat ze alle werkgevers uit de private sector betreft</t>
  </si>
  <si>
    <t>voor bijkomende info, zie volgende tab 'structurele RSZ-korting'</t>
  </si>
  <si>
    <t>1/ extra RSZ-korting voor lage lonen = tot maximaal 11.233,89€ bruto kwartaalloon in 2025 = een 3.744€/maand</t>
  </si>
  <si>
    <t>manueel in te vullen via de templates en individuele werkbladen</t>
  </si>
  <si>
    <t>de formule omgerekend per maand is : 0,14*(11.233,89€-brutokwartaalloon) / 3</t>
  </si>
  <si>
    <t>2/ doelgroepvermindering</t>
  </si>
  <si>
    <t>voor kunstenaars, vermindering per maand</t>
  </si>
  <si>
    <t>maximaal 517€ per kwartaal / voor een VTE</t>
  </si>
  <si>
    <t>indien GMMI betaald wordt (1.994,18€/maand/referentie januari 2024)</t>
  </si>
  <si>
    <t>OPGELET: deze korting wordt voor Vlaanderen afgeschaft vanaf 1 april 2026 en is aldus verwerkt in deze tool</t>
  </si>
  <si>
    <t xml:space="preserve"> =&gt; voor ouderen, langdurig werklozen, jonge werknemers, arbeidsduurvermindering, … =&gt; zie wetgeving per categorie</t>
  </si>
  <si>
    <t>SPECIALE RSZ-TARIEVEN</t>
  </si>
  <si>
    <t>studenten</t>
  </si>
  <si>
    <t>beperkt tot 650 uur per jaar + andere voorwaarden te respecteren</t>
  </si>
  <si>
    <t>eerste tot zesde aanwerving</t>
  </si>
  <si>
    <t>regionale kortingen voor jongeren, ouderen,…</t>
  </si>
  <si>
    <t>enz.</t>
  </si>
  <si>
    <t>ps. De werkbonus beïnvloedt het nettoloon enkel en heeft geen invloed op de loonkost</t>
  </si>
  <si>
    <t>STRUCTURELE RSZ-korting</t>
  </si>
  <si>
    <t>voor berekening en uitleg, zie:</t>
  </si>
  <si>
    <t>https://www.socialsecurity.be/employer/instructions/dmfa/nl/latest/instructions/deductions/structuralreduction_targetgroupreductions/structuralreduction.html</t>
  </si>
  <si>
    <t>https://www.socialsecurity.be/employer/instructions/dmfa/nl/latest/instructions/deductions/structuralreduction_targetgroupreductions/artists.html</t>
  </si>
  <si>
    <t>PROGNOSE PERSONEELSKOST</t>
  </si>
  <si>
    <t>BEDIENDE MAANDLOON</t>
  </si>
  <si>
    <t>NAAM (facultatief)</t>
  </si>
  <si>
    <t>FUNCTIE (facultatief)</t>
  </si>
  <si>
    <t>PRODUCTIE</t>
  </si>
  <si>
    <t>aantal werknemers</t>
  </si>
  <si>
    <t>STANDAARDGEGEVENS</t>
  </si>
  <si>
    <t>statuut</t>
  </si>
  <si>
    <t>bediende</t>
  </si>
  <si>
    <t>CAO</t>
  </si>
  <si>
    <t>categorie in de CAO</t>
  </si>
  <si>
    <t>maand v/d anciënniteiteitsaanpassing</t>
  </si>
  <si>
    <t>maand van indexatie</t>
  </si>
  <si>
    <t>BRUTOLOON VT op 1 januari</t>
  </si>
  <si>
    <t>BRUTOLOON VT anciënniteitsaanpassing</t>
  </si>
  <si>
    <t>BRUTOLOON VT indexatie</t>
  </si>
  <si>
    <t>eindejaarspremie-13de maand VT 100%</t>
  </si>
  <si>
    <t>tewerkstellingspercentage</t>
  </si>
  <si>
    <t>(vul % in of verhouding bvb.=28/38) ; als het % varieert gedurende het jaar, vul het hieronder in (rij43) en pas de formule aan</t>
  </si>
  <si>
    <t>aantal werkdagen</t>
  </si>
  <si>
    <t>per maand gemiddeld in 5-dagen stelsel</t>
  </si>
  <si>
    <t>aantal extra vakantiedagen volgens CAO-Pk</t>
  </si>
  <si>
    <t>effectief BRUTOLOON 1 jan</t>
  </si>
  <si>
    <t>effectief BRUTOLOON met anciënniteit</t>
  </si>
  <si>
    <t>effectief BRUTOLOON met indexatie</t>
  </si>
  <si>
    <t>effectieve eindejaarspremie-13de maand</t>
  </si>
  <si>
    <t>VOORDEEL IN NATURA vast per maand</t>
  </si>
  <si>
    <t>bedrag per maand</t>
  </si>
  <si>
    <t>VOORDEEL IN NATURA vast per dag</t>
  </si>
  <si>
    <t>bedrag per dag</t>
  </si>
  <si>
    <t>VERGOEDING WOON-WERK</t>
  </si>
  <si>
    <t>MAALTIJDCHEQUES (enkel werkgever)</t>
  </si>
  <si>
    <t>per dag</t>
  </si>
  <si>
    <t>FORFAITAIRE KOSTENVERGOEDING</t>
  </si>
  <si>
    <t>per maand</t>
  </si>
  <si>
    <t>% RSZ-PATRONALE:basis-tarief</t>
  </si>
  <si>
    <t>% RSZ-PATRONALE:bijkomende</t>
  </si>
  <si>
    <t>% RSZ-PATRONALE als + 10 Wners</t>
  </si>
  <si>
    <t>extra RSZ-vermindering lage lonen (per maand)</t>
  </si>
  <si>
    <t>RSZ-VERMINDERING doelgroep</t>
  </si>
  <si>
    <t>RSZ-VERMINDERING andere</t>
  </si>
  <si>
    <t>vakantiemaand</t>
  </si>
  <si>
    <t>JAN</t>
  </si>
  <si>
    <t>FEB</t>
  </si>
  <si>
    <t>MAA</t>
  </si>
  <si>
    <t>APR</t>
  </si>
  <si>
    <t>MEI</t>
  </si>
  <si>
    <t>JUN</t>
  </si>
  <si>
    <t>VG</t>
  </si>
  <si>
    <t>JUL</t>
  </si>
  <si>
    <t>AUG</t>
  </si>
  <si>
    <t>SEP</t>
  </si>
  <si>
    <t>OKT</t>
  </si>
  <si>
    <t>NOV</t>
  </si>
  <si>
    <t>EJP</t>
  </si>
  <si>
    <t>DEC</t>
  </si>
  <si>
    <t xml:space="preserve"> /</t>
  </si>
  <si>
    <t>gem.aantal werkdagen</t>
  </si>
  <si>
    <t>/</t>
  </si>
  <si>
    <t>brutoloon</t>
  </si>
  <si>
    <t>voordelen in natura</t>
  </si>
  <si>
    <t>RSZ-patronale</t>
  </si>
  <si>
    <t>vergoeding woon-werk</t>
  </si>
  <si>
    <t>maaltijdcheques</t>
  </si>
  <si>
    <t>forfaitaire kostenvergoeding</t>
  </si>
  <si>
    <t>controlecijfer moet 'nul' zijn</t>
  </si>
  <si>
    <t>voorziening vakantiegeld</t>
  </si>
  <si>
    <t>MAAND BRUTOLOON VT op 1 januari</t>
  </si>
  <si>
    <t>MAAND BRUTOLOON VT anciënniteitsaanpassing</t>
  </si>
  <si>
    <t>MAAND BRUTOLOON VT indexatie</t>
  </si>
  <si>
    <t>bruto 1 januari</t>
  </si>
  <si>
    <t>bruto anciënn.aanp.</t>
  </si>
  <si>
    <t>bruto indexatie</t>
  </si>
  <si>
    <t>GEMIDDELD bruto DAGLOON VT op 1 januari</t>
  </si>
  <si>
    <t>1/20ste (CAO-sector PK) / brutoloon per dag</t>
  </si>
  <si>
    <t>1/22ste (CAO-sector PK) / brutoloon per dag</t>
  </si>
  <si>
    <t>VERGOEDING WOON-WERK per dag</t>
  </si>
  <si>
    <t>extra RSZ-vermindering lage lonen (per dag)</t>
  </si>
  <si>
    <t>om te rekenen per dag</t>
  </si>
  <si>
    <t>VUL IN : aantal werkdagen per maand vlgs GEMIDDELD dagloon</t>
  </si>
  <si>
    <t>VUL IN : aantal werkdagen per maand AAN 1/20ste (CAO-Pk)</t>
  </si>
  <si>
    <t>VUL IN : aantal werkdagen per maand AAN 1/22ste (CAO-Pk)</t>
  </si>
  <si>
    <t>KUNSTENAAR MAANDLOON</t>
  </si>
  <si>
    <t>kunstenaar</t>
  </si>
  <si>
    <t>(vul % in of verhouding bvb.=28/38) ; als het % varieert gedurende het jaar, vul het hieronder in en pas de formule aan</t>
  </si>
  <si>
    <t>per maand gemiddeld voor voltijdsen in 5-dagen stelsel</t>
  </si>
  <si>
    <t>effectief BRUTOLOON met anciënniteitsaanpassing</t>
  </si>
  <si>
    <r>
      <t xml:space="preserve">omgerekend per maand ; </t>
    </r>
    <r>
      <rPr>
        <sz val="10"/>
        <color rgb="FFFF0000"/>
        <rFont val="Verdana"/>
        <family val="2"/>
      </rPr>
      <t>enkel tem maart 2026</t>
    </r>
  </si>
  <si>
    <t>KUNSTENAAR DAGLOON</t>
  </si>
  <si>
    <t>bruto anciënn.</t>
  </si>
  <si>
    <t>bruto index.</t>
  </si>
  <si>
    <r>
      <t xml:space="preserve">omgerekend per dag ; </t>
    </r>
    <r>
      <rPr>
        <sz val="10"/>
        <color rgb="FFFF0000"/>
        <rFont val="Calibri"/>
        <family val="2"/>
      </rPr>
      <t>enkel tem maart 2026</t>
    </r>
  </si>
  <si>
    <t>KUNSTENAAR UURLOON</t>
  </si>
  <si>
    <t>UUR BRUTOLOON VT op 1 januari</t>
  </si>
  <si>
    <t>UUR BRUTOLOON VT anciënniteitsaanpassing</t>
  </si>
  <si>
    <t>UUR BRUTOLOON VT indexatie</t>
  </si>
  <si>
    <t>extra RSZ-vermindering lage lonen (per uur)</t>
  </si>
  <si>
    <r>
      <t xml:space="preserve">omgerekend per uur ; </t>
    </r>
    <r>
      <rPr>
        <sz val="10"/>
        <color rgb="FFFF0000"/>
        <rFont val="Verdana"/>
        <family val="2"/>
      </rPr>
      <t>enkel tem maart 2026</t>
    </r>
  </si>
  <si>
    <t>VUL IN : aantal werkuren per maand</t>
  </si>
  <si>
    <t>KUNSTENAAR DIENSTVERGOEDING</t>
  </si>
  <si>
    <t>sector muziek</t>
  </si>
  <si>
    <r>
      <t>BRUTO dienstvergoeding</t>
    </r>
    <r>
      <rPr>
        <sz val="10"/>
        <color rgb="FFFF0000"/>
        <rFont val="Verdana"/>
        <family val="2"/>
      </rPr>
      <t xml:space="preserve"> per concert</t>
    </r>
  </si>
  <si>
    <r>
      <t>BRUTO dienstvergoeding</t>
    </r>
    <r>
      <rPr>
        <sz val="10"/>
        <color rgb="FFFF0000"/>
        <rFont val="Verdana"/>
        <family val="2"/>
      </rPr>
      <t xml:space="preserve"> voor 1 repetitie op 1 dag</t>
    </r>
  </si>
  <si>
    <r>
      <t>BRUTO dienstvergoeding</t>
    </r>
    <r>
      <rPr>
        <sz val="10"/>
        <color rgb="FFFF0000"/>
        <rFont val="Verdana"/>
        <family val="2"/>
      </rPr>
      <t xml:space="preserve"> voor 2 repetities op 1 dag</t>
    </r>
  </si>
  <si>
    <r>
      <t>BRUTO dienstvergoeding</t>
    </r>
    <r>
      <rPr>
        <sz val="10"/>
        <color rgb="FFFF0000"/>
        <rFont val="Verdana"/>
        <family val="2"/>
      </rPr>
      <t xml:space="preserve"> uurloon voor 2de repetitie &lt;2 uur</t>
    </r>
  </si>
  <si>
    <t>extra RSZ-vermindering lage lonen</t>
  </si>
  <si>
    <t>VUL IN: aantal dienstvergoedingen per concert</t>
  </si>
  <si>
    <t>VUL IN: aantal repetities met 1 repetitie per dag</t>
  </si>
  <si>
    <t>VUL IN: aantal repetities voor 2de repetitie per dag</t>
  </si>
  <si>
    <t>VUL IN: aantal uurlonen voor de 2de repetitie &lt;2uur</t>
  </si>
  <si>
    <t>VUL IN: aantal gewerkte dagen (voor berekening RSZ en voordelen)</t>
  </si>
  <si>
    <t>ARBEIDER MAANDLOON</t>
  </si>
  <si>
    <t>arbeider</t>
  </si>
  <si>
    <t>ARBEIDER UURLOON</t>
  </si>
  <si>
    <t>om te rekenen per uur</t>
  </si>
  <si>
    <t>VUL IN: aantal werkuren per maand</t>
  </si>
  <si>
    <r>
      <t>1) BEDIENDEN</t>
    </r>
    <r>
      <rPr>
        <b/>
        <sz val="10"/>
        <rFont val="Verdana"/>
        <family val="2"/>
      </rPr>
      <t>/</t>
    </r>
    <r>
      <rPr>
        <b/>
        <sz val="10"/>
        <color rgb="FFFF0000"/>
        <rFont val="Verdana"/>
        <family val="2"/>
      </rPr>
      <t>maand</t>
    </r>
  </si>
  <si>
    <t>naam</t>
  </si>
  <si>
    <t>functie</t>
  </si>
  <si>
    <t>productie</t>
  </si>
  <si>
    <t>TOTAAL BRUTOLONEN</t>
  </si>
  <si>
    <t>TOTAAL RSZ-PATRONALE</t>
  </si>
  <si>
    <t>TOTAAL WOON-WERK</t>
  </si>
  <si>
    <t>TOTAAL MAALTIJDCHEQUES</t>
  </si>
  <si>
    <t>TOTAAL KOSTENVERGOEDING</t>
  </si>
  <si>
    <t>TOTAAL</t>
  </si>
  <si>
    <r>
      <t>2) BEDIENDEN/</t>
    </r>
    <r>
      <rPr>
        <b/>
        <sz val="10"/>
        <color rgb="FFFF0000"/>
        <rFont val="Verdana"/>
        <family val="2"/>
      </rPr>
      <t>dag</t>
    </r>
  </si>
  <si>
    <r>
      <t>3) KUNSTENAARS/</t>
    </r>
    <r>
      <rPr>
        <b/>
        <sz val="10"/>
        <color rgb="FFFF0000"/>
        <rFont val="Verdana"/>
        <family val="2"/>
      </rPr>
      <t>maand</t>
    </r>
  </si>
  <si>
    <r>
      <t>4) KUNSTENAARS/</t>
    </r>
    <r>
      <rPr>
        <b/>
        <sz val="10"/>
        <color rgb="FFFF0000"/>
        <rFont val="Verdana"/>
        <family val="2"/>
      </rPr>
      <t>dag</t>
    </r>
  </si>
  <si>
    <r>
      <t>5) KUNSTENAARS/</t>
    </r>
    <r>
      <rPr>
        <b/>
        <sz val="10"/>
        <color rgb="FFFF0000"/>
        <rFont val="Verdana"/>
        <family val="2"/>
      </rPr>
      <t>uur</t>
    </r>
  </si>
  <si>
    <r>
      <t>6) KUNSTENAARS/</t>
    </r>
    <r>
      <rPr>
        <b/>
        <sz val="10"/>
        <color rgb="FFFF0000"/>
        <rFont val="Verdana"/>
        <family val="2"/>
      </rPr>
      <t>dienstvergoeding</t>
    </r>
  </si>
  <si>
    <r>
      <t>7) ARBEIDER/</t>
    </r>
    <r>
      <rPr>
        <b/>
        <sz val="10"/>
        <color rgb="FFFF0000"/>
        <rFont val="Verdana"/>
        <family val="2"/>
      </rPr>
      <t>maand</t>
    </r>
  </si>
  <si>
    <r>
      <t>8) ARBEIDER/</t>
    </r>
    <r>
      <rPr>
        <b/>
        <sz val="10"/>
        <color rgb="FFFF0000"/>
        <rFont val="Verdana"/>
        <family val="2"/>
      </rPr>
      <t>uur</t>
    </r>
  </si>
  <si>
    <t>TEMPLATE SUBSIDIE VLAAMSE GEMEENSCHAP</t>
  </si>
  <si>
    <t>62 Bezoldigingen, soiale lasten en pensioenen</t>
  </si>
  <si>
    <t xml:space="preserve">  620 Bezoldigingen en rechtstreekse sociale voordelen</t>
  </si>
  <si>
    <t xml:space="preserve">      6200 Bestuurders of zaakvoerders</t>
  </si>
  <si>
    <t xml:space="preserve">      6201 Directiepersoneel</t>
  </si>
  <si>
    <t xml:space="preserve">      6202 Bedienden</t>
  </si>
  <si>
    <t xml:space="preserve">      6203 Arbeiders</t>
  </si>
  <si>
    <r>
      <t xml:space="preserve">      6204 Andere personeelsleden </t>
    </r>
    <r>
      <rPr>
        <sz val="10"/>
        <color rgb="FF800000"/>
        <rFont val="Verdana"/>
        <family val="2"/>
      </rPr>
      <t>(kunstenaars)</t>
    </r>
  </si>
  <si>
    <t xml:space="preserve">  621 Werkgeversbijdragen voor sociale verzekeringen</t>
  </si>
  <si>
    <t xml:space="preserve">      6210 Bestuurders of zaakvoerders</t>
  </si>
  <si>
    <t xml:space="preserve">      6211 Directiepersoneel</t>
  </si>
  <si>
    <t xml:space="preserve">      6212 Bedienden</t>
  </si>
  <si>
    <t xml:space="preserve">      6213 Arbeiders</t>
  </si>
  <si>
    <t xml:space="preserve">      6214 Andere personeelsleden (Kunstenaars)</t>
  </si>
  <si>
    <t xml:space="preserve">  622 Werkgeverspremies voor buitenwettelijke verzekeringen</t>
  </si>
  <si>
    <t xml:space="preserve">  623 Andere personeelskosten</t>
  </si>
  <si>
    <t xml:space="preserve">      Toevoeging provisie vakantiegeld</t>
  </si>
  <si>
    <t xml:space="preserve">             ° Bedienden</t>
  </si>
  <si>
    <t xml:space="preserve">             ° Arbeiders</t>
  </si>
  <si>
    <t xml:space="preserve">             ° Andere personeelsleden (Kunstenaars)</t>
  </si>
  <si>
    <t xml:space="preserve">      Terugname provisie vakantiegeld (-)</t>
  </si>
  <si>
    <t xml:space="preserve">      Kosten eigen aan de werkgever</t>
  </si>
  <si>
    <t xml:space="preserve">      Overige personeelskosten (o.a. Medische dienst)</t>
  </si>
  <si>
    <t xml:space="preserve">  624 Ouderdoms- en overlevingspensioenen</t>
  </si>
  <si>
    <t xml:space="preserve">      6240 Bestuurders of zaakvoerders</t>
  </si>
  <si>
    <t xml:space="preserve">      6241 Personeel</t>
  </si>
  <si>
    <t>Totalen per functie</t>
  </si>
  <si>
    <t>zakelijke leiding</t>
  </si>
  <si>
    <t>technische leiding</t>
  </si>
  <si>
    <t>podiumtechnici</t>
  </si>
  <si>
    <r>
      <t>2) BEDIENDEN</t>
    </r>
    <r>
      <rPr>
        <b/>
        <sz val="10"/>
        <rFont val="Verdana"/>
        <family val="2"/>
      </rPr>
      <t>/</t>
    </r>
    <r>
      <rPr>
        <b/>
        <sz val="10"/>
        <color rgb="FFFF0000"/>
        <rFont val="Verdana"/>
        <family val="2"/>
      </rPr>
      <t>dag</t>
    </r>
  </si>
  <si>
    <t>atelier</t>
  </si>
  <si>
    <t>productieleider</t>
  </si>
  <si>
    <t>preventieadviseur</t>
  </si>
  <si>
    <t>artiest</t>
  </si>
  <si>
    <t>dramaturg</t>
  </si>
  <si>
    <t>programmator</t>
  </si>
  <si>
    <t>auteur/componist</t>
  </si>
  <si>
    <t>regisseur/choreograaf/dirigent</t>
  </si>
  <si>
    <t>chauffeur</t>
  </si>
  <si>
    <t>gebouwbeheer</t>
  </si>
  <si>
    <t>kantine</t>
  </si>
  <si>
    <t>Totalen per productie</t>
  </si>
  <si>
    <t>prod1</t>
  </si>
  <si>
    <t>prod2</t>
  </si>
  <si>
    <t>prod3</t>
  </si>
  <si>
    <t>bedienden</t>
  </si>
  <si>
    <t>kunstenaars</t>
  </si>
  <si>
    <t>arbeiders</t>
  </si>
  <si>
    <t>educatief medewerker</t>
  </si>
  <si>
    <t>artistieke leiding</t>
  </si>
  <si>
    <t>kassa- en baliebediende</t>
  </si>
  <si>
    <t>onthaal-publiek</t>
  </si>
  <si>
    <t>pers&amp;promotie/communicatie</t>
  </si>
  <si>
    <t>artistiek participatief medewerker</t>
  </si>
  <si>
    <t>portier/bewaker/conciërge</t>
  </si>
  <si>
    <t>verantwoordelijke spreiding</t>
  </si>
  <si>
    <t>ontwerper</t>
  </si>
  <si>
    <t>schoonmaak</t>
  </si>
  <si>
    <t>grimeur/kapper</t>
  </si>
  <si>
    <t>kleedster</t>
  </si>
  <si>
    <t>rekwisiteur</t>
  </si>
  <si>
    <t>coördinator vrijwilligerswerk</t>
  </si>
  <si>
    <t>ondersteunende diensten</t>
  </si>
  <si>
    <t>assistent van de regisseur/choreograaf/dirigent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</si>
</sst>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* #,##0.00_);_(* \(#,##0.00\);_(* &quot;-&quot;??_);_(@_)"/>
    <numFmt numFmtId="165" formatCode="_-* #,##0.00\ [$€-80C]_-;\-* #,##0.00\ [$€-80C]_-;_-* &quot;-&quot;??\ [$€-80C]_-;_-@"/>
    <numFmt numFmtId="166" formatCode="_-* #,###\ _€_-;\-* #,##0.00\ _€_-;_-* &quot;-&quot;??\ _€_-;_-@"/>
    <numFmt numFmtId="167" formatCode="_-* #,##0.00\ _€_-;\-* #,##0.00\ _€_-;_-* &quot;-&quot;??\ _€_-;_-@"/>
    <numFmt numFmtId="168" formatCode="_-* #,##0\ _€_-;\-* #,##0\ _€_-;_-* &quot;-&quot;\ _€_-;_-@"/>
  </numFmts>
  <fonts count="31">
    <font>
      <sz val="10"/>
      <color rgb="FF000000"/>
      <name val="Verdana"/>
    </font>
    <font>
      <b/>
      <sz val="10"/>
      <color theme="1"/>
      <name val="Verdana"/>
      <family val="2"/>
    </font>
    <font>
      <sz val="10"/>
      <name val="Verdana"/>
      <family val="2"/>
    </font>
    <font>
      <sz val="10"/>
      <color theme="1"/>
      <name val="Verdana"/>
      <family val="2"/>
    </font>
    <font>
      <b/>
      <u/>
      <sz val="10"/>
      <color rgb="FFFF9900"/>
      <name val="Verdana"/>
      <family val="2"/>
    </font>
    <font>
      <b/>
      <u/>
      <sz val="10"/>
      <color theme="1"/>
      <name val="Verdana"/>
      <family val="2"/>
    </font>
    <font>
      <sz val="10"/>
      <color theme="1"/>
      <name val="Calibri"/>
      <family val="2"/>
    </font>
    <font>
      <u/>
      <sz val="10"/>
      <color theme="1"/>
      <name val="Verdana"/>
      <family val="2"/>
    </font>
    <font>
      <b/>
      <sz val="10"/>
      <name val="Verdana"/>
      <family val="2"/>
    </font>
    <font>
      <sz val="10"/>
      <color rgb="FFFFFFFF"/>
      <name val="Verdana"/>
      <family val="2"/>
    </font>
    <font>
      <sz val="10"/>
      <color rgb="FF800000"/>
      <name val="Verdana"/>
      <family val="2"/>
    </font>
    <font>
      <b/>
      <sz val="10"/>
      <color rgb="FFFFFFFF"/>
      <name val="Verdana"/>
      <family val="2"/>
    </font>
    <font>
      <sz val="8"/>
      <color rgb="FF800000"/>
      <name val="Verdana"/>
      <family val="2"/>
    </font>
    <font>
      <b/>
      <u/>
      <sz val="8"/>
      <color rgb="FF000000"/>
      <name val="Verdana"/>
      <family val="2"/>
    </font>
    <font>
      <u/>
      <sz val="7"/>
      <color theme="1"/>
      <name val="Verdana"/>
      <family val="2"/>
    </font>
    <font>
      <sz val="10"/>
      <color rgb="FFFF0000"/>
      <name val="Verdana"/>
      <family val="2"/>
    </font>
    <font>
      <i/>
      <sz val="10"/>
      <color theme="1"/>
      <name val="Verdana"/>
      <family val="2"/>
    </font>
    <font>
      <b/>
      <i/>
      <sz val="10"/>
      <color theme="1"/>
      <name val="Verdana"/>
      <family val="2"/>
    </font>
    <font>
      <i/>
      <sz val="10"/>
      <color rgb="FF800000"/>
      <name val="Verdana"/>
      <family val="2"/>
    </font>
    <font>
      <sz val="7"/>
      <color theme="1"/>
      <name val="Verdana"/>
      <family val="2"/>
    </font>
    <font>
      <b/>
      <sz val="10"/>
      <color rgb="FFFF0000"/>
      <name val="Verdana"/>
      <family val="2"/>
    </font>
    <font>
      <b/>
      <sz val="10"/>
      <color rgb="FF000000"/>
      <name val="Verdana"/>
      <family val="2"/>
    </font>
    <font>
      <b/>
      <sz val="10"/>
      <color rgb="FF0070C0"/>
      <name val="Verdana"/>
      <family val="2"/>
    </font>
    <font>
      <sz val="10"/>
      <color rgb="FF000000"/>
      <name val="Verdana"/>
      <family val="2"/>
    </font>
    <font>
      <b/>
      <sz val="12"/>
      <color theme="1"/>
      <name val="Verdana"/>
      <family val="2"/>
    </font>
    <font>
      <b/>
      <sz val="12"/>
      <name val="Verdana"/>
      <family val="2"/>
    </font>
    <font>
      <sz val="12"/>
      <name val="Verdana"/>
      <family val="2"/>
    </font>
    <font>
      <sz val="12"/>
      <color rgb="FF000000"/>
      <name val="Verdana"/>
      <family val="2"/>
    </font>
    <font>
      <sz val="12"/>
      <color theme="1"/>
      <name val="Verdana"/>
      <family val="2"/>
    </font>
    <font>
      <sz val="8"/>
      <name val="Verdana"/>
      <family val="2"/>
    </font>
    <font>
      <sz val="10"/>
      <color rgb="FFFF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000000"/>
        <bgColor rgb="FF000000"/>
      </patternFill>
    </fill>
    <fill>
      <patternFill patternType="solid">
        <fgColor rgb="FFCCFFCC"/>
        <bgColor rgb="FFCCFFCC"/>
      </patternFill>
    </fill>
    <fill>
      <patternFill patternType="solid">
        <fgColor rgb="FFCCCCFF"/>
        <bgColor rgb="FFCCCCFF"/>
      </patternFill>
    </fill>
    <fill>
      <patternFill patternType="solid">
        <fgColor rgb="FF10D4CD"/>
        <bgColor rgb="FFCCCCFF"/>
      </patternFill>
    </fill>
    <fill>
      <patternFill patternType="solid">
        <fgColor rgb="FF88D7EA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4">
    <xf numFmtId="0" fontId="0" fillId="0" borderId="0" xfId="0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/>
    <xf numFmtId="10" fontId="1" fillId="0" borderId="2" xfId="0" applyNumberFormat="1" applyFont="1" applyBorder="1"/>
    <xf numFmtId="0" fontId="3" fillId="0" borderId="0" xfId="0" applyFont="1"/>
    <xf numFmtId="0" fontId="6" fillId="0" borderId="0" xfId="0" applyFont="1"/>
    <xf numFmtId="10" fontId="3" fillId="0" borderId="0" xfId="0" applyNumberFormat="1" applyFont="1"/>
    <xf numFmtId="10" fontId="7" fillId="0" borderId="0" xfId="0" applyNumberFormat="1" applyFont="1"/>
    <xf numFmtId="10" fontId="1" fillId="0" borderId="3" xfId="0" applyNumberFormat="1" applyFont="1" applyBorder="1"/>
    <xf numFmtId="10" fontId="1" fillId="0" borderId="0" xfId="0" applyNumberFormat="1" applyFont="1"/>
    <xf numFmtId="10" fontId="1" fillId="2" borderId="3" xfId="0" applyNumberFormat="1" applyFont="1" applyFill="1" applyBorder="1"/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1" fillId="0" borderId="0" xfId="0" applyFont="1"/>
    <xf numFmtId="165" fontId="1" fillId="0" borderId="0" xfId="0" applyNumberFormat="1" applyFont="1"/>
    <xf numFmtId="0" fontId="9" fillId="3" borderId="4" xfId="0" applyFont="1" applyFill="1" applyBorder="1"/>
    <xf numFmtId="0" fontId="3" fillId="4" borderId="4" xfId="0" applyFont="1" applyFill="1" applyBorder="1"/>
    <xf numFmtId="166" fontId="3" fillId="2" borderId="4" xfId="0" applyNumberFormat="1" applyFont="1" applyFill="1" applyBorder="1"/>
    <xf numFmtId="0" fontId="9" fillId="3" borderId="4" xfId="0" applyFont="1" applyFill="1" applyBorder="1" applyAlignment="1">
      <alignment horizontal="center"/>
    </xf>
    <xf numFmtId="167" fontId="3" fillId="2" borderId="4" xfId="0" applyNumberFormat="1" applyFont="1" applyFill="1" applyBorder="1"/>
    <xf numFmtId="10" fontId="3" fillId="2" borderId="4" xfId="0" applyNumberFormat="1" applyFont="1" applyFill="1" applyBorder="1"/>
    <xf numFmtId="168" fontId="3" fillId="2" borderId="4" xfId="0" applyNumberFormat="1" applyFont="1" applyFill="1" applyBorder="1" applyAlignment="1">
      <alignment horizontal="left"/>
    </xf>
    <xf numFmtId="167" fontId="3" fillId="0" borderId="0" xfId="0" applyNumberFormat="1" applyFont="1"/>
    <xf numFmtId="167" fontId="3" fillId="4" borderId="4" xfId="0" applyNumberFormat="1" applyFont="1" applyFill="1" applyBorder="1"/>
    <xf numFmtId="2" fontId="3" fillId="2" borderId="4" xfId="0" applyNumberFormat="1" applyFont="1" applyFill="1" applyBorder="1"/>
    <xf numFmtId="0" fontId="3" fillId="2" borderId="4" xfId="0" applyFont="1" applyFill="1" applyBorder="1"/>
    <xf numFmtId="0" fontId="10" fillId="0" borderId="0" xfId="0" applyFont="1"/>
    <xf numFmtId="0" fontId="10" fillId="0" borderId="0" xfId="0" applyFont="1" applyAlignment="1">
      <alignment horizontal="center"/>
    </xf>
    <xf numFmtId="0" fontId="11" fillId="3" borderId="4" xfId="0" applyFont="1" applyFill="1" applyBorder="1" applyAlignment="1">
      <alignment horizontal="center"/>
    </xf>
    <xf numFmtId="167" fontId="3" fillId="0" borderId="5" xfId="0" applyNumberFormat="1" applyFont="1" applyBorder="1" applyAlignment="1">
      <alignment horizontal="center"/>
    </xf>
    <xf numFmtId="167" fontId="3" fillId="0" borderId="6" xfId="0" applyNumberFormat="1" applyFont="1" applyBorder="1"/>
    <xf numFmtId="167" fontId="1" fillId="0" borderId="7" xfId="0" applyNumberFormat="1" applyFont="1" applyBorder="1"/>
    <xf numFmtId="167" fontId="3" fillId="0" borderId="8" xfId="0" applyNumberFormat="1" applyFont="1" applyBorder="1"/>
    <xf numFmtId="167" fontId="3" fillId="0" borderId="0" xfId="0" applyNumberFormat="1" applyFont="1" applyAlignment="1">
      <alignment horizontal="center"/>
    </xf>
    <xf numFmtId="167" fontId="1" fillId="0" borderId="6" xfId="0" applyNumberFormat="1" applyFont="1" applyBorder="1"/>
    <xf numFmtId="167" fontId="11" fillId="3" borderId="4" xfId="0" applyNumberFormat="1" applyFont="1" applyFill="1" applyBorder="1" applyAlignment="1">
      <alignment horizontal="right"/>
    </xf>
    <xf numFmtId="0" fontId="12" fillId="0" borderId="0" xfId="0" applyFont="1" applyAlignment="1">
      <alignment horizontal="right"/>
    </xf>
    <xf numFmtId="167" fontId="12" fillId="0" borderId="0" xfId="0" applyNumberFormat="1" applyFont="1"/>
    <xf numFmtId="0" fontId="13" fillId="0" borderId="0" xfId="0" applyFont="1" applyAlignment="1">
      <alignment horizontal="right"/>
    </xf>
    <xf numFmtId="167" fontId="11" fillId="3" borderId="9" xfId="0" applyNumberFormat="1" applyFont="1" applyFill="1" applyBorder="1"/>
    <xf numFmtId="0" fontId="14" fillId="0" borderId="0" xfId="0" applyFont="1" applyAlignment="1">
      <alignment horizontal="center"/>
    </xf>
    <xf numFmtId="0" fontId="15" fillId="2" borderId="4" xfId="0" applyFont="1" applyFill="1" applyBorder="1"/>
    <xf numFmtId="37" fontId="3" fillId="0" borderId="6" xfId="0" applyNumberFormat="1" applyFont="1" applyBorder="1"/>
    <xf numFmtId="37" fontId="3" fillId="2" borderId="10" xfId="0" applyNumberFormat="1" applyFont="1" applyFill="1" applyBorder="1"/>
    <xf numFmtId="37" fontId="3" fillId="2" borderId="11" xfId="0" applyNumberFormat="1" applyFont="1" applyFill="1" applyBorder="1"/>
    <xf numFmtId="37" fontId="3" fillId="2" borderId="12" xfId="0" applyNumberFormat="1" applyFont="1" applyFill="1" applyBorder="1"/>
    <xf numFmtId="168" fontId="3" fillId="2" borderId="4" xfId="0" applyNumberFormat="1" applyFont="1" applyFill="1" applyBorder="1"/>
    <xf numFmtId="10" fontId="15" fillId="0" borderId="0" xfId="0" applyNumberFormat="1" applyFont="1"/>
    <xf numFmtId="4" fontId="3" fillId="2" borderId="4" xfId="0" applyNumberFormat="1" applyFont="1" applyFill="1" applyBorder="1"/>
    <xf numFmtId="164" fontId="3" fillId="0" borderId="0" xfId="0" applyNumberFormat="1" applyFont="1"/>
    <xf numFmtId="0" fontId="9" fillId="3" borderId="14" xfId="0" applyFont="1" applyFill="1" applyBorder="1" applyAlignment="1">
      <alignment horizontal="center"/>
    </xf>
    <xf numFmtId="2" fontId="3" fillId="0" borderId="0" xfId="0" applyNumberFormat="1" applyFont="1"/>
    <xf numFmtId="0" fontId="11" fillId="3" borderId="15" xfId="0" applyFont="1" applyFill="1" applyBorder="1" applyAlignment="1">
      <alignment horizontal="center"/>
    </xf>
    <xf numFmtId="0" fontId="9" fillId="3" borderId="16" xfId="0" applyFont="1" applyFill="1" applyBorder="1" applyAlignment="1">
      <alignment horizontal="center"/>
    </xf>
    <xf numFmtId="0" fontId="9" fillId="3" borderId="17" xfId="0" applyFont="1" applyFill="1" applyBorder="1" applyAlignment="1">
      <alignment horizontal="center"/>
    </xf>
    <xf numFmtId="37" fontId="3" fillId="0" borderId="3" xfId="0" applyNumberFormat="1" applyFont="1" applyBorder="1"/>
    <xf numFmtId="37" fontId="3" fillId="2" borderId="9" xfId="0" applyNumberFormat="1" applyFont="1" applyFill="1" applyBorder="1"/>
    <xf numFmtId="37" fontId="3" fillId="2" borderId="18" xfId="0" applyNumberFormat="1" applyFont="1" applyFill="1" applyBorder="1"/>
    <xf numFmtId="37" fontId="3" fillId="2" borderId="19" xfId="0" applyNumberFormat="1" applyFont="1" applyFill="1" applyBorder="1"/>
    <xf numFmtId="167" fontId="1" fillId="0" borderId="5" xfId="0" applyNumberFormat="1" applyFont="1" applyBorder="1"/>
    <xf numFmtId="167" fontId="11" fillId="3" borderId="10" xfId="0" applyNumberFormat="1" applyFont="1" applyFill="1" applyBorder="1" applyAlignment="1">
      <alignment horizontal="right"/>
    </xf>
    <xf numFmtId="0" fontId="1" fillId="5" borderId="20" xfId="0" applyFont="1" applyFill="1" applyBorder="1" applyAlignment="1">
      <alignment horizontal="center"/>
    </xf>
    <xf numFmtId="0" fontId="1" fillId="5" borderId="21" xfId="0" applyFont="1" applyFill="1" applyBorder="1"/>
    <xf numFmtId="0" fontId="16" fillId="0" borderId="0" xfId="0" applyFont="1" applyAlignment="1">
      <alignment horizontal="right"/>
    </xf>
    <xf numFmtId="0" fontId="3" fillId="0" borderId="8" xfId="0" applyFont="1" applyBorder="1"/>
    <xf numFmtId="4" fontId="1" fillId="0" borderId="8" xfId="0" applyNumberFormat="1" applyFont="1" applyBorder="1"/>
    <xf numFmtId="4" fontId="3" fillId="0" borderId="8" xfId="0" applyNumberFormat="1" applyFont="1" applyBorder="1"/>
    <xf numFmtId="4" fontId="3" fillId="0" borderId="0" xfId="0" applyNumberFormat="1" applyFont="1"/>
    <xf numFmtId="4" fontId="17" fillId="0" borderId="3" xfId="0" applyNumberFormat="1" applyFont="1" applyBorder="1"/>
    <xf numFmtId="0" fontId="17" fillId="0" borderId="0" xfId="0" applyFont="1"/>
    <xf numFmtId="4" fontId="17" fillId="0" borderId="0" xfId="0" applyNumberFormat="1" applyFont="1"/>
    <xf numFmtId="4" fontId="16" fillId="0" borderId="0" xfId="0" applyNumberFormat="1" applyFont="1"/>
    <xf numFmtId="4" fontId="1" fillId="0" borderId="0" xfId="0" applyNumberFormat="1" applyFont="1"/>
    <xf numFmtId="0" fontId="16" fillId="0" borderId="0" xfId="0" applyFont="1"/>
    <xf numFmtId="4" fontId="1" fillId="0" borderId="3" xfId="0" applyNumberFormat="1" applyFont="1" applyBorder="1"/>
    <xf numFmtId="0" fontId="3" fillId="0" borderId="3" xfId="0" applyFont="1" applyBorder="1"/>
    <xf numFmtId="0" fontId="1" fillId="0" borderId="3" xfId="0" applyFont="1" applyBorder="1"/>
    <xf numFmtId="0" fontId="15" fillId="0" borderId="0" xfId="0" applyFont="1"/>
    <xf numFmtId="0" fontId="18" fillId="0" borderId="0" xfId="0" applyFont="1"/>
    <xf numFmtId="0" fontId="17" fillId="0" borderId="3" xfId="0" applyFont="1" applyBorder="1"/>
    <xf numFmtId="4" fontId="3" fillId="0" borderId="3" xfId="0" applyNumberFormat="1" applyFont="1" applyBorder="1"/>
    <xf numFmtId="0" fontId="19" fillId="0" borderId="8" xfId="0" applyFont="1" applyBorder="1"/>
    <xf numFmtId="0" fontId="19" fillId="0" borderId="7" xfId="0" applyFont="1" applyBorder="1"/>
    <xf numFmtId="0" fontId="3" fillId="0" borderId="7" xfId="0" applyFont="1" applyBorder="1"/>
    <xf numFmtId="0" fontId="3" fillId="0" borderId="6" xfId="0" applyFont="1" applyBorder="1"/>
    <xf numFmtId="0" fontId="7" fillId="0" borderId="0" xfId="0" applyFont="1"/>
    <xf numFmtId="4" fontId="1" fillId="7" borderId="0" xfId="0" applyNumberFormat="1" applyFont="1" applyFill="1"/>
    <xf numFmtId="0" fontId="7" fillId="7" borderId="0" xfId="0" applyFont="1" applyFill="1"/>
    <xf numFmtId="0" fontId="7" fillId="7" borderId="4" xfId="0" applyFont="1" applyFill="1" applyBorder="1"/>
    <xf numFmtId="0" fontId="23" fillId="0" borderId="0" xfId="0" applyFont="1"/>
    <xf numFmtId="0" fontId="25" fillId="0" borderId="1" xfId="0" applyFont="1" applyBorder="1" applyAlignment="1">
      <alignment horizontal="center"/>
    </xf>
    <xf numFmtId="0" fontId="27" fillId="0" borderId="0" xfId="0" applyFont="1"/>
    <xf numFmtId="0" fontId="24" fillId="0" borderId="22" xfId="0" applyFont="1" applyBorder="1" applyAlignment="1">
      <alignment horizontal="center"/>
    </xf>
    <xf numFmtId="0" fontId="25" fillId="0" borderId="23" xfId="0" applyFont="1" applyBorder="1" applyAlignment="1">
      <alignment horizontal="center"/>
    </xf>
    <xf numFmtId="0" fontId="28" fillId="0" borderId="0" xfId="0" applyFont="1"/>
    <xf numFmtId="0" fontId="5" fillId="0" borderId="0" xfId="0" applyFont="1" applyAlignment="1">
      <alignment horizontal="center" wrapText="1"/>
    </xf>
    <xf numFmtId="2" fontId="5" fillId="0" borderId="0" xfId="0" applyNumberFormat="1" applyFont="1" applyAlignment="1">
      <alignment horizontal="center" wrapText="1"/>
    </xf>
    <xf numFmtId="167" fontId="5" fillId="0" borderId="0" xfId="0" applyNumberFormat="1" applyFont="1" applyAlignment="1">
      <alignment horizontal="center" wrapText="1"/>
    </xf>
    <xf numFmtId="10" fontId="5" fillId="0" borderId="0" xfId="0" applyNumberFormat="1" applyFont="1" applyAlignment="1">
      <alignment horizontal="center" wrapText="1"/>
    </xf>
    <xf numFmtId="0" fontId="27" fillId="0" borderId="0" xfId="0" applyFont="1" applyAlignment="1">
      <alignment vertical="center"/>
    </xf>
    <xf numFmtId="0" fontId="20" fillId="8" borderId="0" xfId="0" applyFont="1" applyFill="1"/>
    <xf numFmtId="0" fontId="3" fillId="8" borderId="0" xfId="0" applyFont="1" applyFill="1"/>
    <xf numFmtId="10" fontId="3" fillId="4" borderId="4" xfId="0" applyNumberFormat="1" applyFont="1" applyFill="1" applyBorder="1"/>
    <xf numFmtId="10" fontId="3" fillId="0" borderId="15" xfId="0" applyNumberFormat="1" applyFont="1" applyBorder="1"/>
    <xf numFmtId="10" fontId="3" fillId="0" borderId="16" xfId="0" applyNumberFormat="1" applyFont="1" applyBorder="1"/>
    <xf numFmtId="10" fontId="3" fillId="0" borderId="16" xfId="0" applyNumberFormat="1" applyFont="1" applyBorder="1" applyAlignment="1">
      <alignment horizontal="center"/>
    </xf>
    <xf numFmtId="10" fontId="3" fillId="0" borderId="17" xfId="0" applyNumberFormat="1" applyFont="1" applyBorder="1"/>
    <xf numFmtId="168" fontId="3" fillId="0" borderId="10" xfId="0" applyNumberFormat="1" applyFont="1" applyBorder="1"/>
    <xf numFmtId="168" fontId="3" fillId="0" borderId="11" xfId="0" applyNumberFormat="1" applyFont="1" applyBorder="1"/>
    <xf numFmtId="168" fontId="3" fillId="0" borderId="11" xfId="0" applyNumberFormat="1" applyFont="1" applyBorder="1" applyAlignment="1">
      <alignment horizontal="center"/>
    </xf>
    <xf numFmtId="168" fontId="3" fillId="0" borderId="12" xfId="0" applyNumberFormat="1" applyFont="1" applyBorder="1"/>
    <xf numFmtId="167" fontId="3" fillId="0" borderId="17" xfId="0" applyNumberFormat="1" applyFont="1" applyBorder="1"/>
    <xf numFmtId="167" fontId="3" fillId="0" borderId="14" xfId="0" applyNumberFormat="1" applyFont="1" applyBorder="1"/>
    <xf numFmtId="167" fontId="3" fillId="0" borderId="14" xfId="0" applyNumberFormat="1" applyFont="1" applyBorder="1" applyAlignment="1">
      <alignment horizontal="center"/>
    </xf>
    <xf numFmtId="167" fontId="3" fillId="0" borderId="10" xfId="0" applyNumberFormat="1" applyFont="1" applyBorder="1"/>
    <xf numFmtId="167" fontId="3" fillId="0" borderId="11" xfId="0" applyNumberFormat="1" applyFont="1" applyBorder="1"/>
    <xf numFmtId="167" fontId="3" fillId="0" borderId="11" xfId="0" applyNumberFormat="1" applyFont="1" applyBorder="1" applyAlignment="1">
      <alignment horizontal="center"/>
    </xf>
    <xf numFmtId="167" fontId="3" fillId="0" borderId="12" xfId="0" applyNumberFormat="1" applyFont="1" applyBorder="1"/>
    <xf numFmtId="167" fontId="1" fillId="0" borderId="9" xfId="0" applyNumberFormat="1" applyFont="1" applyBorder="1"/>
    <xf numFmtId="167" fontId="1" fillId="0" borderId="18" xfId="0" applyNumberFormat="1" applyFont="1" applyBorder="1"/>
    <xf numFmtId="167" fontId="1" fillId="0" borderId="19" xfId="0" applyNumberFormat="1" applyFont="1" applyBorder="1"/>
    <xf numFmtId="167" fontId="3" fillId="0" borderId="18" xfId="0" applyNumberFormat="1" applyFont="1" applyBorder="1"/>
    <xf numFmtId="167" fontId="3" fillId="0" borderId="18" xfId="0" applyNumberFormat="1" applyFont="1" applyBorder="1" applyAlignment="1">
      <alignment horizontal="center"/>
    </xf>
    <xf numFmtId="167" fontId="3" fillId="0" borderId="19" xfId="0" applyNumberFormat="1" applyFont="1" applyBorder="1"/>
    <xf numFmtId="167" fontId="3" fillId="0" borderId="15" xfId="0" applyNumberFormat="1" applyFont="1" applyBorder="1"/>
    <xf numFmtId="167" fontId="3" fillId="0" borderId="16" xfId="0" applyNumberFormat="1" applyFont="1" applyBorder="1"/>
    <xf numFmtId="0" fontId="24" fillId="0" borderId="20" xfId="0" applyFont="1" applyBorder="1" applyAlignment="1">
      <alignment horizontal="center"/>
    </xf>
    <xf numFmtId="0" fontId="25" fillId="0" borderId="21" xfId="0" applyFont="1" applyBorder="1" applyAlignment="1">
      <alignment horizontal="center"/>
    </xf>
    <xf numFmtId="0" fontId="3" fillId="0" borderId="14" xfId="0" applyFont="1" applyBorder="1"/>
    <xf numFmtId="0" fontId="3" fillId="0" borderId="15" xfId="0" applyFont="1" applyBorder="1"/>
    <xf numFmtId="4" fontId="1" fillId="0" borderId="15" xfId="0" applyNumberFormat="1" applyFont="1" applyBorder="1"/>
    <xf numFmtId="4" fontId="3" fillId="0" borderId="15" xfId="0" applyNumberFormat="1" applyFont="1" applyBorder="1"/>
    <xf numFmtId="4" fontId="3" fillId="0" borderId="16" xfId="0" applyNumberFormat="1" applyFont="1" applyBorder="1"/>
    <xf numFmtId="4" fontId="3" fillId="0" borderId="17" xfId="0" applyNumberFormat="1" applyFont="1" applyBorder="1"/>
    <xf numFmtId="4" fontId="3" fillId="0" borderId="14" xfId="0" applyNumberFormat="1" applyFont="1" applyBorder="1"/>
    <xf numFmtId="0" fontId="3" fillId="0" borderId="10" xfId="0" applyFont="1" applyBorder="1"/>
    <xf numFmtId="4" fontId="1" fillId="0" borderId="10" xfId="0" applyNumberFormat="1" applyFont="1" applyBorder="1"/>
    <xf numFmtId="4" fontId="3" fillId="0" borderId="10" xfId="0" applyNumberFormat="1" applyFont="1" applyBorder="1"/>
    <xf numFmtId="4" fontId="3" fillId="0" borderId="11" xfId="0" applyNumberFormat="1" applyFont="1" applyBorder="1"/>
    <xf numFmtId="4" fontId="3" fillId="0" borderId="12" xfId="0" applyNumberFormat="1" applyFont="1" applyBorder="1"/>
    <xf numFmtId="0" fontId="1" fillId="0" borderId="15" xfId="0" applyFont="1" applyBorder="1" applyAlignment="1">
      <alignment horizontal="right"/>
    </xf>
    <xf numFmtId="4" fontId="1" fillId="0" borderId="9" xfId="0" applyNumberFormat="1" applyFont="1" applyBorder="1"/>
    <xf numFmtId="4" fontId="1" fillId="0" borderId="18" xfId="0" applyNumberFormat="1" applyFont="1" applyBorder="1"/>
    <xf numFmtId="4" fontId="1" fillId="0" borderId="19" xfId="0" applyNumberFormat="1" applyFont="1" applyBorder="1"/>
    <xf numFmtId="0" fontId="17" fillId="0" borderId="9" xfId="0" applyFont="1" applyBorder="1"/>
    <xf numFmtId="4" fontId="16" fillId="0" borderId="9" xfId="0" applyNumberFormat="1" applyFont="1" applyBorder="1"/>
    <xf numFmtId="4" fontId="16" fillId="0" borderId="18" xfId="0" applyNumberFormat="1" applyFont="1" applyBorder="1"/>
    <xf numFmtId="4" fontId="16" fillId="0" borderId="19" xfId="0" applyNumberFormat="1" applyFont="1" applyBorder="1"/>
    <xf numFmtId="4" fontId="1" fillId="0" borderId="16" xfId="0" applyNumberFormat="1" applyFont="1" applyBorder="1"/>
    <xf numFmtId="0" fontId="1" fillId="0" borderId="9" xfId="0" applyFont="1" applyBorder="1" applyAlignment="1">
      <alignment horizontal="right"/>
    </xf>
    <xf numFmtId="4" fontId="16" fillId="0" borderId="11" xfId="0" applyNumberFormat="1" applyFont="1" applyBorder="1"/>
    <xf numFmtId="4" fontId="16" fillId="0" borderId="12" xfId="0" applyNumberFormat="1" applyFont="1" applyBorder="1"/>
    <xf numFmtId="4" fontId="16" fillId="0" borderId="10" xfId="0" applyNumberFormat="1" applyFont="1" applyBorder="1"/>
    <xf numFmtId="0" fontId="5" fillId="0" borderId="0" xfId="0" applyFont="1" applyAlignment="1">
      <alignment horizontal="center"/>
    </xf>
    <xf numFmtId="0" fontId="5" fillId="0" borderId="15" xfId="0" applyFont="1" applyBorder="1"/>
    <xf numFmtId="0" fontId="5" fillId="0" borderId="5" xfId="0" applyFont="1" applyBorder="1"/>
    <xf numFmtId="0" fontId="5" fillId="0" borderId="17" xfId="0" applyFont="1" applyBorder="1"/>
    <xf numFmtId="0" fontId="5" fillId="0" borderId="7" xfId="0" applyFont="1" applyBorder="1" applyAlignment="1">
      <alignment horizontal="center"/>
    </xf>
    <xf numFmtId="0" fontId="3" fillId="0" borderId="12" xfId="0" applyFont="1" applyBorder="1"/>
    <xf numFmtId="0" fontId="21" fillId="0" borderId="0" xfId="0" applyFont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1" fillId="0" borderId="20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24" fillId="0" borderId="23" xfId="0" applyFont="1" applyBorder="1" applyAlignment="1">
      <alignment horizontal="center"/>
    </xf>
    <xf numFmtId="0" fontId="24" fillId="0" borderId="23" xfId="0" applyFont="1" applyBorder="1" applyAlignment="1">
      <alignment horizontal="left"/>
    </xf>
    <xf numFmtId="0" fontId="26" fillId="0" borderId="24" xfId="0" applyFont="1" applyBorder="1" applyAlignment="1">
      <alignment horizontal="left"/>
    </xf>
    <xf numFmtId="0" fontId="24" fillId="0" borderId="13" xfId="0" applyFont="1" applyBorder="1" applyAlignment="1">
      <alignment horizontal="center"/>
    </xf>
    <xf numFmtId="0" fontId="24" fillId="0" borderId="9" xfId="0" applyFont="1" applyBorder="1" applyAlignment="1">
      <alignment horizontal="center"/>
    </xf>
    <xf numFmtId="0" fontId="24" fillId="6" borderId="20" xfId="0" applyFont="1" applyFill="1" applyBorder="1" applyAlignment="1">
      <alignment horizontal="center"/>
    </xf>
    <xf numFmtId="0" fontId="24" fillId="6" borderId="21" xfId="0" applyFont="1" applyFill="1" applyBorder="1" applyAlignment="1">
      <alignment horizontal="center"/>
    </xf>
    <xf numFmtId="0" fontId="24" fillId="5" borderId="20" xfId="0" applyFont="1" applyFill="1" applyBorder="1" applyAlignment="1">
      <alignment horizontal="center" vertical="center"/>
    </xf>
    <xf numFmtId="0" fontId="26" fillId="0" borderId="1" xfId="0" applyFont="1" applyBorder="1" applyAlignment="1">
      <alignment vertical="center"/>
    </xf>
    <xf numFmtId="0" fontId="26" fillId="0" borderId="21" xfId="0" applyFont="1" applyBorder="1" applyAlignment="1">
      <alignment vertical="center"/>
    </xf>
    <xf numFmtId="0" fontId="2" fillId="0" borderId="1" xfId="0" applyFont="1" applyBorder="1" applyAlignment="1"/>
    <xf numFmtId="0" fontId="2" fillId="0" borderId="21" xfId="0" applyFont="1" applyBorder="1" applyAlignment="1"/>
    <xf numFmtId="0" fontId="5" fillId="0" borderId="0" xfId="0" applyFont="1" applyAlignment="1"/>
    <xf numFmtId="0" fontId="23" fillId="0" borderId="0" xfId="0" applyFont="1" applyAlignment="1"/>
    <xf numFmtId="0" fontId="3" fillId="0" borderId="0" xfId="0" applyFont="1" applyAlignment="1"/>
    <xf numFmtId="0" fontId="26" fillId="0" borderId="24" xfId="0" applyFont="1" applyBorder="1" applyAlignment="1"/>
    <xf numFmtId="0" fontId="26" fillId="0" borderId="19" xfId="0" applyFont="1" applyBorder="1" applyAlignment="1"/>
    <xf numFmtId="0" fontId="26" fillId="0" borderId="18" xfId="0" applyFont="1" applyBorder="1" applyAlignment="1"/>
  </cellXfs>
  <cellStyles count="1">
    <cellStyle name="Standaard" xfId="0" builtinId="0"/>
  </cellStyles>
  <dxfs count="0"/>
  <tableStyles count="0" defaultTableStyle="TableStyleMedium2" defaultPivotStyle="PivotStyleLight16"/>
  <colors>
    <mruColors>
      <color rgb="FF88D7EA"/>
      <color rgb="FF10D4C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comments2.xml.rels><?xml version="1.0" encoding="UTF-8" standalone="yes"?>
<Relationships xmlns="http://schemas.openxmlformats.org/package/2006/relationships"><Relationship Id="rId1" Type="http://customschemas.google.com/relationships/workbookmetadata" Target="commentsmeta1"/></Relationships>
</file>

<file path=xl/_rels/comments3.xml.rels><?xml version="1.0" encoding="UTF-8" standalone="yes"?>
<Relationships xmlns="http://schemas.openxmlformats.org/package/2006/relationships"><Relationship Id="rId1" Type="http://customschemas.google.com/relationships/workbookmetadata" Target="commentsmeta2"/></Relationships>
</file>

<file path=xl/_rels/comments4.xml.rels><?xml version="1.0" encoding="UTF-8" standalone="yes"?>
<Relationships xmlns="http://schemas.openxmlformats.org/package/2006/relationships"><Relationship Id="rId1" Type="http://customschemas.google.com/relationships/workbookmetadata" Target="commentsmeta3"/></Relationships>
</file>

<file path=xl/_rels/comments5.xml.rels><?xml version="1.0" encoding="UTF-8" standalone="yes"?>
<Relationships xmlns="http://schemas.openxmlformats.org/package/2006/relationships"><Relationship Id="rId1" Type="http://customschemas.google.com/relationships/workbookmetadata" Target="commentsmeta4"/></Relationships>
</file>

<file path=xl/_rels/comments6.xml.rels><?xml version="1.0" encoding="UTF-8" standalone="yes"?>
<Relationships xmlns="http://schemas.openxmlformats.org/package/2006/relationships"><Relationship Id="rId1" Type="http://customschemas.google.com/relationships/workbookmetadata" Target="commentsmeta5"/></Relationships>
</file>

<file path=xl/_rels/comments7.xml.rels><?xml version="1.0" encoding="UTF-8" standalone="yes"?>
<Relationships xmlns="http://schemas.openxmlformats.org/package/2006/relationships"><Relationship Id="rId1" Type="http://customschemas.google.com/relationships/workbookmetadata" Target="commentsmeta6"/></Relationships>
</file>

<file path=xl/_rels/comments8.xml.rels><?xml version="1.0" encoding="UTF-8" standalone="yes"?>
<Relationships xmlns="http://schemas.openxmlformats.org/package/2006/relationships"><Relationship Id="rId1" Type="http://customschemas.google.com/relationships/workbookmetadata" Target="commentsmeta7"/></Relationships>
</file>

<file path=xl/_rels/comments9.xml.rels><?xml version="1.0" encoding="UTF-8" standalone="yes"?>
<Relationships xmlns="http://schemas.openxmlformats.org/package/2006/relationships"><Relationship Id="rId1" Type="http://customschemas.google.com/relationships/workbookmetadata" Target="commentsmeta8"/></Relationships>
</file>

<file path=xl/_rels/comments10.xml.rels><?xml version="1.0" encoding="UTF-8" standalone="yes"?>
<Relationships xmlns="http://schemas.openxmlformats.org/package/2006/relationships"><Relationship Id="rId1" Type="http://customschemas.google.com/relationships/workbookmetadata" Target="commentsmeta9"/></Relationships>
</file>

<file path=xl/_rels/comments11.xml.rels><?xml version="1.0" encoding="UTF-8" standalone="yes"?>
<Relationships xmlns="http://schemas.openxmlformats.org/package/2006/relationships"><Relationship Id="rId1" Type="http://customschemas.google.com/relationships/workbookmetadata" Target="commentsmeta10"/></Relationships>
</file>

<file path=xl/_rels/comments12.xml.rels><?xml version="1.0" encoding="UTF-8" standalone="yes"?>
<Relationships xmlns="http://schemas.openxmlformats.org/package/2006/relationships"><Relationship Id="rId1" Type="http://customschemas.google.com/relationships/workbookmetadata" Target="commentsmeta11"/></Relationships>
</file>

<file path=xl/_rels/comments13.xml.rels><?xml version="1.0" encoding="UTF-8" standalone="yes"?>
<Relationships xmlns="http://schemas.openxmlformats.org/package/2006/relationships"><Relationship Id="rId1" Type="http://customschemas.google.com/relationships/workbookmetadata" Target="commentsmeta12"/></Relationships>
</file>

<file path=xl/_rels/comments14.xml.rels><?xml version="1.0" encoding="UTF-8" standalone="yes"?>
<Relationships xmlns="http://schemas.openxmlformats.org/package/2006/relationships"><Relationship Id="rId1" Type="http://customschemas.google.com/relationships/workbookmetadata" Target="commentsmeta13"/></Relationships>
</file>

<file path=xl/_rels/comments15.xml.rels><?xml version="1.0" encoding="UTF-8" standalone="yes"?>
<Relationships xmlns="http://schemas.openxmlformats.org/package/2006/relationships"><Relationship Id="rId1" Type="http://customschemas.google.com/relationships/workbookmetadata" Target="commentsmeta14"/></Relationships>
</file>

<file path=xl/_rels/comments16.xml.rels><?xml version="1.0" encoding="UTF-8" standalone="yes"?>
<Relationships xmlns="http://schemas.openxmlformats.org/package/2006/relationships"><Relationship Id="rId1" Type="http://customschemas.google.com/relationships/workbookmetadata" Target="commentsmeta15"/></Relationships>
</file>

<file path=xl/_rels/comments17.xml.rels><?xml version="1.0" encoding="UTF-8" standalone="yes"?>
<Relationships xmlns="http://schemas.openxmlformats.org/package/2006/relationships"><Relationship Id="rId1" Type="http://customschemas.google.com/relationships/workbookmetadata" Target="commentsmeta16"/></Relationships>
</file>

<file path=xl/_rels/comments18.xml.rels><?xml version="1.0" encoding="UTF-8" standalone="yes"?>
<Relationships xmlns="http://schemas.openxmlformats.org/package/2006/relationships"><Relationship Id="rId1" Type="http://customschemas.google.com/relationships/workbookmetadata" Target="commentsmeta17"/></Relationships>
</file>

<file path=xl/_rels/comments19.xml.rels><?xml version="1.0" encoding="UTF-8" standalone="yes"?>
<Relationships xmlns="http://schemas.openxmlformats.org/package/2006/relationships"><Relationship Id="rId1" Type="http://customschemas.google.com/relationships/workbookmetadata" Target="commentsmeta18"/></Relationships>
</file>

<file path=xl/_rels/comments20.xml.rels><?xml version="1.0" encoding="UTF-8" standalone="yes"?>
<Relationships xmlns="http://schemas.openxmlformats.org/package/2006/relationships"><Relationship Id="rId1" Type="http://customschemas.google.com/relationships/workbookmetadata" Target="commentsmeta19"/></Relationships>
</file>

<file path=xl/_rels/comments21.xml.rels><?xml version="1.0" encoding="UTF-8" standalone="yes"?>
<Relationships xmlns="http://schemas.openxmlformats.org/package/2006/relationships"><Relationship Id="rId1" Type="http://customschemas.google.com/relationships/workbookmetadata" Target="commentsmeta20"/></Relationships>
</file>

<file path=xl/_rels/comments22.xml.rels><?xml version="1.0" encoding="UTF-8" standalone="yes"?>
<Relationships xmlns="http://schemas.openxmlformats.org/package/2006/relationships"><Relationship Id="rId1" Type="http://customschemas.google.com/relationships/workbookmetadata" Target="commentsmeta21"/></Relationships>
</file>

<file path=xl/_rels/comments23.xml.rels><?xml version="1.0" encoding="UTF-8" standalone="yes"?>
<Relationships xmlns="http://schemas.openxmlformats.org/package/2006/relationships"><Relationship Id="rId1" Type="http://customschemas.google.com/relationships/workbookmetadata" Target="commentsmeta22"/></Relationships>
</file>

<file path=xl/_rels/comments24.xml.rels><?xml version="1.0" encoding="UTF-8" standalone="yes"?>
<Relationships xmlns="http://schemas.openxmlformats.org/package/2006/relationships"><Relationship Id="rId1" Type="http://customschemas.google.com/relationships/workbookmetadata" Target="commentsmeta23"/></Relationships>
</file>

<file path=xl/_rels/comments25.xml.rels><?xml version="1.0" encoding="UTF-8" standalone="yes"?>
<Relationships xmlns="http://schemas.openxmlformats.org/package/2006/relationships"><Relationship Id="rId1" Type="http://customschemas.google.com/relationships/workbookmetadata" Target="commentsmeta24"/></Relationships>
</file>

<file path=xl/_rels/comments26.xml.rels><?xml version="1.0" encoding="UTF-8" standalone="yes"?>
<Relationships xmlns="http://schemas.openxmlformats.org/package/2006/relationships"><Relationship Id="rId1" Type="http://customschemas.google.com/relationships/workbookmetadata" Target="commentsmeta25"/></Relationships>
</file>

<file path=xl/_rels/comments27.xml.rels><?xml version="1.0" encoding="UTF-8" standalone="yes"?>
<Relationships xmlns="http://schemas.openxmlformats.org/package/2006/relationships"><Relationship Id="rId1" Type="http://customschemas.google.com/relationships/workbookmetadata" Target="commentsmeta26"/></Relationships>
</file>

<file path=xl/_rels/comments28.xml.rels><?xml version="1.0" encoding="UTF-8" standalone="yes"?>
<Relationships xmlns="http://schemas.openxmlformats.org/package/2006/relationships"><Relationship Id="rId1" Type="http://customschemas.google.com/relationships/workbookmetadata" Target="commentsmeta27"/></Relationships>
</file>

<file path=xl/_rels/comments29.xml.rels><?xml version="1.0" encoding="UTF-8" standalone="yes"?>
<Relationships xmlns="http://schemas.openxmlformats.org/package/2006/relationships"><Relationship Id="rId1" Type="http://customschemas.google.com/relationships/workbookmetadata" Target="commentsmeta28"/></Relationships>
</file>

<file path=xl/_rels/comments30.xml.rels><?xml version="1.0" encoding="UTF-8" standalone="yes"?>
<Relationships xmlns="http://schemas.openxmlformats.org/package/2006/relationships"><Relationship Id="rId1" Type="http://customschemas.google.com/relationships/workbookmetadata" Target="commentsmeta29"/></Relationships>
</file>

<file path=xl/_rels/comments31.xml.rels><?xml version="1.0" encoding="UTF-8" standalone="yes"?>
<Relationships xmlns="http://schemas.openxmlformats.org/package/2006/relationships"><Relationship Id="rId1" Type="http://customschemas.google.com/relationships/workbookmetadata" Target="commentsmeta30"/></Relationships>
</file>

<file path=xl/_rels/comments32.xml.rels><?xml version="1.0" encoding="UTF-8" standalone="yes"?>
<Relationships xmlns="http://schemas.openxmlformats.org/package/2006/relationships"><Relationship Id="rId1" Type="http://customschemas.google.com/relationships/workbookmetadata" Target="commentsmeta31"/></Relationships>
</file>

<file path=xl/_rels/comments33.xml.rels><?xml version="1.0" encoding="UTF-8" standalone="yes"?>
<Relationships xmlns="http://schemas.openxmlformats.org/package/2006/relationships"><Relationship Id="rId1" Type="http://customschemas.google.com/relationships/workbookmetadata" Target="commentsmeta32"/></Relationships>
</file>

<file path=xl/_rels/comments34.xml.rels><?xml version="1.0" encoding="UTF-8" standalone="yes"?>
<Relationships xmlns="http://schemas.openxmlformats.org/package/2006/relationships"><Relationship Id="rId1" Type="http://customschemas.google.com/relationships/workbookmetadata" Target="commentsmeta33"/></Relationships>
</file>

<file path=xl/_rels/comments35.xml.rels><?xml version="1.0" encoding="UTF-8" standalone="yes"?>
<Relationships xmlns="http://schemas.openxmlformats.org/package/2006/relationships"><Relationship Id="rId1" Type="http://customschemas.google.com/relationships/workbookmetadata" Target="commentsmeta34"/></Relationships>
</file>

<file path=xl/_rels/comments36.xml.rels><?xml version="1.0" encoding="UTF-8" standalone="yes"?>
<Relationships xmlns="http://schemas.openxmlformats.org/package/2006/relationships"><Relationship Id="rId1" Type="http://customschemas.google.com/relationships/workbookmetadata" Target="commentsmeta35"/></Relationships>
</file>

<file path=xl/_rels/comments37.xml.rels><?xml version="1.0" encoding="UTF-8" standalone="yes"?>
<Relationships xmlns="http://schemas.openxmlformats.org/package/2006/relationships"><Relationship Id="rId1" Type="http://customschemas.google.com/relationships/workbookmetadata" Target="commentsmeta36"/></Relationships>
</file>

<file path=xl/_rels/comments38.xml.rels><?xml version="1.0" encoding="UTF-8" standalone="yes"?>
<Relationships xmlns="http://schemas.openxmlformats.org/package/2006/relationships"><Relationship Id="rId1" Type="http://customschemas.google.com/relationships/workbookmetadata" Target="commentsmeta37"/></Relationships>
</file>

<file path=xl/_rels/comments39.xml.rels><?xml version="1.0" encoding="UTF-8" standalone="yes"?>
<Relationships xmlns="http://schemas.openxmlformats.org/package/2006/relationships"><Relationship Id="rId1" Type="http://customschemas.google.com/relationships/workbookmetadata" Target="commentsmeta38"/></Relationships>
</file>

<file path=xl/_rels/comments40.xml.rels><?xml version="1.0" encoding="UTF-8" standalone="yes"?>
<Relationships xmlns="http://schemas.openxmlformats.org/package/2006/relationships"><Relationship Id="rId1" Type="http://customschemas.google.com/relationships/workbookmetadata" Target="commentsmeta39"/></Relationships>
</file>

<file path=xl/_rels/comments41.xml.rels><?xml version="1.0" encoding="UTF-8" standalone="yes"?>
<Relationships xmlns="http://schemas.openxmlformats.org/package/2006/relationships"><Relationship Id="rId1" Type="http://customschemas.google.com/relationships/workbookmetadata" Target="commentsmeta40"/></Relationships>
</file>

<file path=xl/_rels/comments42.xml.rels><?xml version="1.0" encoding="UTF-8" standalone="yes"?>
<Relationships xmlns="http://schemas.openxmlformats.org/package/2006/relationships"><Relationship Id="rId1" Type="http://customschemas.google.com/relationships/workbookmetadata" Target="commentsmeta41"/></Relationships>
</file>

<file path=xl/_rels/comments43.xml.rels><?xml version="1.0" encoding="UTF-8" standalone="yes"?>
<Relationships xmlns="http://schemas.openxmlformats.org/package/2006/relationships"><Relationship Id="rId1" Type="http://customschemas.google.com/relationships/workbookmetadata" Target="commentsmeta42"/></Relationships>
</file>

<file path=xl/_rels/comments44.xml.rels><?xml version="1.0" encoding="UTF-8" standalone="yes"?>
<Relationships xmlns="http://schemas.openxmlformats.org/package/2006/relationships"><Relationship Id="rId1" Type="http://customschemas.google.com/relationships/workbookmetadata" Target="commentsmeta43"/></Relationships>
</file>

<file path=xl/_rels/comments45.xml.rels><?xml version="1.0" encoding="UTF-8" standalone="yes"?>
<Relationships xmlns="http://schemas.openxmlformats.org/package/2006/relationships"><Relationship Id="rId1" Type="http://customschemas.google.com/relationships/workbookmetadata" Target="commentsmeta44"/></Relationships>
</file>

<file path=xl/_rels/comments46.xml.rels><?xml version="1.0" encoding="UTF-8" standalone="yes"?>
<Relationships xmlns="http://schemas.openxmlformats.org/package/2006/relationships"><Relationship Id="rId1" Type="http://customschemas.google.com/relationships/workbookmetadata" Target="commentsmeta45"/></Relationships>
</file>

<file path=xl/_rels/comments47.xml.rels><?xml version="1.0" encoding="UTF-8" standalone="yes"?>
<Relationships xmlns="http://schemas.openxmlformats.org/package/2006/relationships"><Relationship Id="rId1" Type="http://customschemas.google.com/relationships/workbookmetadata" Target="commentsmeta46"/></Relationships>
</file>

<file path=xl/_rels/comments48.xml.rels><?xml version="1.0" encoding="UTF-8" standalone="yes"?>
<Relationships xmlns="http://schemas.openxmlformats.org/package/2006/relationships"><Relationship Id="rId1" Type="http://customschemas.google.com/relationships/workbookmetadata" Target="commentsmeta47"/></Relationships>
</file>

<file path=xl/_rels/comments49.xml.rels><?xml version="1.0" encoding="UTF-8" standalone="yes"?>
<Relationships xmlns="http://schemas.openxmlformats.org/package/2006/relationships"><Relationship Id="rId1" Type="http://customschemas.google.com/relationships/workbookmetadata" Target="commentsmeta48"/></Relationships>
</file>

<file path=xl/_rels/comments50.xml.rels><?xml version="1.0" encoding="UTF-8" standalone="yes"?>
<Relationships xmlns="http://schemas.openxmlformats.org/package/2006/relationships"><Relationship Id="rId1" Type="http://customschemas.google.com/relationships/workbookmetadata" Target="commentsmeta49"/></Relationships>
</file>

<file path=xl/_rels/comments51.xml.rels><?xml version="1.0" encoding="UTF-8" standalone="yes"?>
<Relationships xmlns="http://schemas.openxmlformats.org/package/2006/relationships"><Relationship Id="rId1" Type="http://customschemas.google.com/relationships/workbookmetadata" Target="commentsmeta50"/></Relationships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microsoft.com/office/2017/10/relationships/person" Target="persons/perso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" Type="http://schemas.openxmlformats.org/officeDocument/2006/relationships/worksheet" Target="worksheets/sheet5.xml"/><Relationship Id="rId61" Type="http://schemas.openxmlformats.org/officeDocument/2006/relationships/styles" Target="styles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calcChain" Target="calcChain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customschemas.google.com/relationships/workbookmetadata" Target="metadata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Lies Martens" id="{D3B6C3C9-05D2-C04E-89EC-B83C9A82D8EA}" userId="1aecf9c2fa0382be" providerId="Windows Live"/>
</personList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C33" dT="2025-12-07T20:33:53.38" personId="{D3B6C3C9-05D2-C04E-89EC-B83C9A82D8EA}" id="{88EB28A5-43A0-A947-A055-549E399F1354}">
    <text>plaats van zetel van de werkgever is het criterium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1.xml"/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6.v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comments" Target="../comments7.xml"/><Relationship Id="rId1" Type="http://schemas.openxmlformats.org/officeDocument/2006/relationships/vmlDrawing" Target="../drawings/vmlDrawing7.v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comments" Target="../comments8.xml"/><Relationship Id="rId1" Type="http://schemas.openxmlformats.org/officeDocument/2006/relationships/vmlDrawing" Target="../drawings/vmlDrawing8.v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comments" Target="../comments9.xml"/><Relationship Id="rId1" Type="http://schemas.openxmlformats.org/officeDocument/2006/relationships/vmlDrawing" Target="../drawings/vmlDrawing9.v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0.xml"/><Relationship Id="rId1" Type="http://schemas.openxmlformats.org/officeDocument/2006/relationships/vmlDrawing" Target="../drawings/vmlDrawing10.vm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comments" Target="../comments11.xml"/><Relationship Id="rId1" Type="http://schemas.openxmlformats.org/officeDocument/2006/relationships/vmlDrawing" Target="../drawings/vmlDrawing11.vm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comments" Target="../comments12.xml"/><Relationship Id="rId1" Type="http://schemas.openxmlformats.org/officeDocument/2006/relationships/vmlDrawing" Target="../drawings/vmlDrawing12.vml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comments" Target="../comments13.xml"/><Relationship Id="rId1" Type="http://schemas.openxmlformats.org/officeDocument/2006/relationships/vmlDrawing" Target="../drawings/vmlDrawing13.vml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comments" Target="../comments14.xml"/><Relationship Id="rId1" Type="http://schemas.openxmlformats.org/officeDocument/2006/relationships/vmlDrawing" Target="../drawings/vmlDrawing14.vml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comments" Target="../comments15.xml"/><Relationship Id="rId1" Type="http://schemas.openxmlformats.org/officeDocument/2006/relationships/vmlDrawing" Target="../drawings/vmlDrawing15.vml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6.xml"/><Relationship Id="rId1" Type="http://schemas.openxmlformats.org/officeDocument/2006/relationships/vmlDrawing" Target="../drawings/vmlDrawing16.vml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7.xml"/><Relationship Id="rId1" Type="http://schemas.openxmlformats.org/officeDocument/2006/relationships/vmlDrawing" Target="../drawings/vmlDrawing17.vml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8.xml"/><Relationship Id="rId1" Type="http://schemas.openxmlformats.org/officeDocument/2006/relationships/vmlDrawing" Target="../drawings/vmlDrawing18.vml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comments" Target="../comments19.xml"/><Relationship Id="rId1" Type="http://schemas.openxmlformats.org/officeDocument/2006/relationships/vmlDrawing" Target="../drawings/vmlDrawing19.vml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comments" Target="../comments20.xml"/><Relationship Id="rId1" Type="http://schemas.openxmlformats.org/officeDocument/2006/relationships/vmlDrawing" Target="../drawings/vmlDrawing20.vml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comments" Target="../comments21.xml"/><Relationship Id="rId1" Type="http://schemas.openxmlformats.org/officeDocument/2006/relationships/vmlDrawing" Target="../drawings/vmlDrawing21.vml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comments" Target="../comments22.xml"/><Relationship Id="rId1" Type="http://schemas.openxmlformats.org/officeDocument/2006/relationships/vmlDrawing" Target="../drawings/vmlDrawing22.vml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comments" Target="../comments23.xml"/><Relationship Id="rId1" Type="http://schemas.openxmlformats.org/officeDocument/2006/relationships/vmlDrawing" Target="../drawings/vmlDrawing23.vml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comments" Target="../comments24.xml"/><Relationship Id="rId1" Type="http://schemas.openxmlformats.org/officeDocument/2006/relationships/vmlDrawing" Target="../drawings/vmlDrawing24.vml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comments" Target="../comments25.xml"/><Relationship Id="rId1" Type="http://schemas.openxmlformats.org/officeDocument/2006/relationships/vmlDrawing" Target="../drawings/vmlDrawing25.vml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comments" Target="../comments26.xml"/><Relationship Id="rId1" Type="http://schemas.openxmlformats.org/officeDocument/2006/relationships/vmlDrawing" Target="../drawings/vmlDrawing26.vml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7.xml"/><Relationship Id="rId1" Type="http://schemas.openxmlformats.org/officeDocument/2006/relationships/vmlDrawing" Target="../drawings/vmlDrawing27.vml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8.xml"/><Relationship Id="rId1" Type="http://schemas.openxmlformats.org/officeDocument/2006/relationships/vmlDrawing" Target="../drawings/vmlDrawing28.vml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comments" Target="../comments29.xml"/><Relationship Id="rId1" Type="http://schemas.openxmlformats.org/officeDocument/2006/relationships/vmlDrawing" Target="../drawings/vmlDrawing29.vml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comments" Target="../comments30.xml"/><Relationship Id="rId1" Type="http://schemas.openxmlformats.org/officeDocument/2006/relationships/vmlDrawing" Target="../drawings/vmlDrawing30.vml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comments" Target="../comments31.xml"/><Relationship Id="rId1" Type="http://schemas.openxmlformats.org/officeDocument/2006/relationships/vmlDrawing" Target="../drawings/vmlDrawing31.vml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comments" Target="../comments32.xml"/><Relationship Id="rId1" Type="http://schemas.openxmlformats.org/officeDocument/2006/relationships/vmlDrawing" Target="../drawings/vmlDrawing32.vml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comments" Target="../comments33.xml"/><Relationship Id="rId1" Type="http://schemas.openxmlformats.org/officeDocument/2006/relationships/vmlDrawing" Target="../drawings/vmlDrawing33.vml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comments" Target="../comments34.xml"/><Relationship Id="rId1" Type="http://schemas.openxmlformats.org/officeDocument/2006/relationships/vmlDrawing" Target="../drawings/vmlDrawing34.vml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comments" Target="../comments35.xml"/><Relationship Id="rId1" Type="http://schemas.openxmlformats.org/officeDocument/2006/relationships/vmlDrawing" Target="../drawings/vmlDrawing35.vml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comments" Target="../comments36.xml"/><Relationship Id="rId1" Type="http://schemas.openxmlformats.org/officeDocument/2006/relationships/vmlDrawing" Target="../drawings/vmlDrawing36.vml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comments" Target="../comments37.xml"/><Relationship Id="rId1" Type="http://schemas.openxmlformats.org/officeDocument/2006/relationships/vmlDrawing" Target="../drawings/vmlDrawing37.vml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8.xml"/><Relationship Id="rId1" Type="http://schemas.openxmlformats.org/officeDocument/2006/relationships/vmlDrawing" Target="../drawings/vmlDrawing38.vml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comments" Target="../comments39.xml"/><Relationship Id="rId1" Type="http://schemas.openxmlformats.org/officeDocument/2006/relationships/vmlDrawing" Target="../drawings/vmlDrawing39.vml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comments" Target="../comments40.xml"/><Relationship Id="rId1" Type="http://schemas.openxmlformats.org/officeDocument/2006/relationships/vmlDrawing" Target="../drawings/vmlDrawing40.vml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comments" Target="../comments41.xml"/><Relationship Id="rId1" Type="http://schemas.openxmlformats.org/officeDocument/2006/relationships/vmlDrawing" Target="../drawings/vmlDrawing41.vml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comments" Target="../comments42.xml"/><Relationship Id="rId1" Type="http://schemas.openxmlformats.org/officeDocument/2006/relationships/vmlDrawing" Target="../drawings/vmlDrawing42.vml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comments" Target="../comments43.xml"/><Relationship Id="rId1" Type="http://schemas.openxmlformats.org/officeDocument/2006/relationships/vmlDrawing" Target="../drawings/vmlDrawing43.vml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comments" Target="../comments44.xml"/><Relationship Id="rId1" Type="http://schemas.openxmlformats.org/officeDocument/2006/relationships/vmlDrawing" Target="../drawings/vmlDrawing44.vml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comments" Target="../comments45.xml"/><Relationship Id="rId1" Type="http://schemas.openxmlformats.org/officeDocument/2006/relationships/vmlDrawing" Target="../drawings/vmlDrawing45.vml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comments" Target="../comments46.xml"/><Relationship Id="rId1" Type="http://schemas.openxmlformats.org/officeDocument/2006/relationships/vmlDrawing" Target="../drawings/vmlDrawing46.vml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comments" Target="../comments47.xml"/><Relationship Id="rId1" Type="http://schemas.openxmlformats.org/officeDocument/2006/relationships/vmlDrawing" Target="../drawings/vmlDrawing47.vml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comments" Target="../comments48.xml"/><Relationship Id="rId1" Type="http://schemas.openxmlformats.org/officeDocument/2006/relationships/vmlDrawing" Target="../drawings/vmlDrawing48.vml"/></Relationships>
</file>

<file path=xl/worksheets/_rels/sheet54.xml.rels><?xml version="1.0" encoding="UTF-8" standalone="yes"?>
<Relationships xmlns="http://schemas.openxmlformats.org/package/2006/relationships"><Relationship Id="rId2" Type="http://schemas.openxmlformats.org/officeDocument/2006/relationships/comments" Target="../comments49.xml"/><Relationship Id="rId1" Type="http://schemas.openxmlformats.org/officeDocument/2006/relationships/vmlDrawing" Target="../drawings/vmlDrawing49.vml"/></Relationships>
</file>

<file path=xl/worksheets/_rels/sheet55.xml.rels><?xml version="1.0" encoding="UTF-8" standalone="yes"?>
<Relationships xmlns="http://schemas.openxmlformats.org/package/2006/relationships"><Relationship Id="rId2" Type="http://schemas.openxmlformats.org/officeDocument/2006/relationships/comments" Target="../comments50.xml"/><Relationship Id="rId1" Type="http://schemas.openxmlformats.org/officeDocument/2006/relationships/vmlDrawing" Target="../drawings/vmlDrawing50.vml"/></Relationships>
</file>

<file path=xl/worksheets/_rels/sheet56.xml.rels><?xml version="1.0" encoding="UTF-8" standalone="yes"?>
<Relationships xmlns="http://schemas.openxmlformats.org/package/2006/relationships"><Relationship Id="rId2" Type="http://schemas.openxmlformats.org/officeDocument/2006/relationships/comments" Target="../comments51.xml"/><Relationship Id="rId1" Type="http://schemas.openxmlformats.org/officeDocument/2006/relationships/vmlDrawing" Target="../drawings/vmlDrawing5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A02CE6-6370-40DE-9E8B-CD8F2C736449}">
  <dimension ref="A1:J6"/>
  <sheetViews>
    <sheetView workbookViewId="0">
      <selection activeCell="F52" sqref="F52"/>
    </sheetView>
  </sheetViews>
  <sheetFormatPr defaultColWidth="8.875" defaultRowHeight="12.95"/>
  <sheetData>
    <row r="1" spans="1:10">
      <c r="A1" s="161" t="s">
        <v>0</v>
      </c>
      <c r="B1" s="162"/>
      <c r="C1" s="162"/>
      <c r="D1" s="162"/>
      <c r="E1" s="162"/>
      <c r="F1" s="162"/>
      <c r="G1" s="162"/>
      <c r="H1" s="162"/>
      <c r="I1" s="162"/>
      <c r="J1" s="162"/>
    </row>
    <row r="2" spans="1:10">
      <c r="A2" s="162"/>
      <c r="B2" s="162"/>
      <c r="C2" s="162"/>
      <c r="D2" s="162"/>
      <c r="E2" s="162"/>
      <c r="F2" s="162"/>
      <c r="G2" s="162"/>
      <c r="H2" s="162"/>
      <c r="I2" s="162"/>
      <c r="J2" s="162"/>
    </row>
    <row r="3" spans="1:10">
      <c r="A3" s="162"/>
      <c r="B3" s="162"/>
      <c r="C3" s="162"/>
      <c r="D3" s="162"/>
      <c r="E3" s="162"/>
      <c r="F3" s="162"/>
      <c r="G3" s="162"/>
      <c r="H3" s="162"/>
      <c r="I3" s="162"/>
      <c r="J3" s="162"/>
    </row>
    <row r="4" spans="1:10">
      <c r="A4" s="162"/>
      <c r="B4" s="162"/>
      <c r="C4" s="162"/>
      <c r="D4" s="162"/>
      <c r="E4" s="162"/>
      <c r="F4" s="162"/>
      <c r="G4" s="162"/>
      <c r="H4" s="162"/>
      <c r="I4" s="162"/>
      <c r="J4" s="162"/>
    </row>
    <row r="5" spans="1:10">
      <c r="A5" s="162"/>
      <c r="B5" s="162"/>
      <c r="C5" s="162"/>
      <c r="D5" s="162"/>
      <c r="E5" s="162"/>
      <c r="F5" s="162"/>
      <c r="G5" s="162"/>
      <c r="H5" s="162"/>
      <c r="I5" s="162"/>
      <c r="J5" s="162"/>
    </row>
    <row r="6" spans="1:10">
      <c r="A6" s="162"/>
      <c r="B6" s="162"/>
      <c r="C6" s="162"/>
      <c r="D6" s="162"/>
      <c r="E6" s="162"/>
      <c r="F6" s="162"/>
      <c r="G6" s="162"/>
      <c r="H6" s="162"/>
      <c r="I6" s="162"/>
      <c r="J6" s="162"/>
    </row>
  </sheetData>
  <mergeCells count="1">
    <mergeCell ref="A1:J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002"/>
  <sheetViews>
    <sheetView topLeftCell="A11" zoomScale="140" zoomScaleNormal="140" workbookViewId="0">
      <selection activeCell="B28" sqref="B28"/>
    </sheetView>
  </sheetViews>
  <sheetFormatPr defaultColWidth="14.5" defaultRowHeight="15" customHeight="1"/>
  <cols>
    <col min="1" max="1" width="37.875" style="91" customWidth="1"/>
    <col min="2" max="2" width="11" style="91" customWidth="1"/>
    <col min="3" max="3" width="12.5" style="91" customWidth="1"/>
    <col min="4" max="4" width="12.125" style="91" customWidth="1"/>
    <col min="5" max="7" width="11" style="91" customWidth="1"/>
    <col min="8" max="8" width="19.5" style="91" customWidth="1"/>
    <col min="9" max="26" width="11" style="91" customWidth="1"/>
    <col min="27" max="16384" width="14.5" style="91"/>
  </cols>
  <sheetData>
    <row r="1" spans="1:26" ht="12" customHeight="1">
      <c r="A1" s="163" t="s">
        <v>1</v>
      </c>
      <c r="B1" s="176"/>
      <c r="C1" s="177"/>
    </row>
    <row r="2" spans="1:26" ht="6" customHeight="1">
      <c r="A2" s="1"/>
      <c r="B2" s="2"/>
      <c r="C2" s="2"/>
    </row>
    <row r="3" spans="1:26" ht="12" customHeight="1">
      <c r="A3" s="1"/>
      <c r="B3" s="3">
        <v>2026</v>
      </c>
      <c r="D3" s="2"/>
      <c r="E3" s="2"/>
      <c r="F3" s="2"/>
      <c r="G3" s="2"/>
      <c r="H3" s="2"/>
    </row>
    <row r="4" spans="1:26" ht="12" customHeight="1">
      <c r="A4" s="4" t="s">
        <v>2</v>
      </c>
      <c r="B4" s="5">
        <v>0.25</v>
      </c>
      <c r="C4" s="6" t="s">
        <v>3</v>
      </c>
    </row>
    <row r="5" spans="1:26" ht="12" customHeight="1">
      <c r="A5" s="4" t="s">
        <v>4</v>
      </c>
      <c r="B5" s="5">
        <f>B4+5.61%</f>
        <v>0.30609999999999998</v>
      </c>
      <c r="C5" s="6" t="s">
        <v>5</v>
      </c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spans="1:26" ht="12" customHeight="1"/>
    <row r="7" spans="1:26" ht="12" customHeight="1">
      <c r="A7" s="4" t="s">
        <v>6</v>
      </c>
    </row>
    <row r="8" spans="1:26" ht="12" customHeight="1">
      <c r="A8" s="6" t="s">
        <v>7</v>
      </c>
      <c r="B8" s="8">
        <v>1E-4</v>
      </c>
    </row>
    <row r="9" spans="1:26" ht="12" customHeight="1">
      <c r="A9" s="6" t="s">
        <v>8</v>
      </c>
      <c r="B9" s="8">
        <v>2.3999999999999998E-3</v>
      </c>
    </row>
    <row r="10" spans="1:26" ht="12" customHeight="1">
      <c r="A10" s="6" t="s">
        <v>9</v>
      </c>
      <c r="B10" s="8">
        <v>2.0000000000000001E-4</v>
      </c>
    </row>
    <row r="11" spans="1:26" ht="12" customHeight="1">
      <c r="A11" s="6" t="s">
        <v>10</v>
      </c>
      <c r="B11" s="8">
        <v>1E-4</v>
      </c>
    </row>
    <row r="12" spans="1:26" ht="12" customHeight="1">
      <c r="A12" s="6" t="s">
        <v>11</v>
      </c>
      <c r="B12" s="8">
        <v>1E-3</v>
      </c>
    </row>
    <row r="13" spans="1:26" ht="12" customHeight="1">
      <c r="A13" s="6" t="s">
        <v>12</v>
      </c>
      <c r="B13" s="8">
        <v>1E-3</v>
      </c>
    </row>
    <row r="14" spans="1:26" ht="12" customHeight="1">
      <c r="A14" s="6" t="s">
        <v>13</v>
      </c>
      <c r="B14" s="9">
        <v>1.4999999999999999E-2</v>
      </c>
      <c r="F14" s="9"/>
    </row>
    <row r="15" spans="1:26" ht="12" customHeight="1">
      <c r="B15" s="10">
        <f>SUM(B8:B14)</f>
        <v>1.9799999999999998E-2</v>
      </c>
    </row>
    <row r="16" spans="1:26" ht="12" customHeight="1">
      <c r="B16" s="11"/>
      <c r="C16" s="11"/>
      <c r="D16" s="11"/>
      <c r="E16" s="11"/>
    </row>
    <row r="17" spans="1:26" ht="12" customHeight="1">
      <c r="A17" s="178" t="s">
        <v>14</v>
      </c>
      <c r="B17" s="179"/>
      <c r="C17" s="179"/>
      <c r="D17" s="179"/>
      <c r="E17" s="179"/>
      <c r="F17" s="179"/>
      <c r="G17" s="179"/>
    </row>
    <row r="18" spans="1:26" ht="12" customHeight="1">
      <c r="A18" s="6" t="s">
        <v>15</v>
      </c>
      <c r="B18" s="12">
        <v>1.6899999999999998E-2</v>
      </c>
    </row>
    <row r="19" spans="1:26" ht="12" customHeight="1">
      <c r="B19" s="11"/>
      <c r="C19" s="11"/>
      <c r="D19" s="11"/>
      <c r="E19" s="11"/>
    </row>
    <row r="20" spans="1:26" ht="12" customHeight="1">
      <c r="A20" s="163" t="s">
        <v>16</v>
      </c>
      <c r="B20" s="176"/>
      <c r="C20" s="177"/>
    </row>
    <row r="21" spans="1:26" ht="12" customHeight="1">
      <c r="A21" s="1"/>
      <c r="B21" s="2"/>
      <c r="C21" s="2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 spans="1:26" ht="12" customHeight="1">
      <c r="A22" s="165" t="s">
        <v>17</v>
      </c>
      <c r="B22" s="179"/>
      <c r="C22" s="179"/>
      <c r="D22" s="179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spans="1:26" ht="12" customHeight="1">
      <c r="A23" s="13" t="s">
        <v>18</v>
      </c>
      <c r="B23" s="14"/>
      <c r="C23" s="14"/>
      <c r="D23" s="14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</row>
    <row r="24" spans="1:26" ht="12" customHeight="1">
      <c r="A24" s="13" t="s">
        <v>19</v>
      </c>
      <c r="B24" s="14"/>
      <c r="C24" s="14"/>
      <c r="D24" s="14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</row>
    <row r="25" spans="1:26" ht="12" customHeight="1">
      <c r="A25" s="1"/>
      <c r="B25" s="2"/>
      <c r="C25" s="2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</row>
    <row r="26" spans="1:26" ht="12" customHeight="1">
      <c r="A26" s="87" t="s">
        <v>20</v>
      </c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</row>
    <row r="27" spans="1:26" ht="12" customHeight="1">
      <c r="A27" s="6" t="s">
        <v>21</v>
      </c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 spans="1:26" ht="12" customHeight="1">
      <c r="A28" s="6" t="s">
        <v>22</v>
      </c>
      <c r="B28" s="6"/>
      <c r="C28" s="6"/>
      <c r="D28" s="6"/>
      <c r="E28" s="6"/>
      <c r="F28" s="6"/>
      <c r="G28" s="6"/>
      <c r="H28" s="6"/>
      <c r="I28" s="6" t="s">
        <v>15</v>
      </c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spans="1:26" ht="12" customHeight="1">
      <c r="A29" s="6"/>
      <c r="B29" s="15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</row>
    <row r="30" spans="1:26" ht="12" customHeight="1">
      <c r="A30" s="87" t="s">
        <v>23</v>
      </c>
      <c r="B30" s="15" t="s">
        <v>15</v>
      </c>
    </row>
    <row r="31" spans="1:26" ht="12" customHeight="1">
      <c r="A31" s="6" t="s">
        <v>24</v>
      </c>
      <c r="B31" s="16">
        <f>517/3</f>
        <v>172.33333333333334</v>
      </c>
      <c r="C31" s="180" t="s">
        <v>25</v>
      </c>
      <c r="D31" s="179"/>
      <c r="E31" s="179"/>
      <c r="F31" s="179"/>
      <c r="G31" s="179"/>
      <c r="H31" s="179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spans="1:26" ht="12" customHeight="1">
      <c r="A32" s="87"/>
      <c r="B32" s="15"/>
      <c r="C32" s="6" t="s">
        <v>26</v>
      </c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</row>
    <row r="33" spans="1:26" ht="12" customHeight="1">
      <c r="A33" s="87"/>
      <c r="B33" s="15"/>
      <c r="C33" s="102" t="s">
        <v>27</v>
      </c>
      <c r="D33" s="103"/>
      <c r="E33" s="103"/>
      <c r="F33" s="103"/>
      <c r="G33" s="103"/>
      <c r="H33" s="103"/>
      <c r="I33" s="103"/>
      <c r="J33" s="103"/>
      <c r="K33" s="103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</row>
    <row r="34" spans="1:26" ht="12" customHeight="1">
      <c r="A34" s="87"/>
      <c r="B34" s="15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spans="1:26" ht="12" customHeight="1">
      <c r="A35" s="180" t="s">
        <v>28</v>
      </c>
      <c r="B35" s="179"/>
      <c r="C35" s="179"/>
      <c r="D35" s="179"/>
      <c r="E35" s="179"/>
      <c r="F35" s="179"/>
      <c r="G35" s="179"/>
      <c r="H35" s="179"/>
    </row>
    <row r="36" spans="1:26" ht="12" customHeight="1"/>
    <row r="37" spans="1:26" ht="12" customHeight="1">
      <c r="A37" s="163" t="s">
        <v>29</v>
      </c>
      <c r="B37" s="176"/>
      <c r="C37" s="177"/>
    </row>
    <row r="38" spans="1:26" ht="12" customHeight="1">
      <c r="A38" s="6" t="s">
        <v>30</v>
      </c>
      <c r="B38" s="8">
        <v>5.4199999999999998E-2</v>
      </c>
      <c r="C38" s="6" t="s">
        <v>31</v>
      </c>
      <c r="D38" s="6"/>
      <c r="E38" s="6"/>
      <c r="F38" s="6"/>
      <c r="G38" s="6"/>
    </row>
    <row r="39" spans="1:26" ht="12" customHeight="1">
      <c r="A39" s="6" t="s">
        <v>32</v>
      </c>
    </row>
    <row r="40" spans="1:26" ht="12" customHeight="1">
      <c r="A40" s="6" t="s">
        <v>33</v>
      </c>
    </row>
    <row r="41" spans="1:26" ht="12" customHeight="1">
      <c r="A41" s="6" t="s">
        <v>34</v>
      </c>
    </row>
    <row r="42" spans="1:26" ht="12" customHeight="1">
      <c r="A42" s="164" t="s">
        <v>35</v>
      </c>
      <c r="B42" s="179"/>
      <c r="C42" s="179"/>
      <c r="D42" s="179"/>
      <c r="E42" s="179"/>
    </row>
    <row r="43" spans="1:26" ht="12" customHeight="1"/>
    <row r="44" spans="1:26" ht="12" customHeight="1"/>
    <row r="45" spans="1:26" ht="12" customHeight="1"/>
    <row r="46" spans="1:26" ht="12" customHeight="1"/>
    <row r="47" spans="1:26" ht="12" customHeight="1"/>
    <row r="48" spans="1:26" ht="12" customHeight="1"/>
    <row r="49" ht="12" customHeight="1"/>
    <row r="50" ht="12" customHeight="1"/>
    <row r="51" ht="12" customHeight="1"/>
    <row r="52" ht="12" customHeight="1"/>
    <row r="53" ht="12" customHeight="1"/>
    <row r="54" ht="12" customHeight="1"/>
    <row r="55" ht="12" customHeight="1"/>
    <row r="56" ht="12" customHeight="1"/>
    <row r="57" ht="12" customHeight="1"/>
    <row r="58" ht="12" customHeight="1"/>
    <row r="59" ht="12" customHeight="1"/>
    <row r="60" ht="12" customHeight="1"/>
    <row r="61" ht="12" customHeight="1"/>
    <row r="62" ht="12" customHeight="1"/>
    <row r="63" ht="12" customHeight="1"/>
    <row r="64" ht="12" customHeight="1"/>
    <row r="65" ht="12" customHeight="1"/>
    <row r="66" ht="12" customHeight="1"/>
    <row r="67" ht="12" customHeight="1"/>
    <row r="68" ht="12" customHeight="1"/>
    <row r="69" ht="12" customHeight="1"/>
    <row r="70" ht="12" customHeight="1"/>
    <row r="71" ht="12" customHeight="1"/>
    <row r="72" ht="12" customHeight="1"/>
    <row r="73" ht="12" customHeight="1"/>
    <row r="74" ht="12" customHeight="1"/>
    <row r="75" ht="12" customHeight="1"/>
    <row r="76" ht="12" customHeight="1"/>
    <row r="77" ht="12" customHeight="1"/>
    <row r="78" ht="12" customHeight="1"/>
    <row r="79" ht="12" customHeight="1"/>
    <row r="80" ht="12" customHeight="1"/>
    <row r="81" ht="12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  <row r="94" ht="12" customHeight="1"/>
    <row r="95" ht="12" customHeight="1"/>
    <row r="96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  <row r="170" ht="12" customHeight="1"/>
    <row r="171" ht="12" customHeight="1"/>
    <row r="172" ht="12" customHeight="1"/>
    <row r="173" ht="12" customHeight="1"/>
    <row r="174" ht="12" customHeight="1"/>
    <row r="175" ht="12" customHeight="1"/>
    <row r="176" ht="12" customHeight="1"/>
    <row r="177" ht="12" customHeight="1"/>
    <row r="178" ht="12" customHeight="1"/>
    <row r="179" ht="12" customHeight="1"/>
    <row r="180" ht="12" customHeight="1"/>
    <row r="181" ht="12" customHeight="1"/>
    <row r="182" ht="12" customHeight="1"/>
    <row r="183" ht="12" customHeight="1"/>
    <row r="184" ht="12" customHeight="1"/>
    <row r="185" ht="12" customHeight="1"/>
    <row r="186" ht="12" customHeight="1"/>
    <row r="187" ht="12" customHeight="1"/>
    <row r="188" ht="12" customHeight="1"/>
    <row r="189" ht="12" customHeight="1"/>
    <row r="190" ht="12" customHeight="1"/>
    <row r="191" ht="12" customHeight="1"/>
    <row r="192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ht="12" customHeight="1"/>
    <row r="242" ht="12" customHeight="1"/>
    <row r="243" ht="12" customHeight="1"/>
    <row r="244" ht="12" customHeight="1"/>
    <row r="245" ht="12" customHeight="1"/>
    <row r="246" ht="12" customHeight="1"/>
    <row r="247" ht="12" customHeight="1"/>
    <row r="248" ht="12" customHeight="1"/>
    <row r="249" ht="12" customHeight="1"/>
    <row r="250" ht="12" customHeight="1"/>
    <row r="251" ht="12" customHeight="1"/>
    <row r="252" ht="12" customHeight="1"/>
    <row r="253" ht="12" customHeight="1"/>
    <row r="254" ht="12" customHeight="1"/>
    <row r="255" ht="12" customHeight="1"/>
    <row r="256" ht="12" customHeight="1"/>
    <row r="257" ht="12" customHeight="1"/>
    <row r="258" ht="12" customHeight="1"/>
    <row r="259" ht="12" customHeight="1"/>
    <row r="260" ht="12" customHeight="1"/>
    <row r="261" ht="12" customHeight="1"/>
    <row r="262" ht="12" customHeight="1"/>
    <row r="263" ht="12" customHeight="1"/>
    <row r="264" ht="12" customHeight="1"/>
    <row r="265" ht="12" customHeight="1"/>
    <row r="266" ht="12" customHeight="1"/>
    <row r="267" ht="12" customHeight="1"/>
    <row r="268" ht="12" customHeight="1"/>
    <row r="269" ht="12" customHeight="1"/>
    <row r="270" ht="12" customHeight="1"/>
    <row r="271" ht="12" customHeight="1"/>
    <row r="272" ht="12" customHeight="1"/>
    <row r="273" ht="12" customHeight="1"/>
    <row r="274" ht="12" customHeight="1"/>
    <row r="275" ht="12" customHeight="1"/>
    <row r="276" ht="12" customHeight="1"/>
    <row r="277" ht="12" customHeight="1"/>
    <row r="278" ht="12" customHeight="1"/>
    <row r="279" ht="12" customHeight="1"/>
    <row r="280" ht="12" customHeight="1"/>
    <row r="281" ht="12" customHeight="1"/>
    <row r="282" ht="12" customHeight="1"/>
    <row r="283" ht="12" customHeight="1"/>
    <row r="284" ht="12" customHeight="1"/>
    <row r="285" ht="12" customHeight="1"/>
    <row r="286" ht="12" customHeight="1"/>
    <row r="287" ht="12" customHeight="1"/>
    <row r="288" ht="12" customHeight="1"/>
    <row r="289" ht="12" customHeight="1"/>
    <row r="290" ht="12" customHeight="1"/>
    <row r="291" ht="12" customHeight="1"/>
    <row r="292" ht="12" customHeight="1"/>
    <row r="293" ht="12" customHeight="1"/>
    <row r="294" ht="12" customHeight="1"/>
    <row r="295" ht="12" customHeight="1"/>
    <row r="296" ht="12" customHeight="1"/>
    <row r="297" ht="12" customHeight="1"/>
    <row r="298" ht="12" customHeight="1"/>
    <row r="299" ht="12" customHeight="1"/>
    <row r="300" ht="12" customHeight="1"/>
    <row r="301" ht="12" customHeight="1"/>
    <row r="302" ht="12" customHeight="1"/>
    <row r="303" ht="12" customHeight="1"/>
    <row r="304" ht="12" customHeight="1"/>
    <row r="305" ht="12" customHeight="1"/>
    <row r="306" ht="12" customHeight="1"/>
    <row r="307" ht="12" customHeight="1"/>
    <row r="308" ht="12" customHeight="1"/>
    <row r="309" ht="12" customHeight="1"/>
    <row r="310" ht="12" customHeight="1"/>
    <row r="311" ht="12" customHeight="1"/>
    <row r="312" ht="12" customHeight="1"/>
    <row r="313" ht="12" customHeight="1"/>
    <row r="314" ht="12" customHeight="1"/>
    <row r="315" ht="12" customHeight="1"/>
    <row r="316" ht="12" customHeight="1"/>
    <row r="317" ht="12" customHeight="1"/>
    <row r="318" ht="12" customHeight="1"/>
    <row r="319" ht="12" customHeight="1"/>
    <row r="320" ht="12" customHeight="1"/>
    <row r="321" ht="12" customHeight="1"/>
    <row r="322" ht="12" customHeight="1"/>
    <row r="323" ht="12" customHeight="1"/>
    <row r="324" ht="12" customHeight="1"/>
    <row r="325" ht="12" customHeight="1"/>
    <row r="326" ht="12" customHeight="1"/>
    <row r="327" ht="12" customHeight="1"/>
    <row r="328" ht="12" customHeight="1"/>
    <row r="329" ht="12" customHeight="1"/>
    <row r="330" ht="12" customHeight="1"/>
    <row r="331" ht="12" customHeight="1"/>
    <row r="332" ht="12" customHeight="1"/>
    <row r="333" ht="12" customHeight="1"/>
    <row r="334" ht="12" customHeight="1"/>
    <row r="335" ht="12" customHeight="1"/>
    <row r="336" ht="12" customHeight="1"/>
    <row r="337" ht="12" customHeight="1"/>
    <row r="338" ht="12" customHeight="1"/>
    <row r="339" ht="12" customHeight="1"/>
    <row r="340" ht="12" customHeight="1"/>
    <row r="341" ht="12" customHeight="1"/>
    <row r="342" ht="12" customHeight="1"/>
    <row r="343" ht="12" customHeight="1"/>
    <row r="344" ht="12" customHeight="1"/>
    <row r="345" ht="12" customHeight="1"/>
    <row r="346" ht="12" customHeight="1"/>
    <row r="347" ht="12" customHeight="1"/>
    <row r="348" ht="12" customHeight="1"/>
    <row r="349" ht="12" customHeight="1"/>
    <row r="350" ht="12" customHeight="1"/>
    <row r="351" ht="12" customHeight="1"/>
    <row r="352" ht="12" customHeight="1"/>
    <row r="353" ht="12" customHeight="1"/>
    <row r="354" ht="12" customHeight="1"/>
    <row r="355" ht="12" customHeight="1"/>
    <row r="356" ht="12" customHeight="1"/>
    <row r="357" ht="12" customHeight="1"/>
    <row r="358" ht="12" customHeight="1"/>
    <row r="359" ht="12" customHeight="1"/>
    <row r="360" ht="12" customHeight="1"/>
    <row r="361" ht="12" customHeight="1"/>
    <row r="362" ht="12" customHeight="1"/>
    <row r="363" ht="12" customHeight="1"/>
    <row r="364" ht="12" customHeight="1"/>
    <row r="365" ht="12" customHeight="1"/>
    <row r="366" ht="12" customHeight="1"/>
    <row r="367" ht="12" customHeight="1"/>
    <row r="368" ht="12" customHeight="1"/>
    <row r="369" ht="12" customHeight="1"/>
    <row r="370" ht="12" customHeight="1"/>
    <row r="371" ht="12" customHeight="1"/>
    <row r="372" ht="12" customHeight="1"/>
    <row r="373" ht="12" customHeight="1"/>
    <row r="374" ht="12" customHeight="1"/>
    <row r="375" ht="12" customHeight="1"/>
    <row r="376" ht="12" customHeight="1"/>
    <row r="377" ht="12" customHeight="1"/>
    <row r="378" ht="12" customHeight="1"/>
    <row r="379" ht="12" customHeight="1"/>
    <row r="380" ht="12" customHeight="1"/>
    <row r="381" ht="12" customHeight="1"/>
    <row r="382" ht="12" customHeight="1"/>
    <row r="383" ht="12" customHeight="1"/>
    <row r="384" ht="12" customHeight="1"/>
    <row r="385" ht="12" customHeight="1"/>
    <row r="386" ht="12" customHeight="1"/>
    <row r="387" ht="12" customHeight="1"/>
    <row r="388" ht="12" customHeight="1"/>
    <row r="389" ht="12" customHeight="1"/>
    <row r="390" ht="12" customHeight="1"/>
    <row r="391" ht="12" customHeight="1"/>
    <row r="392" ht="12" customHeight="1"/>
    <row r="393" ht="12" customHeight="1"/>
    <row r="394" ht="12" customHeight="1"/>
    <row r="395" ht="12" customHeight="1"/>
    <row r="396" ht="12" customHeight="1"/>
    <row r="397" ht="12" customHeight="1"/>
    <row r="398" ht="12" customHeight="1"/>
    <row r="399" ht="12" customHeight="1"/>
    <row r="400" ht="12" customHeight="1"/>
    <row r="401" ht="12" customHeight="1"/>
    <row r="402" ht="12" customHeight="1"/>
    <row r="403" ht="12" customHeight="1"/>
    <row r="404" ht="12" customHeight="1"/>
    <row r="405" ht="12" customHeight="1"/>
    <row r="406" ht="12" customHeight="1"/>
    <row r="407" ht="12" customHeight="1"/>
    <row r="408" ht="12" customHeight="1"/>
    <row r="409" ht="12" customHeight="1"/>
    <row r="410" ht="12" customHeight="1"/>
    <row r="411" ht="12" customHeight="1"/>
    <row r="412" ht="12" customHeight="1"/>
    <row r="413" ht="12" customHeight="1"/>
    <row r="414" ht="12" customHeight="1"/>
    <row r="415" ht="12" customHeight="1"/>
    <row r="416" ht="12" customHeight="1"/>
    <row r="417" ht="12" customHeight="1"/>
    <row r="418" ht="12" customHeight="1"/>
    <row r="419" ht="12" customHeight="1"/>
    <row r="420" ht="12" customHeight="1"/>
    <row r="421" ht="12" customHeight="1"/>
    <row r="422" ht="12" customHeight="1"/>
    <row r="423" ht="12" customHeight="1"/>
    <row r="424" ht="12" customHeight="1"/>
    <row r="425" ht="12" customHeight="1"/>
    <row r="426" ht="12" customHeight="1"/>
    <row r="427" ht="12" customHeight="1"/>
    <row r="428" ht="12" customHeight="1"/>
    <row r="429" ht="12" customHeight="1"/>
    <row r="430" ht="12" customHeight="1"/>
    <row r="431" ht="12" customHeight="1"/>
    <row r="432" ht="12" customHeight="1"/>
    <row r="433" ht="12" customHeight="1"/>
    <row r="434" ht="12" customHeight="1"/>
    <row r="435" ht="12" customHeight="1"/>
    <row r="436" ht="12" customHeight="1"/>
    <row r="437" ht="12" customHeight="1"/>
    <row r="438" ht="12" customHeight="1"/>
    <row r="439" ht="12" customHeight="1"/>
    <row r="440" ht="12" customHeight="1"/>
    <row r="441" ht="12" customHeight="1"/>
    <row r="442" ht="12" customHeight="1"/>
    <row r="443" ht="12" customHeight="1"/>
    <row r="444" ht="12" customHeight="1"/>
    <row r="445" ht="12" customHeight="1"/>
    <row r="446" ht="12" customHeight="1"/>
    <row r="447" ht="12" customHeight="1"/>
    <row r="448" ht="12" customHeight="1"/>
    <row r="449" ht="12" customHeight="1"/>
    <row r="450" ht="12" customHeight="1"/>
    <row r="451" ht="12" customHeight="1"/>
    <row r="452" ht="12" customHeight="1"/>
    <row r="453" ht="12" customHeight="1"/>
    <row r="454" ht="12" customHeight="1"/>
    <row r="455" ht="12" customHeight="1"/>
    <row r="456" ht="12" customHeight="1"/>
    <row r="457" ht="12" customHeight="1"/>
    <row r="458" ht="12" customHeight="1"/>
    <row r="459" ht="12" customHeight="1"/>
    <row r="460" ht="12" customHeight="1"/>
    <row r="461" ht="12" customHeight="1"/>
    <row r="462" ht="12" customHeight="1"/>
    <row r="463" ht="12" customHeight="1"/>
    <row r="464" ht="12" customHeight="1"/>
    <row r="465" ht="12" customHeight="1"/>
    <row r="466" ht="12" customHeight="1"/>
    <row r="467" ht="12" customHeight="1"/>
    <row r="468" ht="12" customHeight="1"/>
    <row r="469" ht="12" customHeight="1"/>
    <row r="470" ht="12" customHeight="1"/>
    <row r="471" ht="12" customHeight="1"/>
    <row r="472" ht="12" customHeight="1"/>
    <row r="473" ht="12" customHeight="1"/>
    <row r="474" ht="12" customHeight="1"/>
    <row r="475" ht="12" customHeight="1"/>
    <row r="476" ht="12" customHeight="1"/>
    <row r="477" ht="12" customHeight="1"/>
    <row r="478" ht="12" customHeight="1"/>
    <row r="479" ht="12" customHeight="1"/>
    <row r="480" ht="12" customHeight="1"/>
    <row r="481" ht="12" customHeight="1"/>
    <row r="482" ht="12" customHeight="1"/>
    <row r="483" ht="12" customHeight="1"/>
    <row r="484" ht="12" customHeight="1"/>
    <row r="485" ht="12" customHeight="1"/>
    <row r="486" ht="12" customHeight="1"/>
    <row r="487" ht="12" customHeight="1"/>
    <row r="488" ht="12" customHeight="1"/>
    <row r="489" ht="12" customHeight="1"/>
    <row r="490" ht="12" customHeight="1"/>
    <row r="491" ht="12" customHeight="1"/>
    <row r="492" ht="12" customHeight="1"/>
    <row r="493" ht="12" customHeight="1"/>
    <row r="494" ht="12" customHeight="1"/>
    <row r="495" ht="12" customHeight="1"/>
    <row r="496" ht="12" customHeight="1"/>
    <row r="497" ht="12" customHeight="1"/>
    <row r="498" ht="12" customHeight="1"/>
    <row r="499" ht="12" customHeight="1"/>
    <row r="500" ht="12" customHeight="1"/>
    <row r="501" ht="12" customHeight="1"/>
    <row r="502" ht="12" customHeight="1"/>
    <row r="503" ht="12" customHeight="1"/>
    <row r="504" ht="12" customHeight="1"/>
    <row r="505" ht="12" customHeight="1"/>
    <row r="506" ht="12" customHeight="1"/>
    <row r="507" ht="12" customHeight="1"/>
    <row r="508" ht="12" customHeight="1"/>
    <row r="509" ht="12" customHeight="1"/>
    <row r="510" ht="12" customHeight="1"/>
    <row r="511" ht="12" customHeight="1"/>
    <row r="512" ht="12" customHeight="1"/>
    <row r="513" ht="12" customHeight="1"/>
    <row r="514" ht="12" customHeight="1"/>
    <row r="515" ht="12" customHeight="1"/>
    <row r="516" ht="12" customHeight="1"/>
    <row r="517" ht="12" customHeight="1"/>
    <row r="518" ht="12" customHeight="1"/>
    <row r="519" ht="12" customHeight="1"/>
    <row r="520" ht="12" customHeight="1"/>
    <row r="521" ht="12" customHeight="1"/>
    <row r="522" ht="12" customHeight="1"/>
    <row r="523" ht="12" customHeight="1"/>
    <row r="524" ht="12" customHeight="1"/>
    <row r="525" ht="12" customHeight="1"/>
    <row r="526" ht="12" customHeight="1"/>
    <row r="527" ht="12" customHeight="1"/>
    <row r="528" ht="12" customHeight="1"/>
    <row r="529" ht="12" customHeight="1"/>
    <row r="530" ht="12" customHeight="1"/>
    <row r="531" ht="12" customHeight="1"/>
    <row r="532" ht="12" customHeight="1"/>
    <row r="533" ht="12" customHeight="1"/>
    <row r="534" ht="12" customHeight="1"/>
    <row r="535" ht="12" customHeight="1"/>
    <row r="536" ht="12" customHeight="1"/>
    <row r="537" ht="12" customHeight="1"/>
    <row r="538" ht="12" customHeight="1"/>
    <row r="539" ht="12" customHeight="1"/>
    <row r="540" ht="12" customHeight="1"/>
    <row r="541" ht="12" customHeight="1"/>
    <row r="542" ht="12" customHeight="1"/>
    <row r="543" ht="12" customHeight="1"/>
    <row r="544" ht="12" customHeight="1"/>
    <row r="545" ht="12" customHeight="1"/>
    <row r="546" ht="12" customHeight="1"/>
    <row r="547" ht="12" customHeight="1"/>
    <row r="548" ht="12" customHeight="1"/>
    <row r="549" ht="12" customHeight="1"/>
    <row r="550" ht="12" customHeight="1"/>
    <row r="551" ht="12" customHeight="1"/>
    <row r="552" ht="12" customHeight="1"/>
    <row r="553" ht="12" customHeight="1"/>
    <row r="554" ht="12" customHeight="1"/>
    <row r="555" ht="12" customHeight="1"/>
    <row r="556" ht="12" customHeight="1"/>
    <row r="557" ht="12" customHeight="1"/>
    <row r="558" ht="12" customHeight="1"/>
    <row r="559" ht="12" customHeight="1"/>
    <row r="560" ht="12" customHeight="1"/>
    <row r="561" ht="12" customHeight="1"/>
    <row r="562" ht="12" customHeight="1"/>
    <row r="563" ht="12" customHeight="1"/>
    <row r="564" ht="12" customHeight="1"/>
    <row r="565" ht="12" customHeight="1"/>
    <row r="566" ht="12" customHeight="1"/>
    <row r="567" ht="12" customHeight="1"/>
    <row r="568" ht="12" customHeight="1"/>
    <row r="569" ht="12" customHeight="1"/>
    <row r="570" ht="12" customHeight="1"/>
    <row r="571" ht="12" customHeight="1"/>
    <row r="572" ht="12" customHeight="1"/>
    <row r="573" ht="12" customHeight="1"/>
    <row r="574" ht="12" customHeight="1"/>
    <row r="575" ht="12" customHeight="1"/>
    <row r="576" ht="12" customHeight="1"/>
    <row r="577" ht="12" customHeight="1"/>
    <row r="578" ht="12" customHeight="1"/>
    <row r="579" ht="12" customHeight="1"/>
    <row r="580" ht="12" customHeight="1"/>
    <row r="581" ht="12" customHeight="1"/>
    <row r="582" ht="12" customHeight="1"/>
    <row r="583" ht="12" customHeight="1"/>
    <row r="584" ht="12" customHeight="1"/>
    <row r="585" ht="12" customHeight="1"/>
    <row r="586" ht="12" customHeight="1"/>
    <row r="587" ht="12" customHeight="1"/>
    <row r="588" ht="12" customHeight="1"/>
    <row r="589" ht="12" customHeight="1"/>
    <row r="590" ht="12" customHeight="1"/>
    <row r="591" ht="12" customHeight="1"/>
    <row r="592" ht="12" customHeight="1"/>
    <row r="593" ht="12" customHeight="1"/>
    <row r="594" ht="12" customHeight="1"/>
    <row r="595" ht="12" customHeight="1"/>
    <row r="596" ht="12" customHeight="1"/>
    <row r="597" ht="12" customHeight="1"/>
    <row r="598" ht="12" customHeight="1"/>
    <row r="599" ht="12" customHeight="1"/>
    <row r="600" ht="12" customHeight="1"/>
    <row r="601" ht="12" customHeight="1"/>
    <row r="602" ht="12" customHeight="1"/>
    <row r="603" ht="12" customHeight="1"/>
    <row r="604" ht="12" customHeight="1"/>
    <row r="605" ht="12" customHeight="1"/>
    <row r="606" ht="12" customHeight="1"/>
    <row r="607" ht="12" customHeight="1"/>
    <row r="608" ht="12" customHeight="1"/>
    <row r="609" ht="12" customHeight="1"/>
    <row r="610" ht="12" customHeight="1"/>
    <row r="611" ht="12" customHeight="1"/>
    <row r="612" ht="12" customHeight="1"/>
    <row r="613" ht="12" customHeight="1"/>
    <row r="614" ht="12" customHeight="1"/>
    <row r="615" ht="12" customHeight="1"/>
    <row r="616" ht="12" customHeight="1"/>
    <row r="617" ht="12" customHeight="1"/>
    <row r="618" ht="12" customHeight="1"/>
    <row r="619" ht="12" customHeight="1"/>
    <row r="620" ht="12" customHeight="1"/>
    <row r="621" ht="12" customHeight="1"/>
    <row r="622" ht="12" customHeight="1"/>
    <row r="623" ht="12" customHeight="1"/>
    <row r="624" ht="12" customHeight="1"/>
    <row r="625" ht="12" customHeight="1"/>
    <row r="626" ht="12" customHeight="1"/>
    <row r="627" ht="12" customHeight="1"/>
    <row r="628" ht="12" customHeight="1"/>
    <row r="629" ht="12" customHeight="1"/>
    <row r="630" ht="12" customHeight="1"/>
    <row r="631" ht="12" customHeight="1"/>
    <row r="632" ht="12" customHeight="1"/>
    <row r="633" ht="12" customHeight="1"/>
    <row r="634" ht="12" customHeight="1"/>
    <row r="635" ht="12" customHeight="1"/>
    <row r="636" ht="12" customHeight="1"/>
    <row r="637" ht="12" customHeight="1"/>
    <row r="638" ht="12" customHeight="1"/>
    <row r="639" ht="12" customHeight="1"/>
    <row r="640" ht="12" customHeight="1"/>
    <row r="641" ht="12" customHeight="1"/>
    <row r="642" ht="12" customHeight="1"/>
    <row r="643" ht="12" customHeight="1"/>
    <row r="644" ht="12" customHeight="1"/>
    <row r="645" ht="12" customHeight="1"/>
    <row r="646" ht="12" customHeight="1"/>
    <row r="647" ht="12" customHeight="1"/>
    <row r="648" ht="12" customHeight="1"/>
    <row r="649" ht="12" customHeight="1"/>
    <row r="650" ht="12" customHeight="1"/>
    <row r="651" ht="12" customHeight="1"/>
    <row r="652" ht="12" customHeight="1"/>
    <row r="653" ht="12" customHeight="1"/>
    <row r="654" ht="12" customHeight="1"/>
    <row r="655" ht="12" customHeight="1"/>
    <row r="656" ht="12" customHeight="1"/>
    <row r="657" ht="12" customHeight="1"/>
    <row r="658" ht="12" customHeight="1"/>
    <row r="659" ht="12" customHeight="1"/>
    <row r="660" ht="12" customHeight="1"/>
    <row r="661" ht="12" customHeight="1"/>
    <row r="662" ht="12" customHeight="1"/>
    <row r="663" ht="12" customHeight="1"/>
    <row r="664" ht="12" customHeight="1"/>
    <row r="665" ht="12" customHeight="1"/>
    <row r="666" ht="12" customHeight="1"/>
    <row r="667" ht="12" customHeight="1"/>
    <row r="668" ht="12" customHeight="1"/>
    <row r="669" ht="12" customHeight="1"/>
    <row r="670" ht="12" customHeight="1"/>
    <row r="671" ht="12" customHeight="1"/>
    <row r="672" ht="12" customHeight="1"/>
    <row r="673" ht="12" customHeight="1"/>
    <row r="674" ht="12" customHeight="1"/>
    <row r="675" ht="12" customHeight="1"/>
    <row r="676" ht="12" customHeight="1"/>
    <row r="677" ht="12" customHeight="1"/>
    <row r="678" ht="12" customHeight="1"/>
    <row r="679" ht="12" customHeight="1"/>
    <row r="680" ht="12" customHeight="1"/>
    <row r="681" ht="12" customHeight="1"/>
    <row r="682" ht="12" customHeight="1"/>
    <row r="683" ht="12" customHeight="1"/>
    <row r="684" ht="12" customHeight="1"/>
    <row r="685" ht="12" customHeight="1"/>
    <row r="686" ht="12" customHeight="1"/>
    <row r="687" ht="12" customHeight="1"/>
    <row r="688" ht="12" customHeight="1"/>
    <row r="689" ht="12" customHeight="1"/>
    <row r="690" ht="12" customHeight="1"/>
    <row r="691" ht="12" customHeight="1"/>
    <row r="692" ht="12" customHeight="1"/>
    <row r="693" ht="12" customHeight="1"/>
    <row r="694" ht="12" customHeight="1"/>
    <row r="695" ht="12" customHeight="1"/>
    <row r="696" ht="12" customHeight="1"/>
    <row r="697" ht="12" customHeight="1"/>
    <row r="698" ht="12" customHeight="1"/>
    <row r="699" ht="12" customHeight="1"/>
    <row r="700" ht="12" customHeight="1"/>
    <row r="701" ht="12" customHeight="1"/>
    <row r="702" ht="12" customHeight="1"/>
    <row r="703" ht="12" customHeight="1"/>
    <row r="704" ht="12" customHeight="1"/>
    <row r="705" ht="12" customHeight="1"/>
    <row r="706" ht="12" customHeight="1"/>
    <row r="707" ht="12" customHeight="1"/>
    <row r="708" ht="12" customHeight="1"/>
    <row r="709" ht="12" customHeight="1"/>
    <row r="710" ht="12" customHeight="1"/>
    <row r="711" ht="12" customHeight="1"/>
    <row r="712" ht="12" customHeight="1"/>
    <row r="713" ht="12" customHeight="1"/>
    <row r="714" ht="12" customHeight="1"/>
    <row r="715" ht="12" customHeight="1"/>
    <row r="716" ht="12" customHeight="1"/>
    <row r="717" ht="12" customHeight="1"/>
    <row r="718" ht="12" customHeight="1"/>
    <row r="719" ht="12" customHeight="1"/>
    <row r="720" ht="12" customHeight="1"/>
    <row r="721" ht="12" customHeight="1"/>
    <row r="722" ht="12" customHeight="1"/>
    <row r="723" ht="12" customHeight="1"/>
    <row r="724" ht="12" customHeight="1"/>
    <row r="725" ht="12" customHeight="1"/>
    <row r="726" ht="12" customHeight="1"/>
    <row r="727" ht="12" customHeight="1"/>
    <row r="728" ht="12" customHeight="1"/>
    <row r="729" ht="12" customHeight="1"/>
    <row r="730" ht="12" customHeight="1"/>
    <row r="731" ht="12" customHeight="1"/>
    <row r="732" ht="12" customHeight="1"/>
    <row r="733" ht="12" customHeight="1"/>
    <row r="734" ht="12" customHeight="1"/>
    <row r="735" ht="12" customHeight="1"/>
    <row r="736" ht="12" customHeight="1"/>
    <row r="737" ht="12" customHeight="1"/>
    <row r="738" ht="12" customHeight="1"/>
    <row r="739" ht="12" customHeight="1"/>
    <row r="740" ht="12" customHeight="1"/>
    <row r="741" ht="12" customHeight="1"/>
    <row r="742" ht="12" customHeight="1"/>
    <row r="743" ht="12" customHeight="1"/>
    <row r="744" ht="12" customHeight="1"/>
    <row r="745" ht="12" customHeight="1"/>
    <row r="746" ht="12" customHeight="1"/>
    <row r="747" ht="12" customHeight="1"/>
    <row r="748" ht="12" customHeight="1"/>
    <row r="749" ht="12" customHeight="1"/>
    <row r="750" ht="12" customHeight="1"/>
    <row r="751" ht="12" customHeight="1"/>
    <row r="752" ht="12" customHeight="1"/>
    <row r="753" ht="12" customHeight="1"/>
    <row r="754" ht="12" customHeight="1"/>
    <row r="755" ht="12" customHeight="1"/>
    <row r="756" ht="12" customHeight="1"/>
    <row r="757" ht="12" customHeight="1"/>
    <row r="758" ht="12" customHeight="1"/>
    <row r="759" ht="12" customHeight="1"/>
    <row r="760" ht="12" customHeight="1"/>
    <row r="761" ht="12" customHeight="1"/>
    <row r="762" ht="12" customHeight="1"/>
    <row r="763" ht="12" customHeight="1"/>
    <row r="764" ht="12" customHeight="1"/>
    <row r="765" ht="12" customHeight="1"/>
    <row r="766" ht="12" customHeight="1"/>
    <row r="767" ht="12" customHeight="1"/>
    <row r="768" ht="12" customHeight="1"/>
    <row r="769" ht="12" customHeight="1"/>
    <row r="770" ht="12" customHeight="1"/>
    <row r="771" ht="12" customHeight="1"/>
    <row r="772" ht="12" customHeight="1"/>
    <row r="773" ht="12" customHeight="1"/>
    <row r="774" ht="12" customHeight="1"/>
    <row r="775" ht="12" customHeight="1"/>
    <row r="776" ht="12" customHeight="1"/>
    <row r="777" ht="12" customHeight="1"/>
    <row r="778" ht="12" customHeight="1"/>
    <row r="779" ht="12" customHeight="1"/>
    <row r="780" ht="12" customHeight="1"/>
    <row r="781" ht="12" customHeight="1"/>
    <row r="782" ht="12" customHeight="1"/>
    <row r="783" ht="12" customHeight="1"/>
    <row r="784" ht="12" customHeight="1"/>
    <row r="785" ht="12" customHeight="1"/>
    <row r="786" ht="12" customHeight="1"/>
    <row r="787" ht="12" customHeight="1"/>
    <row r="788" ht="12" customHeight="1"/>
    <row r="789" ht="12" customHeight="1"/>
    <row r="790" ht="12" customHeight="1"/>
    <row r="791" ht="12" customHeight="1"/>
    <row r="792" ht="12" customHeight="1"/>
    <row r="793" ht="12" customHeight="1"/>
    <row r="794" ht="12" customHeight="1"/>
    <row r="795" ht="12" customHeight="1"/>
    <row r="796" ht="12" customHeight="1"/>
    <row r="797" ht="12" customHeight="1"/>
    <row r="798" ht="12" customHeight="1"/>
    <row r="799" ht="12" customHeight="1"/>
    <row r="800" ht="12" customHeight="1"/>
    <row r="801" ht="12" customHeight="1"/>
    <row r="802" ht="12" customHeight="1"/>
    <row r="803" ht="12" customHeight="1"/>
    <row r="804" ht="12" customHeight="1"/>
    <row r="805" ht="12" customHeight="1"/>
    <row r="806" ht="12" customHeight="1"/>
    <row r="807" ht="12" customHeight="1"/>
    <row r="808" ht="12" customHeight="1"/>
    <row r="809" ht="12" customHeight="1"/>
    <row r="810" ht="12" customHeight="1"/>
    <row r="811" ht="12" customHeight="1"/>
    <row r="812" ht="12" customHeight="1"/>
    <row r="813" ht="12" customHeight="1"/>
    <row r="814" ht="12" customHeight="1"/>
    <row r="815" ht="12" customHeight="1"/>
    <row r="816" ht="12" customHeight="1"/>
    <row r="817" ht="12" customHeight="1"/>
    <row r="818" ht="12" customHeight="1"/>
    <row r="819" ht="12" customHeight="1"/>
    <row r="820" ht="12" customHeight="1"/>
    <row r="821" ht="12" customHeight="1"/>
    <row r="822" ht="12" customHeight="1"/>
    <row r="823" ht="12" customHeight="1"/>
    <row r="824" ht="12" customHeight="1"/>
    <row r="825" ht="12" customHeight="1"/>
    <row r="826" ht="12" customHeight="1"/>
    <row r="827" ht="12" customHeight="1"/>
    <row r="828" ht="12" customHeight="1"/>
    <row r="829" ht="12" customHeight="1"/>
    <row r="830" ht="12" customHeight="1"/>
    <row r="831" ht="12" customHeight="1"/>
    <row r="832" ht="12" customHeight="1"/>
    <row r="833" ht="12" customHeight="1"/>
    <row r="834" ht="12" customHeight="1"/>
    <row r="835" ht="12" customHeight="1"/>
    <row r="836" ht="12" customHeight="1"/>
    <row r="837" ht="12" customHeight="1"/>
    <row r="838" ht="12" customHeight="1"/>
    <row r="839" ht="12" customHeight="1"/>
    <row r="840" ht="12" customHeight="1"/>
    <row r="841" ht="12" customHeight="1"/>
    <row r="842" ht="12" customHeight="1"/>
    <row r="843" ht="12" customHeight="1"/>
    <row r="844" ht="12" customHeight="1"/>
    <row r="845" ht="12" customHeight="1"/>
    <row r="846" ht="12" customHeight="1"/>
    <row r="847" ht="12" customHeight="1"/>
    <row r="848" ht="12" customHeight="1"/>
    <row r="849" ht="12" customHeight="1"/>
    <row r="850" ht="12" customHeight="1"/>
    <row r="851" ht="12" customHeight="1"/>
    <row r="852" ht="12" customHeight="1"/>
    <row r="853" ht="12" customHeight="1"/>
    <row r="854" ht="12" customHeight="1"/>
    <row r="855" ht="12" customHeight="1"/>
    <row r="856" ht="12" customHeight="1"/>
    <row r="857" ht="12" customHeight="1"/>
    <row r="858" ht="12" customHeight="1"/>
    <row r="859" ht="12" customHeight="1"/>
    <row r="860" ht="12" customHeight="1"/>
    <row r="861" ht="12" customHeight="1"/>
    <row r="862" ht="12" customHeight="1"/>
    <row r="863" ht="12" customHeight="1"/>
    <row r="864" ht="12" customHeight="1"/>
    <row r="865" ht="12" customHeight="1"/>
    <row r="866" ht="12" customHeight="1"/>
    <row r="867" ht="12" customHeight="1"/>
    <row r="868" ht="12" customHeight="1"/>
    <row r="869" ht="12" customHeight="1"/>
    <row r="870" ht="12" customHeight="1"/>
    <row r="871" ht="12" customHeight="1"/>
    <row r="872" ht="12" customHeight="1"/>
    <row r="873" ht="12" customHeight="1"/>
    <row r="874" ht="12" customHeight="1"/>
    <row r="875" ht="12" customHeight="1"/>
    <row r="876" ht="12" customHeight="1"/>
    <row r="877" ht="12" customHeight="1"/>
    <row r="878" ht="12" customHeight="1"/>
    <row r="879" ht="12" customHeight="1"/>
    <row r="880" ht="12" customHeight="1"/>
    <row r="881" ht="12" customHeight="1"/>
    <row r="882" ht="12" customHeight="1"/>
    <row r="883" ht="12" customHeight="1"/>
    <row r="884" ht="12" customHeight="1"/>
    <row r="885" ht="12" customHeight="1"/>
    <row r="886" ht="12" customHeight="1"/>
    <row r="887" ht="12" customHeight="1"/>
    <row r="888" ht="12" customHeight="1"/>
    <row r="889" ht="12" customHeight="1"/>
    <row r="890" ht="12" customHeight="1"/>
    <row r="891" ht="12" customHeight="1"/>
    <row r="892" ht="12" customHeight="1"/>
    <row r="893" ht="12" customHeight="1"/>
    <row r="894" ht="12" customHeight="1"/>
    <row r="895" ht="12" customHeight="1"/>
    <row r="896" ht="12" customHeight="1"/>
    <row r="897" ht="12" customHeight="1"/>
    <row r="898" ht="12" customHeight="1"/>
    <row r="899" ht="12" customHeight="1"/>
    <row r="900" ht="12" customHeight="1"/>
    <row r="901" ht="12" customHeight="1"/>
    <row r="902" ht="12" customHeight="1"/>
    <row r="903" ht="12" customHeight="1"/>
    <row r="904" ht="12" customHeight="1"/>
    <row r="905" ht="12" customHeight="1"/>
    <row r="906" ht="12" customHeight="1"/>
    <row r="907" ht="12" customHeight="1"/>
    <row r="908" ht="12" customHeight="1"/>
    <row r="909" ht="12" customHeight="1"/>
    <row r="910" ht="12" customHeight="1"/>
    <row r="911" ht="12" customHeight="1"/>
    <row r="912" ht="12" customHeight="1"/>
    <row r="913" ht="12" customHeight="1"/>
    <row r="914" ht="12" customHeight="1"/>
    <row r="915" ht="12" customHeight="1"/>
    <row r="916" ht="12" customHeight="1"/>
    <row r="917" ht="12" customHeight="1"/>
    <row r="918" ht="12" customHeight="1"/>
    <row r="919" ht="12" customHeight="1"/>
    <row r="920" ht="12" customHeight="1"/>
    <row r="921" ht="12" customHeight="1"/>
    <row r="922" ht="12" customHeight="1"/>
    <row r="923" ht="12" customHeight="1"/>
    <row r="924" ht="12" customHeight="1"/>
    <row r="925" ht="12" customHeight="1"/>
    <row r="926" ht="12" customHeight="1"/>
    <row r="927" ht="12" customHeight="1"/>
    <row r="928" ht="12" customHeight="1"/>
    <row r="929" ht="12" customHeight="1"/>
    <row r="930" ht="12" customHeight="1"/>
    <row r="931" ht="12" customHeight="1"/>
    <row r="932" ht="12" customHeight="1"/>
    <row r="933" ht="12" customHeight="1"/>
    <row r="934" ht="12" customHeight="1"/>
    <row r="935" ht="12" customHeight="1"/>
    <row r="936" ht="12" customHeight="1"/>
    <row r="937" ht="12" customHeight="1"/>
    <row r="938" ht="12" customHeight="1"/>
    <row r="939" ht="12" customHeight="1"/>
    <row r="940" ht="12" customHeight="1"/>
    <row r="941" ht="12" customHeight="1"/>
    <row r="942" ht="12" customHeight="1"/>
    <row r="943" ht="12" customHeight="1"/>
    <row r="944" ht="12" customHeight="1"/>
    <row r="945" ht="12" customHeight="1"/>
    <row r="946" ht="12" customHeight="1"/>
    <row r="947" ht="12" customHeight="1"/>
    <row r="948" ht="12" customHeight="1"/>
    <row r="949" ht="12" customHeight="1"/>
    <row r="950" ht="12" customHeight="1"/>
    <row r="951" ht="12" customHeight="1"/>
    <row r="952" ht="12" customHeight="1"/>
    <row r="953" ht="12" customHeight="1"/>
    <row r="954" ht="12" customHeight="1"/>
    <row r="955" ht="12" customHeight="1"/>
    <row r="956" ht="12" customHeight="1"/>
    <row r="957" ht="12" customHeight="1"/>
    <row r="958" ht="12" customHeight="1"/>
    <row r="959" ht="12" customHeight="1"/>
    <row r="960" ht="12" customHeight="1"/>
    <row r="961" ht="12" customHeight="1"/>
    <row r="962" ht="12" customHeight="1"/>
    <row r="963" ht="12" customHeight="1"/>
    <row r="964" ht="12" customHeight="1"/>
    <row r="965" ht="12" customHeight="1"/>
    <row r="966" ht="12" customHeight="1"/>
    <row r="967" ht="12" customHeight="1"/>
    <row r="968" ht="12" customHeight="1"/>
    <row r="969" ht="12" customHeight="1"/>
    <row r="970" ht="12" customHeight="1"/>
    <row r="971" ht="12" customHeight="1"/>
    <row r="972" ht="12" customHeight="1"/>
    <row r="973" ht="12" customHeight="1"/>
    <row r="974" ht="12" customHeight="1"/>
    <row r="975" ht="12" customHeight="1"/>
    <row r="976" ht="12" customHeight="1"/>
    <row r="977" ht="12" customHeight="1"/>
    <row r="978" ht="12" customHeight="1"/>
    <row r="979" ht="12" customHeight="1"/>
    <row r="980" ht="12" customHeight="1"/>
    <row r="981" ht="12" customHeight="1"/>
    <row r="982" ht="12" customHeight="1"/>
    <row r="983" ht="12" customHeight="1"/>
    <row r="984" ht="12" customHeight="1"/>
    <row r="985" ht="12" customHeight="1"/>
    <row r="986" ht="12" customHeight="1"/>
    <row r="987" ht="12" customHeight="1"/>
    <row r="988" ht="12" customHeight="1"/>
    <row r="989" ht="12" customHeight="1"/>
    <row r="990" ht="12" customHeight="1"/>
    <row r="991" ht="12" customHeight="1"/>
    <row r="992" ht="12" customHeight="1"/>
    <row r="993" ht="12" customHeight="1"/>
    <row r="994" ht="12" customHeight="1"/>
    <row r="995" ht="12" customHeight="1"/>
    <row r="996" ht="12" customHeight="1"/>
    <row r="997" ht="12" customHeight="1"/>
    <row r="998" ht="12" customHeight="1"/>
    <row r="999" ht="12" customHeight="1"/>
    <row r="1000" ht="12" customHeight="1"/>
    <row r="1001" ht="12" customHeight="1"/>
    <row r="1002" ht="12" customHeight="1"/>
  </sheetData>
  <mergeCells count="8">
    <mergeCell ref="A35:H35"/>
    <mergeCell ref="A37:C37"/>
    <mergeCell ref="A42:E42"/>
    <mergeCell ref="A1:C1"/>
    <mergeCell ref="A17:G17"/>
    <mergeCell ref="A20:C20"/>
    <mergeCell ref="A22:D22"/>
    <mergeCell ref="C31:H31"/>
  </mergeCells>
  <pageMargins left="0.75000000000000011" right="0.75000000000000011" top="0.4538888888888889" bottom="1" header="0" footer="0"/>
  <pageSetup paperSize="9" orientation="landscape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Z1000"/>
  <sheetViews>
    <sheetView showGridLines="0" zoomScale="150" zoomScaleNormal="150" workbookViewId="0">
      <selection activeCell="A4" sqref="A4"/>
    </sheetView>
  </sheetViews>
  <sheetFormatPr defaultColWidth="14.5" defaultRowHeight="15" customHeight="1"/>
  <cols>
    <col min="1" max="26" width="10.5" customWidth="1"/>
  </cols>
  <sheetData>
    <row r="1" spans="1:26" ht="12" customHeight="1">
      <c r="A1" s="6" t="s">
        <v>36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26" ht="12" customHeight="1">
      <c r="A2" s="6" t="s">
        <v>37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6" ht="12" customHeight="1">
      <c r="A3" s="6" t="s">
        <v>38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 spans="1:26" ht="12" customHeight="1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 spans="1:26" ht="12" customHeight="1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spans="1:26" ht="12" customHeight="1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2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spans="1:26" ht="12" customHeight="1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 spans="1:26" ht="12" customHeight="1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 spans="1:26" ht="12" customHeight="1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spans="1:26" ht="12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</row>
    <row r="12" spans="1:26" ht="12" customHeight="1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 spans="1:26" ht="12" customHeight="1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spans="1:26" ht="12" customHeight="1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spans="1:26" ht="12" customHeight="1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</row>
    <row r="16" spans="1:26" ht="12" customHeight="1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</row>
    <row r="17" spans="1:26" ht="12" customHeight="1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</row>
    <row r="18" spans="1:26" ht="12" customHeight="1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</row>
    <row r="19" spans="1:26" ht="12" customHeight="1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</row>
    <row r="20" spans="1:26" ht="12" customHeight="1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spans="1:26" ht="12" customHeight="1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 spans="1:26" ht="12" customHeight="1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spans="1:26" ht="12" customHeight="1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</row>
    <row r="24" spans="1:26" ht="12" customHeight="1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</row>
    <row r="25" spans="1:26" ht="12" customHeight="1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</row>
    <row r="26" spans="1:26" ht="12" customHeight="1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</row>
    <row r="27" spans="1:26" ht="12" customHeight="1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 spans="1:26" ht="12" customHeight="1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spans="1:26" ht="12" customHeight="1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</row>
    <row r="30" spans="1:26" ht="12" customHeight="1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</row>
    <row r="31" spans="1:26" ht="12" customHeight="1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spans="1:26" ht="12" customHeight="1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</row>
    <row r="33" spans="1:26" ht="12" customHeight="1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</row>
    <row r="34" spans="1:26" ht="12" customHeight="1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spans="1:26" ht="12" customHeight="1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</row>
    <row r="36" spans="1:26" ht="12" customHeight="1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</row>
    <row r="37" spans="1:26" ht="12" customHeight="1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 spans="1:26" ht="12" customHeight="1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 spans="1:26" ht="12" customHeight="1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</row>
    <row r="40" spans="1:26" ht="12" customHeight="1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</row>
    <row r="41" spans="1:26" ht="12" customHeight="1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</row>
    <row r="42" spans="1:26" ht="12" customHeight="1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</row>
    <row r="43" spans="1:26" ht="12" customHeight="1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</row>
    <row r="44" spans="1:26" ht="12" customHeight="1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</row>
    <row r="45" spans="1:26" ht="12" customHeight="1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</row>
    <row r="46" spans="1:26" ht="12" customHeight="1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</row>
    <row r="47" spans="1:26" ht="12" customHeight="1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</row>
    <row r="48" spans="1:26" ht="12" customHeight="1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</row>
    <row r="49" spans="1:26" ht="12" customHeight="1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</row>
    <row r="50" spans="1:26" ht="12" customHeight="1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</row>
    <row r="51" spans="1:26" ht="12" customHeight="1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</row>
    <row r="52" spans="1:26" ht="12" customHeight="1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</row>
    <row r="53" spans="1:26" ht="12" customHeight="1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</row>
    <row r="54" spans="1:26" ht="12" customHeight="1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</row>
    <row r="55" spans="1:26" ht="12" customHeight="1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</row>
    <row r="56" spans="1:26" ht="12" customHeight="1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</row>
    <row r="57" spans="1:26" ht="12" customHeight="1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</row>
    <row r="58" spans="1:26" ht="12" customHeight="1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</row>
    <row r="59" spans="1:26" ht="12" customHeight="1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</row>
    <row r="60" spans="1:26" ht="12" customHeight="1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</row>
    <row r="61" spans="1:26" ht="12" customHeight="1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</row>
    <row r="62" spans="1:26" ht="12" customHeight="1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</row>
    <row r="63" spans="1:26" ht="12" customHeight="1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</row>
    <row r="64" spans="1:26" ht="12" customHeight="1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</row>
    <row r="65" spans="1:26" ht="12" customHeight="1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</row>
    <row r="66" spans="1:26" ht="12" customHeight="1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</row>
    <row r="67" spans="1:26" ht="12" customHeight="1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</row>
    <row r="68" spans="1:26" ht="12" customHeight="1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</row>
    <row r="69" spans="1:26" ht="12" customHeight="1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</row>
    <row r="70" spans="1:26" ht="12" customHeight="1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</row>
    <row r="71" spans="1:26" ht="12" customHeight="1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</row>
    <row r="72" spans="1:26" ht="12" customHeight="1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</row>
    <row r="73" spans="1:26" ht="12" customHeight="1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</row>
    <row r="74" spans="1:26" ht="12" customHeight="1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</row>
    <row r="75" spans="1:26" ht="12" customHeight="1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spans="1:26" ht="12" customHeight="1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</row>
    <row r="77" spans="1:26" ht="12" customHeight="1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</row>
    <row r="78" spans="1:26" ht="12" customHeight="1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</row>
    <row r="79" spans="1:26" ht="12" customHeight="1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</row>
    <row r="80" spans="1:26" ht="12" customHeight="1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</row>
    <row r="81" spans="1:26" ht="12" customHeight="1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</row>
    <row r="82" spans="1:26" ht="12" customHeight="1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</row>
    <row r="83" spans="1:26" ht="12" customHeight="1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</row>
    <row r="84" spans="1:26" ht="12" customHeight="1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</row>
    <row r="85" spans="1:26" ht="12" customHeight="1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</row>
    <row r="86" spans="1:26" ht="12" customHeight="1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</row>
    <row r="87" spans="1:26" ht="12" customHeight="1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</row>
    <row r="88" spans="1:26" ht="12" customHeight="1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</row>
    <row r="89" spans="1:26" ht="12" customHeight="1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</row>
    <row r="90" spans="1:26" ht="12" customHeight="1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</row>
    <row r="91" spans="1:26" ht="12" customHeight="1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</row>
    <row r="92" spans="1:26" ht="12" customHeight="1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</row>
    <row r="93" spans="1:26" ht="12" customHeight="1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</row>
    <row r="94" spans="1:26" ht="12" customHeight="1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</row>
    <row r="95" spans="1:26" ht="12" customHeight="1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</row>
    <row r="96" spans="1:26" ht="12" customHeight="1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</row>
    <row r="97" spans="1:26" ht="12" customHeight="1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</row>
    <row r="98" spans="1:26" ht="12" customHeight="1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</row>
    <row r="99" spans="1:26" ht="12" customHeight="1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</row>
    <row r="100" spans="1:26" ht="12" customHeight="1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</row>
    <row r="101" spans="1:26" ht="12" customHeight="1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</row>
    <row r="102" spans="1:26" ht="12" customHeight="1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</row>
    <row r="103" spans="1:26" ht="12" customHeight="1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</row>
    <row r="104" spans="1:26" ht="12" customHeight="1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</row>
    <row r="105" spans="1:26" ht="12" customHeight="1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</row>
    <row r="106" spans="1:26" ht="12" customHeight="1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</row>
    <row r="107" spans="1:26" ht="12" customHeight="1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</row>
    <row r="108" spans="1:26" ht="12" customHeight="1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</row>
    <row r="109" spans="1:26" ht="12" customHeight="1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</row>
    <row r="110" spans="1:26" ht="12" customHeight="1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</row>
    <row r="111" spans="1:26" ht="12" customHeight="1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</row>
    <row r="112" spans="1:26" ht="12" customHeight="1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</row>
    <row r="113" spans="1:26" ht="12" customHeight="1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</row>
    <row r="114" spans="1:26" ht="12" customHeight="1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</row>
    <row r="115" spans="1:26" ht="12" customHeight="1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</row>
    <row r="116" spans="1:26" ht="12" customHeight="1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</row>
    <row r="117" spans="1:26" ht="12" customHeight="1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</row>
    <row r="118" spans="1:26" ht="12" customHeight="1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</row>
    <row r="119" spans="1:26" ht="12" customHeight="1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</row>
    <row r="120" spans="1:26" ht="12" customHeight="1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</row>
    <row r="121" spans="1:26" ht="12" customHeight="1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</row>
    <row r="122" spans="1:26" ht="12" customHeight="1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</row>
    <row r="123" spans="1:26" ht="12" customHeight="1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</row>
    <row r="124" spans="1:26" ht="12" customHeight="1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</row>
    <row r="125" spans="1:26" ht="12" customHeight="1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</row>
    <row r="126" spans="1:26" ht="12" customHeight="1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</row>
    <row r="127" spans="1:26" ht="12" customHeight="1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</row>
    <row r="128" spans="1:26" ht="12" customHeight="1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</row>
    <row r="129" spans="1:26" ht="12" customHeight="1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</row>
    <row r="130" spans="1:26" ht="12" customHeight="1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</row>
    <row r="131" spans="1:26" ht="12" customHeight="1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</row>
    <row r="132" spans="1:26" ht="12" customHeight="1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</row>
    <row r="133" spans="1:26" ht="12" customHeight="1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</row>
    <row r="134" spans="1:26" ht="12" customHeight="1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</row>
    <row r="135" spans="1:26" ht="12" customHeight="1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</row>
    <row r="136" spans="1:26" ht="12" customHeight="1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</row>
    <row r="137" spans="1:26" ht="12" customHeight="1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</row>
    <row r="138" spans="1:26" ht="12" customHeight="1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</row>
    <row r="139" spans="1:26" ht="12" customHeight="1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</row>
    <row r="140" spans="1:26" ht="12" customHeight="1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</row>
    <row r="141" spans="1:26" ht="12" customHeight="1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</row>
    <row r="142" spans="1:26" ht="12" customHeight="1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</row>
    <row r="143" spans="1:26" ht="12" customHeight="1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</row>
    <row r="144" spans="1:26" ht="12" customHeight="1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</row>
    <row r="145" spans="1:26" ht="12" customHeight="1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</row>
    <row r="146" spans="1:26" ht="12" customHeight="1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</row>
    <row r="147" spans="1:26" ht="12" customHeight="1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</row>
    <row r="148" spans="1:26" ht="12" customHeight="1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</row>
    <row r="149" spans="1:26" ht="12" customHeight="1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</row>
    <row r="150" spans="1:26" ht="12" customHeight="1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</row>
    <row r="151" spans="1:26" ht="12" customHeight="1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</row>
    <row r="152" spans="1:26" ht="12" customHeight="1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</row>
    <row r="153" spans="1:26" ht="12" customHeight="1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</row>
    <row r="154" spans="1:26" ht="12" customHeight="1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</row>
    <row r="155" spans="1:26" ht="12" customHeight="1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</row>
    <row r="156" spans="1:26" ht="12" customHeight="1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</row>
    <row r="157" spans="1:26" ht="12" customHeight="1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</row>
    <row r="158" spans="1:26" ht="12" customHeight="1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</row>
    <row r="159" spans="1:26" ht="12" customHeight="1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</row>
    <row r="160" spans="1:26" ht="12" customHeight="1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</row>
    <row r="161" spans="1:26" ht="12" customHeight="1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</row>
    <row r="162" spans="1:26" ht="12" customHeight="1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</row>
    <row r="163" spans="1:26" ht="12" customHeight="1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</row>
    <row r="164" spans="1:26" ht="12" customHeight="1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</row>
    <row r="165" spans="1:26" ht="12" customHeight="1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</row>
    <row r="166" spans="1:26" ht="12" customHeight="1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</row>
    <row r="167" spans="1:26" ht="12" customHeight="1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</row>
    <row r="168" spans="1:26" ht="12" customHeight="1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</row>
    <row r="169" spans="1:26" ht="12" customHeight="1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</row>
    <row r="170" spans="1:26" ht="12" customHeight="1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</row>
    <row r="171" spans="1:26" ht="12" customHeight="1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</row>
    <row r="172" spans="1:26" ht="12" customHeight="1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</row>
    <row r="173" spans="1:26" ht="12" customHeight="1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</row>
    <row r="174" spans="1:26" ht="12" customHeight="1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</row>
    <row r="175" spans="1:26" ht="12" customHeight="1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</row>
    <row r="176" spans="1:26" ht="12" customHeight="1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</row>
    <row r="177" spans="1:26" ht="12" customHeight="1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</row>
    <row r="178" spans="1:26" ht="12" customHeight="1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</row>
    <row r="179" spans="1:26" ht="12" customHeight="1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</row>
    <row r="180" spans="1:26" ht="12" customHeight="1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</row>
    <row r="181" spans="1:26" ht="12" customHeight="1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</row>
    <row r="182" spans="1:26" ht="12" customHeight="1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</row>
    <row r="183" spans="1:26" ht="12" customHeight="1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</row>
    <row r="184" spans="1:26" ht="12" customHeight="1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</row>
    <row r="185" spans="1:26" ht="12" customHeight="1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</row>
    <row r="186" spans="1:26" ht="12" customHeight="1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</row>
    <row r="187" spans="1:26" ht="12" customHeight="1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</row>
    <row r="188" spans="1:26" ht="12" customHeight="1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</row>
    <row r="189" spans="1:26" ht="12" customHeight="1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</row>
    <row r="190" spans="1:26" ht="12" customHeight="1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</row>
    <row r="191" spans="1:26" ht="12" customHeight="1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</row>
    <row r="192" spans="1:26" ht="12" customHeight="1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</row>
    <row r="193" spans="1:26" ht="12" customHeight="1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</row>
    <row r="194" spans="1:26" ht="12" customHeight="1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</row>
    <row r="195" spans="1:26" ht="12" customHeight="1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</row>
    <row r="196" spans="1:26" ht="12" customHeight="1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</row>
    <row r="197" spans="1:26" ht="12" customHeight="1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</row>
    <row r="198" spans="1:26" ht="12" customHeight="1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</row>
    <row r="199" spans="1:26" ht="12" customHeight="1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</row>
    <row r="200" spans="1:26" ht="12" customHeight="1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</row>
    <row r="201" spans="1:26" ht="12" customHeight="1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</row>
    <row r="202" spans="1:26" ht="12" customHeight="1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</row>
    <row r="203" spans="1:26" ht="12" customHeight="1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</row>
    <row r="204" spans="1:26" ht="12" customHeight="1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</row>
    <row r="205" spans="1:26" ht="12" customHeight="1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</row>
    <row r="206" spans="1:26" ht="12" customHeight="1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</row>
    <row r="207" spans="1:26" ht="12" customHeight="1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</row>
    <row r="208" spans="1:26" ht="12" customHeight="1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</row>
    <row r="209" spans="1:26" ht="12" customHeight="1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</row>
    <row r="210" spans="1:26" ht="12" customHeight="1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</row>
    <row r="211" spans="1:26" ht="12" customHeight="1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</row>
    <row r="212" spans="1:26" ht="12" customHeight="1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</row>
    <row r="213" spans="1:26" ht="12" customHeight="1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</row>
    <row r="214" spans="1:26" ht="12" customHeight="1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</row>
    <row r="215" spans="1:26" ht="12" customHeight="1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</row>
    <row r="216" spans="1:26" ht="12" customHeight="1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</row>
    <row r="217" spans="1:26" ht="12" customHeight="1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</row>
    <row r="218" spans="1:26" ht="12" customHeight="1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</row>
    <row r="219" spans="1:26" ht="12" customHeight="1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</row>
    <row r="220" spans="1:26" ht="12" customHeight="1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</row>
    <row r="221" spans="1:26" ht="12" customHeight="1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</row>
    <row r="222" spans="1:26" ht="12" customHeight="1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</row>
    <row r="223" spans="1:26" ht="12" customHeight="1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</row>
    <row r="224" spans="1:26" ht="12" customHeight="1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</row>
    <row r="225" spans="1:26" ht="12" customHeight="1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</row>
    <row r="226" spans="1:26" ht="12" customHeight="1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</row>
    <row r="227" spans="1:26" ht="12" customHeight="1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</row>
    <row r="228" spans="1:26" ht="12" customHeight="1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</row>
    <row r="229" spans="1:26" ht="12" customHeight="1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</row>
    <row r="230" spans="1:26" ht="12" customHeight="1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</row>
    <row r="231" spans="1:26" ht="12" customHeight="1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</row>
    <row r="232" spans="1:26" ht="12" customHeight="1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</row>
    <row r="233" spans="1:26" ht="12" customHeight="1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</row>
    <row r="234" spans="1:26" ht="12" customHeight="1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</row>
    <row r="235" spans="1:26" ht="12" customHeight="1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</row>
    <row r="236" spans="1:26" ht="12" customHeight="1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</row>
    <row r="237" spans="1:26" ht="12" customHeight="1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</row>
    <row r="238" spans="1:26" ht="12" customHeight="1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</row>
    <row r="239" spans="1:26" ht="12" customHeight="1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</row>
    <row r="240" spans="1:26" ht="12" customHeight="1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</row>
    <row r="241" spans="1:26" ht="12" customHeight="1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</row>
    <row r="242" spans="1:26" ht="12" customHeight="1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</row>
    <row r="243" spans="1:26" ht="12" customHeight="1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</row>
    <row r="244" spans="1:26" ht="12" customHeight="1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</row>
    <row r="245" spans="1:26" ht="12" customHeight="1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</row>
    <row r="246" spans="1:26" ht="12" customHeight="1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</row>
    <row r="247" spans="1:26" ht="12" customHeight="1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</row>
    <row r="248" spans="1:26" ht="12" customHeight="1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</row>
    <row r="249" spans="1:26" ht="12" customHeight="1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</row>
    <row r="250" spans="1:26" ht="12" customHeight="1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</row>
    <row r="251" spans="1:26" ht="12" customHeight="1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</row>
    <row r="252" spans="1:26" ht="12" customHeight="1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</row>
    <row r="253" spans="1:26" ht="12" customHeight="1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</row>
    <row r="254" spans="1:26" ht="12" customHeight="1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</row>
    <row r="255" spans="1:26" ht="12" customHeight="1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</row>
    <row r="256" spans="1:26" ht="12" customHeight="1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</row>
    <row r="257" spans="1:26" ht="12" customHeight="1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</row>
    <row r="258" spans="1:26" ht="12" customHeight="1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</row>
    <row r="259" spans="1:26" ht="12" customHeight="1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</row>
    <row r="260" spans="1:26" ht="12" customHeight="1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</row>
    <row r="261" spans="1:26" ht="12" customHeight="1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</row>
    <row r="262" spans="1:26" ht="12" customHeight="1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</row>
    <row r="263" spans="1:26" ht="12" customHeight="1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</row>
    <row r="264" spans="1:26" ht="12" customHeight="1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</row>
    <row r="265" spans="1:26" ht="12" customHeight="1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</row>
    <row r="266" spans="1:26" ht="12" customHeight="1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</row>
    <row r="267" spans="1:26" ht="12" customHeight="1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</row>
    <row r="268" spans="1:26" ht="12" customHeight="1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</row>
    <row r="269" spans="1:26" ht="12" customHeight="1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</row>
    <row r="270" spans="1:26" ht="12" customHeight="1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</row>
    <row r="271" spans="1:26" ht="12" customHeight="1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</row>
    <row r="272" spans="1:26" ht="12" customHeight="1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</row>
    <row r="273" spans="1:26" ht="12" customHeight="1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</row>
    <row r="274" spans="1:26" ht="12" customHeight="1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</row>
    <row r="275" spans="1:26" ht="12" customHeight="1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</row>
    <row r="276" spans="1:26" ht="12" customHeight="1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</row>
    <row r="277" spans="1:26" ht="12" customHeight="1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</row>
    <row r="278" spans="1:26" ht="12" customHeight="1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</row>
    <row r="279" spans="1:26" ht="12" customHeight="1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</row>
    <row r="280" spans="1:26" ht="12" customHeight="1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</row>
    <row r="281" spans="1:26" ht="12" customHeight="1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</row>
    <row r="282" spans="1:26" ht="12" customHeight="1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</row>
    <row r="283" spans="1:26" ht="12" customHeight="1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</row>
    <row r="284" spans="1:26" ht="12" customHeight="1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</row>
    <row r="285" spans="1:26" ht="12" customHeight="1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</row>
    <row r="286" spans="1:26" ht="12" customHeight="1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</row>
    <row r="287" spans="1:26" ht="12" customHeight="1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</row>
    <row r="288" spans="1:26" ht="12" customHeight="1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</row>
    <row r="289" spans="1:26" ht="12" customHeight="1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</row>
    <row r="290" spans="1:26" ht="12" customHeight="1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</row>
    <row r="291" spans="1:26" ht="12" customHeight="1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</row>
    <row r="292" spans="1:26" ht="12" customHeight="1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</row>
    <row r="293" spans="1:26" ht="12" customHeight="1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</row>
    <row r="294" spans="1:26" ht="12" customHeight="1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</row>
    <row r="295" spans="1:26" ht="12" customHeight="1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</row>
    <row r="296" spans="1:26" ht="12" customHeight="1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</row>
    <row r="297" spans="1:26" ht="12" customHeight="1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</row>
    <row r="298" spans="1:26" ht="12" customHeight="1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</row>
    <row r="299" spans="1:26" ht="12" customHeight="1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</row>
    <row r="300" spans="1:26" ht="12" customHeight="1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</row>
    <row r="301" spans="1:26" ht="12" customHeight="1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</row>
    <row r="302" spans="1:26" ht="12" customHeight="1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</row>
    <row r="303" spans="1:26" ht="12" customHeight="1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</row>
    <row r="304" spans="1:26" ht="12" customHeight="1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</row>
    <row r="305" spans="1:26" ht="12" customHeight="1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</row>
    <row r="306" spans="1:26" ht="12" customHeight="1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</row>
    <row r="307" spans="1:26" ht="12" customHeight="1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</row>
    <row r="308" spans="1:26" ht="12" customHeight="1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</row>
    <row r="309" spans="1:26" ht="12" customHeight="1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</row>
    <row r="310" spans="1:26" ht="12" customHeight="1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</row>
    <row r="311" spans="1:26" ht="12" customHeight="1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</row>
    <row r="312" spans="1:26" ht="12" customHeight="1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</row>
    <row r="313" spans="1:26" ht="12" customHeight="1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</row>
    <row r="314" spans="1:26" ht="12" customHeight="1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</row>
    <row r="315" spans="1:26" ht="12" customHeight="1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</row>
    <row r="316" spans="1:26" ht="12" customHeight="1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</row>
    <row r="317" spans="1:26" ht="12" customHeight="1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</row>
    <row r="318" spans="1:26" ht="12" customHeight="1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</row>
    <row r="319" spans="1:26" ht="12" customHeight="1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</row>
    <row r="320" spans="1:26" ht="12" customHeight="1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</row>
    <row r="321" spans="1:26" ht="12" customHeight="1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</row>
    <row r="322" spans="1:26" ht="12" customHeight="1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</row>
    <row r="323" spans="1:26" ht="12" customHeight="1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</row>
    <row r="324" spans="1:26" ht="12" customHeight="1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</row>
    <row r="325" spans="1:26" ht="12" customHeight="1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</row>
    <row r="326" spans="1:26" ht="12" customHeight="1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</row>
    <row r="327" spans="1:26" ht="12" customHeight="1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</row>
    <row r="328" spans="1:26" ht="12" customHeight="1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</row>
    <row r="329" spans="1:26" ht="12" customHeight="1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</row>
    <row r="330" spans="1:26" ht="12" customHeight="1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</row>
    <row r="331" spans="1:26" ht="12" customHeight="1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</row>
    <row r="332" spans="1:26" ht="12" customHeight="1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</row>
    <row r="333" spans="1:26" ht="12" customHeight="1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</row>
    <row r="334" spans="1:26" ht="12" customHeight="1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</row>
    <row r="335" spans="1:26" ht="12" customHeight="1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</row>
    <row r="336" spans="1:26" ht="12" customHeight="1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</row>
    <row r="337" spans="1:26" ht="12" customHeight="1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</row>
    <row r="338" spans="1:26" ht="12" customHeight="1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</row>
    <row r="339" spans="1:26" ht="12" customHeight="1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</row>
    <row r="340" spans="1:26" ht="12" customHeight="1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</row>
    <row r="341" spans="1:26" ht="12" customHeight="1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</row>
    <row r="342" spans="1:26" ht="12" customHeight="1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</row>
    <row r="343" spans="1:26" ht="12" customHeight="1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</row>
    <row r="344" spans="1:26" ht="12" customHeight="1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</row>
    <row r="345" spans="1:26" ht="12" customHeight="1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</row>
    <row r="346" spans="1:26" ht="12" customHeight="1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</row>
    <row r="347" spans="1:26" ht="12" customHeight="1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</row>
    <row r="348" spans="1:26" ht="12" customHeight="1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</row>
    <row r="349" spans="1:26" ht="12" customHeight="1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</row>
    <row r="350" spans="1:26" ht="12" customHeight="1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</row>
    <row r="351" spans="1:26" ht="12" customHeight="1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</row>
    <row r="352" spans="1:26" ht="12" customHeight="1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</row>
    <row r="353" spans="1:26" ht="12" customHeight="1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</row>
    <row r="354" spans="1:26" ht="12" customHeight="1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</row>
    <row r="355" spans="1:26" ht="12" customHeight="1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</row>
    <row r="356" spans="1:26" ht="12" customHeight="1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</row>
    <row r="357" spans="1:26" ht="12" customHeight="1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</row>
    <row r="358" spans="1:26" ht="12" customHeight="1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</row>
    <row r="359" spans="1:26" ht="12" customHeight="1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</row>
    <row r="360" spans="1:26" ht="12" customHeight="1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</row>
    <row r="361" spans="1:26" ht="12" customHeight="1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</row>
    <row r="362" spans="1:26" ht="12" customHeight="1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</row>
    <row r="363" spans="1:26" ht="12" customHeight="1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</row>
    <row r="364" spans="1:26" ht="12" customHeight="1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</row>
    <row r="365" spans="1:26" ht="12" customHeight="1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</row>
    <row r="366" spans="1:26" ht="12" customHeight="1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</row>
    <row r="367" spans="1:26" ht="12" customHeight="1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</row>
    <row r="368" spans="1:26" ht="12" customHeight="1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</row>
    <row r="369" spans="1:26" ht="12" customHeight="1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</row>
    <row r="370" spans="1:26" ht="12" customHeight="1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</row>
    <row r="371" spans="1:26" ht="12" customHeight="1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</row>
    <row r="372" spans="1:26" ht="12" customHeight="1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</row>
    <row r="373" spans="1:26" ht="12" customHeight="1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</row>
    <row r="374" spans="1:26" ht="12" customHeight="1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</row>
    <row r="375" spans="1:26" ht="12" customHeight="1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</row>
    <row r="376" spans="1:26" ht="12" customHeight="1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</row>
    <row r="377" spans="1:26" ht="12" customHeight="1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</row>
    <row r="378" spans="1:26" ht="12" customHeight="1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</row>
    <row r="379" spans="1:26" ht="12" customHeight="1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</row>
    <row r="380" spans="1:26" ht="12" customHeight="1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</row>
    <row r="381" spans="1:26" ht="12" customHeight="1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</row>
    <row r="382" spans="1:26" ht="12" customHeight="1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</row>
    <row r="383" spans="1:26" ht="12" customHeight="1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</row>
    <row r="384" spans="1:26" ht="12" customHeight="1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</row>
    <row r="385" spans="1:26" ht="12" customHeight="1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</row>
    <row r="386" spans="1:26" ht="12" customHeight="1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</row>
    <row r="387" spans="1:26" ht="12" customHeight="1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</row>
    <row r="388" spans="1:26" ht="12" customHeight="1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</row>
    <row r="389" spans="1:26" ht="12" customHeight="1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</row>
    <row r="390" spans="1:26" ht="12" customHeight="1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</row>
    <row r="391" spans="1:26" ht="12" customHeight="1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</row>
    <row r="392" spans="1:26" ht="12" customHeight="1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</row>
    <row r="393" spans="1:26" ht="12" customHeight="1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</row>
    <row r="394" spans="1:26" ht="12" customHeight="1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</row>
    <row r="395" spans="1:26" ht="12" customHeight="1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</row>
    <row r="396" spans="1:26" ht="12" customHeight="1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</row>
    <row r="397" spans="1:26" ht="12" customHeight="1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</row>
    <row r="398" spans="1:26" ht="12" customHeight="1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</row>
    <row r="399" spans="1:26" ht="12" customHeight="1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</row>
    <row r="400" spans="1:26" ht="12" customHeight="1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</row>
    <row r="401" spans="1:26" ht="12" customHeight="1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</row>
    <row r="402" spans="1:26" ht="12" customHeight="1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</row>
    <row r="403" spans="1:26" ht="12" customHeight="1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</row>
    <row r="404" spans="1:26" ht="12" customHeight="1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</row>
    <row r="405" spans="1:26" ht="12" customHeight="1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</row>
    <row r="406" spans="1:26" ht="12" customHeight="1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</row>
    <row r="407" spans="1:26" ht="12" customHeight="1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</row>
    <row r="408" spans="1:26" ht="12" customHeight="1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</row>
    <row r="409" spans="1:26" ht="12" customHeight="1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</row>
    <row r="410" spans="1:26" ht="12" customHeight="1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</row>
    <row r="411" spans="1:26" ht="12" customHeight="1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</row>
    <row r="412" spans="1:26" ht="12" customHeight="1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</row>
    <row r="413" spans="1:26" ht="12" customHeight="1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</row>
    <row r="414" spans="1:26" ht="12" customHeight="1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</row>
    <row r="415" spans="1:26" ht="12" customHeight="1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</row>
    <row r="416" spans="1:26" ht="12" customHeight="1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</row>
    <row r="417" spans="1:26" ht="12" customHeight="1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</row>
    <row r="418" spans="1:26" ht="12" customHeight="1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</row>
    <row r="419" spans="1:26" ht="12" customHeight="1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</row>
    <row r="420" spans="1:26" ht="12" customHeight="1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</row>
    <row r="421" spans="1:26" ht="12" customHeight="1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</row>
    <row r="422" spans="1:26" ht="12" customHeight="1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</row>
    <row r="423" spans="1:26" ht="12" customHeight="1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</row>
    <row r="424" spans="1:26" ht="12" customHeight="1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</row>
    <row r="425" spans="1:26" ht="12" customHeight="1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</row>
    <row r="426" spans="1:26" ht="12" customHeight="1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</row>
    <row r="427" spans="1:26" ht="12" customHeight="1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</row>
    <row r="428" spans="1:26" ht="12" customHeight="1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</row>
    <row r="429" spans="1:26" ht="12" customHeight="1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</row>
    <row r="430" spans="1:26" ht="12" customHeight="1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</row>
    <row r="431" spans="1:26" ht="12" customHeight="1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</row>
    <row r="432" spans="1:26" ht="12" customHeight="1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</row>
    <row r="433" spans="1:26" ht="12" customHeight="1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</row>
    <row r="434" spans="1:26" ht="12" customHeight="1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</row>
    <row r="435" spans="1:26" ht="12" customHeight="1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</row>
    <row r="436" spans="1:26" ht="12" customHeight="1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</row>
    <row r="437" spans="1:26" ht="12" customHeight="1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</row>
    <row r="438" spans="1:26" ht="12" customHeight="1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</row>
    <row r="439" spans="1:26" ht="12" customHeight="1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</row>
    <row r="440" spans="1:26" ht="12" customHeight="1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</row>
    <row r="441" spans="1:26" ht="12" customHeight="1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</row>
    <row r="442" spans="1:26" ht="12" customHeight="1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</row>
    <row r="443" spans="1:26" ht="12" customHeight="1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</row>
    <row r="444" spans="1:26" ht="12" customHeight="1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</row>
    <row r="445" spans="1:26" ht="12" customHeight="1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</row>
    <row r="446" spans="1:26" ht="12" customHeight="1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</row>
    <row r="447" spans="1:26" ht="12" customHeight="1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</row>
    <row r="448" spans="1:26" ht="12" customHeight="1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</row>
    <row r="449" spans="1:26" ht="12" customHeight="1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</row>
    <row r="450" spans="1:26" ht="12" customHeight="1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</row>
    <row r="451" spans="1:26" ht="12" customHeight="1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</row>
    <row r="452" spans="1:26" ht="12" customHeight="1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</row>
    <row r="453" spans="1:26" ht="12" customHeight="1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</row>
    <row r="454" spans="1:26" ht="12" customHeight="1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</row>
    <row r="455" spans="1:26" ht="12" customHeight="1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</row>
    <row r="456" spans="1:26" ht="12" customHeight="1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</row>
    <row r="457" spans="1:26" ht="12" customHeight="1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</row>
    <row r="458" spans="1:26" ht="12" customHeight="1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</row>
    <row r="459" spans="1:26" ht="12" customHeight="1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</row>
    <row r="460" spans="1:26" ht="12" customHeight="1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</row>
    <row r="461" spans="1:26" ht="12" customHeight="1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</row>
    <row r="462" spans="1:26" ht="12" customHeight="1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</row>
    <row r="463" spans="1:26" ht="12" customHeight="1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</row>
    <row r="464" spans="1:26" ht="12" customHeight="1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</row>
    <row r="465" spans="1:26" ht="12" customHeight="1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</row>
    <row r="466" spans="1:26" ht="12" customHeight="1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</row>
    <row r="467" spans="1:26" ht="12" customHeight="1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</row>
    <row r="468" spans="1:26" ht="12" customHeight="1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</row>
    <row r="469" spans="1:26" ht="12" customHeight="1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</row>
    <row r="470" spans="1:26" ht="12" customHeight="1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</row>
    <row r="471" spans="1:26" ht="12" customHeight="1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</row>
    <row r="472" spans="1:26" ht="12" customHeight="1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</row>
    <row r="473" spans="1:26" ht="12" customHeight="1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</row>
    <row r="474" spans="1:26" ht="12" customHeight="1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</row>
    <row r="475" spans="1:26" ht="12" customHeight="1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</row>
    <row r="476" spans="1:26" ht="12" customHeight="1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</row>
    <row r="477" spans="1:26" ht="12" customHeight="1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</row>
    <row r="478" spans="1:26" ht="12" customHeight="1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</row>
    <row r="479" spans="1:26" ht="12" customHeight="1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</row>
    <row r="480" spans="1:26" ht="12" customHeight="1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</row>
    <row r="481" spans="1:26" ht="12" customHeight="1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</row>
    <row r="482" spans="1:26" ht="12" customHeight="1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</row>
    <row r="483" spans="1:26" ht="12" customHeight="1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</row>
    <row r="484" spans="1:26" ht="12" customHeight="1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</row>
    <row r="485" spans="1:26" ht="12" customHeight="1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</row>
    <row r="486" spans="1:26" ht="12" customHeight="1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</row>
    <row r="487" spans="1:26" ht="12" customHeight="1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</row>
    <row r="488" spans="1:26" ht="12" customHeight="1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</row>
    <row r="489" spans="1:26" ht="12" customHeight="1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</row>
    <row r="490" spans="1:26" ht="12" customHeight="1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</row>
    <row r="491" spans="1:26" ht="12" customHeight="1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</row>
    <row r="492" spans="1:26" ht="12" customHeight="1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</row>
    <row r="493" spans="1:26" ht="12" customHeight="1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</row>
    <row r="494" spans="1:26" ht="12" customHeight="1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</row>
    <row r="495" spans="1:26" ht="12" customHeight="1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</row>
    <row r="496" spans="1:26" ht="12" customHeight="1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</row>
    <row r="497" spans="1:26" ht="12" customHeight="1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</row>
    <row r="498" spans="1:26" ht="12" customHeight="1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</row>
    <row r="499" spans="1:26" ht="12" customHeight="1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</row>
    <row r="500" spans="1:26" ht="12" customHeight="1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</row>
    <row r="501" spans="1:26" ht="12" customHeight="1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</row>
    <row r="502" spans="1:26" ht="12" customHeight="1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</row>
    <row r="503" spans="1:26" ht="12" customHeight="1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</row>
    <row r="504" spans="1:26" ht="12" customHeight="1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</row>
    <row r="505" spans="1:26" ht="12" customHeight="1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</row>
    <row r="506" spans="1:26" ht="12" customHeight="1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</row>
    <row r="507" spans="1:26" ht="12" customHeight="1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</row>
    <row r="508" spans="1:26" ht="12" customHeight="1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</row>
    <row r="509" spans="1:26" ht="12" customHeight="1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</row>
    <row r="510" spans="1:26" ht="12" customHeight="1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</row>
    <row r="511" spans="1:26" ht="12" customHeight="1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</row>
    <row r="512" spans="1:26" ht="12" customHeight="1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</row>
    <row r="513" spans="1:26" ht="12" customHeight="1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</row>
    <row r="514" spans="1:26" ht="12" customHeight="1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</row>
    <row r="515" spans="1:26" ht="12" customHeight="1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</row>
    <row r="516" spans="1:26" ht="12" customHeight="1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</row>
    <row r="517" spans="1:26" ht="12" customHeight="1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</row>
    <row r="518" spans="1:26" ht="12" customHeight="1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</row>
    <row r="519" spans="1:26" ht="12" customHeight="1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</row>
    <row r="520" spans="1:26" ht="12" customHeight="1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</row>
    <row r="521" spans="1:26" ht="12" customHeight="1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</row>
    <row r="522" spans="1:26" ht="12" customHeight="1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</row>
    <row r="523" spans="1:26" ht="12" customHeight="1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</row>
    <row r="524" spans="1:26" ht="12" customHeight="1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</row>
    <row r="525" spans="1:26" ht="12" customHeight="1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</row>
    <row r="526" spans="1:26" ht="12" customHeight="1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</row>
    <row r="527" spans="1:26" ht="12" customHeight="1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</row>
    <row r="528" spans="1:26" ht="12" customHeight="1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</row>
    <row r="529" spans="1:26" ht="12" customHeight="1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</row>
    <row r="530" spans="1:26" ht="12" customHeight="1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</row>
    <row r="531" spans="1:26" ht="12" customHeight="1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</row>
    <row r="532" spans="1:26" ht="12" customHeight="1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</row>
    <row r="533" spans="1:26" ht="12" customHeight="1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</row>
    <row r="534" spans="1:26" ht="12" customHeight="1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</row>
    <row r="535" spans="1:26" ht="12" customHeight="1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</row>
    <row r="536" spans="1:26" ht="12" customHeight="1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</row>
    <row r="537" spans="1:26" ht="12" customHeight="1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</row>
    <row r="538" spans="1:26" ht="12" customHeight="1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</row>
    <row r="539" spans="1:26" ht="12" customHeight="1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</row>
    <row r="540" spans="1:26" ht="12" customHeight="1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</row>
    <row r="541" spans="1:26" ht="12" customHeight="1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</row>
    <row r="542" spans="1:26" ht="12" customHeight="1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</row>
    <row r="543" spans="1:26" ht="12" customHeight="1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</row>
    <row r="544" spans="1:26" ht="12" customHeight="1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</row>
    <row r="545" spans="1:26" ht="12" customHeight="1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</row>
    <row r="546" spans="1:26" ht="12" customHeight="1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</row>
    <row r="547" spans="1:26" ht="12" customHeight="1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</row>
    <row r="548" spans="1:26" ht="12" customHeight="1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</row>
    <row r="549" spans="1:26" ht="12" customHeight="1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</row>
    <row r="550" spans="1:26" ht="12" customHeight="1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</row>
    <row r="551" spans="1:26" ht="12" customHeight="1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</row>
    <row r="552" spans="1:26" ht="12" customHeight="1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</row>
    <row r="553" spans="1:26" ht="12" customHeight="1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</row>
    <row r="554" spans="1:26" ht="12" customHeight="1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</row>
    <row r="555" spans="1:26" ht="12" customHeight="1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</row>
    <row r="556" spans="1:26" ht="12" customHeight="1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</row>
    <row r="557" spans="1:26" ht="12" customHeight="1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</row>
    <row r="558" spans="1:26" ht="12" customHeight="1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</row>
    <row r="559" spans="1:26" ht="12" customHeight="1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</row>
    <row r="560" spans="1:26" ht="12" customHeight="1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</row>
    <row r="561" spans="1:26" ht="12" customHeight="1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</row>
    <row r="562" spans="1:26" ht="12" customHeight="1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</row>
    <row r="563" spans="1:26" ht="12" customHeight="1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</row>
    <row r="564" spans="1:26" ht="12" customHeight="1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</row>
    <row r="565" spans="1:26" ht="12" customHeight="1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</row>
    <row r="566" spans="1:26" ht="12" customHeight="1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</row>
    <row r="567" spans="1:26" ht="12" customHeight="1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</row>
    <row r="568" spans="1:26" ht="12" customHeight="1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</row>
    <row r="569" spans="1:26" ht="12" customHeight="1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</row>
    <row r="570" spans="1:26" ht="12" customHeight="1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</row>
    <row r="571" spans="1:26" ht="12" customHeight="1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</row>
    <row r="572" spans="1:26" ht="12" customHeight="1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</row>
    <row r="573" spans="1:26" ht="12" customHeight="1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</row>
    <row r="574" spans="1:26" ht="12" customHeight="1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</row>
    <row r="575" spans="1:26" ht="12" customHeight="1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</row>
    <row r="576" spans="1:26" ht="12" customHeight="1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</row>
    <row r="577" spans="1:26" ht="12" customHeight="1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</row>
    <row r="578" spans="1:26" ht="12" customHeight="1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</row>
    <row r="579" spans="1:26" ht="12" customHeight="1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</row>
    <row r="580" spans="1:26" ht="12" customHeight="1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</row>
    <row r="581" spans="1:26" ht="12" customHeight="1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</row>
    <row r="582" spans="1:26" ht="12" customHeight="1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</row>
    <row r="583" spans="1:26" ht="12" customHeight="1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</row>
    <row r="584" spans="1:26" ht="12" customHeight="1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</row>
    <row r="585" spans="1:26" ht="12" customHeight="1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</row>
    <row r="586" spans="1:26" ht="12" customHeight="1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</row>
    <row r="587" spans="1:26" ht="12" customHeight="1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</row>
    <row r="588" spans="1:26" ht="12" customHeight="1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</row>
    <row r="589" spans="1:26" ht="12" customHeight="1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</row>
    <row r="590" spans="1:26" ht="12" customHeight="1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</row>
    <row r="591" spans="1:26" ht="12" customHeight="1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</row>
    <row r="592" spans="1:26" ht="12" customHeight="1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</row>
    <row r="593" spans="1:26" ht="12" customHeight="1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</row>
    <row r="594" spans="1:26" ht="12" customHeight="1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</row>
    <row r="595" spans="1:26" ht="12" customHeight="1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</row>
    <row r="596" spans="1:26" ht="12" customHeight="1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</row>
    <row r="597" spans="1:26" ht="12" customHeight="1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</row>
    <row r="598" spans="1:26" ht="12" customHeight="1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</row>
    <row r="599" spans="1:26" ht="12" customHeight="1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</row>
    <row r="600" spans="1:26" ht="12" customHeight="1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</row>
    <row r="601" spans="1:26" ht="12" customHeight="1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</row>
    <row r="602" spans="1:26" ht="12" customHeight="1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</row>
    <row r="603" spans="1:26" ht="12" customHeight="1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</row>
    <row r="604" spans="1:26" ht="12" customHeight="1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</row>
    <row r="605" spans="1:26" ht="12" customHeight="1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</row>
    <row r="606" spans="1:26" ht="12" customHeight="1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</row>
    <row r="607" spans="1:26" ht="12" customHeight="1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</row>
    <row r="608" spans="1:26" ht="12" customHeight="1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</row>
    <row r="609" spans="1:26" ht="12" customHeight="1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</row>
    <row r="610" spans="1:26" ht="12" customHeight="1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</row>
    <row r="611" spans="1:26" ht="12" customHeight="1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</row>
    <row r="612" spans="1:26" ht="12" customHeight="1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</row>
    <row r="613" spans="1:26" ht="12" customHeight="1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</row>
    <row r="614" spans="1:26" ht="12" customHeight="1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</row>
    <row r="615" spans="1:26" ht="12" customHeight="1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</row>
    <row r="616" spans="1:26" ht="12" customHeight="1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</row>
    <row r="617" spans="1:26" ht="12" customHeight="1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</row>
    <row r="618" spans="1:26" ht="12" customHeight="1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</row>
    <row r="619" spans="1:26" ht="12" customHeight="1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</row>
    <row r="620" spans="1:26" ht="12" customHeight="1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</row>
    <row r="621" spans="1:26" ht="12" customHeight="1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</row>
    <row r="622" spans="1:26" ht="12" customHeight="1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</row>
    <row r="623" spans="1:26" ht="12" customHeight="1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</row>
    <row r="624" spans="1:26" ht="12" customHeight="1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</row>
    <row r="625" spans="1:26" ht="12" customHeight="1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</row>
    <row r="626" spans="1:26" ht="12" customHeight="1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</row>
    <row r="627" spans="1:26" ht="12" customHeight="1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</row>
    <row r="628" spans="1:26" ht="12" customHeight="1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</row>
    <row r="629" spans="1:26" ht="12" customHeight="1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</row>
    <row r="630" spans="1:26" ht="12" customHeight="1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</row>
    <row r="631" spans="1:26" ht="12" customHeight="1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</row>
    <row r="632" spans="1:26" ht="12" customHeight="1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</row>
    <row r="633" spans="1:26" ht="12" customHeight="1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</row>
    <row r="634" spans="1:26" ht="12" customHeight="1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</row>
    <row r="635" spans="1:26" ht="12" customHeight="1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</row>
    <row r="636" spans="1:26" ht="12" customHeight="1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</row>
    <row r="637" spans="1:26" ht="12" customHeight="1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</row>
    <row r="638" spans="1:26" ht="12" customHeight="1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</row>
    <row r="639" spans="1:26" ht="12" customHeight="1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</row>
    <row r="640" spans="1:26" ht="12" customHeight="1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</row>
    <row r="641" spans="1:26" ht="12" customHeight="1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</row>
    <row r="642" spans="1:26" ht="12" customHeight="1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</row>
    <row r="643" spans="1:26" ht="12" customHeight="1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</row>
    <row r="644" spans="1:26" ht="12" customHeight="1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</row>
    <row r="645" spans="1:26" ht="12" customHeight="1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</row>
    <row r="646" spans="1:26" ht="12" customHeight="1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</row>
    <row r="647" spans="1:26" ht="12" customHeight="1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</row>
    <row r="648" spans="1:26" ht="12" customHeight="1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</row>
    <row r="649" spans="1:26" ht="12" customHeight="1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</row>
    <row r="650" spans="1:26" ht="12" customHeight="1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</row>
    <row r="651" spans="1:26" ht="12" customHeight="1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</row>
    <row r="652" spans="1:26" ht="12" customHeight="1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</row>
    <row r="653" spans="1:26" ht="12" customHeight="1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</row>
    <row r="654" spans="1:26" ht="12" customHeight="1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</row>
    <row r="655" spans="1:26" ht="12" customHeight="1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</row>
    <row r="656" spans="1:26" ht="12" customHeight="1">
      <c r="A656" s="6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</row>
    <row r="657" spans="1:26" ht="12" customHeight="1">
      <c r="A657" s="6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</row>
    <row r="658" spans="1:26" ht="12" customHeight="1">
      <c r="A658" s="6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</row>
    <row r="659" spans="1:26" ht="12" customHeight="1">
      <c r="A659" s="6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</row>
    <row r="660" spans="1:26" ht="12" customHeight="1">
      <c r="A660" s="6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</row>
    <row r="661" spans="1:26" ht="12" customHeight="1">
      <c r="A661" s="6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</row>
    <row r="662" spans="1:26" ht="12" customHeight="1">
      <c r="A662" s="6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</row>
    <row r="663" spans="1:26" ht="12" customHeight="1">
      <c r="A663" s="6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</row>
    <row r="664" spans="1:26" ht="12" customHeight="1">
      <c r="A664" s="6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</row>
    <row r="665" spans="1:26" ht="12" customHeight="1">
      <c r="A665" s="6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</row>
    <row r="666" spans="1:26" ht="12" customHeight="1">
      <c r="A666" s="6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</row>
    <row r="667" spans="1:26" ht="12" customHeight="1">
      <c r="A667" s="6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</row>
    <row r="668" spans="1:26" ht="12" customHeight="1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</row>
    <row r="669" spans="1:26" ht="12" customHeight="1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</row>
    <row r="670" spans="1:26" ht="12" customHeight="1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</row>
    <row r="671" spans="1:26" ht="12" customHeight="1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</row>
    <row r="672" spans="1:26" ht="12" customHeight="1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</row>
    <row r="673" spans="1:26" ht="12" customHeight="1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</row>
    <row r="674" spans="1:26" ht="12" customHeight="1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</row>
    <row r="675" spans="1:26" ht="12" customHeight="1">
      <c r="A675" s="6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</row>
    <row r="676" spans="1:26" ht="12" customHeight="1">
      <c r="A676" s="6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</row>
    <row r="677" spans="1:26" ht="12" customHeight="1">
      <c r="A677" s="6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</row>
    <row r="678" spans="1:26" ht="12" customHeight="1">
      <c r="A678" s="6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</row>
    <row r="679" spans="1:26" ht="12" customHeight="1">
      <c r="A679" s="6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</row>
    <row r="680" spans="1:26" ht="12" customHeight="1">
      <c r="A680" s="6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</row>
    <row r="681" spans="1:26" ht="12" customHeight="1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</row>
    <row r="682" spans="1:26" ht="12" customHeight="1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</row>
    <row r="683" spans="1:26" ht="12" customHeight="1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</row>
    <row r="684" spans="1:26" ht="12" customHeight="1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</row>
    <row r="685" spans="1:26" ht="12" customHeight="1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</row>
    <row r="686" spans="1:26" ht="12" customHeight="1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</row>
    <row r="687" spans="1:26" ht="12" customHeight="1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</row>
    <row r="688" spans="1:26" ht="12" customHeight="1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</row>
    <row r="689" spans="1:26" ht="12" customHeight="1">
      <c r="A689" s="6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</row>
    <row r="690" spans="1:26" ht="12" customHeight="1">
      <c r="A690" s="6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</row>
    <row r="691" spans="1:26" ht="12" customHeight="1">
      <c r="A691" s="6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</row>
    <row r="692" spans="1:26" ht="12" customHeight="1">
      <c r="A692" s="6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</row>
    <row r="693" spans="1:26" ht="12" customHeight="1">
      <c r="A693" s="6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</row>
    <row r="694" spans="1:26" ht="12" customHeight="1">
      <c r="A694" s="6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</row>
    <row r="695" spans="1:26" ht="12" customHeight="1">
      <c r="A695" s="6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</row>
    <row r="696" spans="1:26" ht="12" customHeight="1">
      <c r="A696" s="6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</row>
    <row r="697" spans="1:26" ht="12" customHeight="1">
      <c r="A697" s="6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</row>
    <row r="698" spans="1:26" ht="12" customHeight="1">
      <c r="A698" s="6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</row>
    <row r="699" spans="1:26" ht="12" customHeight="1">
      <c r="A699" s="6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</row>
    <row r="700" spans="1:26" ht="12" customHeight="1">
      <c r="A700" s="6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</row>
    <row r="701" spans="1:26" ht="12" customHeight="1">
      <c r="A701" s="6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</row>
    <row r="702" spans="1:26" ht="12" customHeight="1">
      <c r="A702" s="6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</row>
    <row r="703" spans="1:26" ht="12" customHeight="1">
      <c r="A703" s="6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</row>
    <row r="704" spans="1:26" ht="12" customHeight="1">
      <c r="A704" s="6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</row>
    <row r="705" spans="1:26" ht="12" customHeight="1">
      <c r="A705" s="6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</row>
    <row r="706" spans="1:26" ht="12" customHeight="1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</row>
    <row r="707" spans="1:26" ht="12" customHeight="1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</row>
    <row r="708" spans="1:26" ht="12" customHeight="1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</row>
    <row r="709" spans="1:26" ht="12" customHeight="1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</row>
    <row r="710" spans="1:26" ht="12" customHeight="1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</row>
    <row r="711" spans="1:26" ht="12" customHeight="1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</row>
    <row r="712" spans="1:26" ht="12" customHeight="1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</row>
    <row r="713" spans="1:26" ht="12" customHeight="1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</row>
    <row r="714" spans="1:26" ht="12" customHeight="1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</row>
    <row r="715" spans="1:26" ht="12" customHeight="1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</row>
    <row r="716" spans="1:26" ht="12" customHeight="1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</row>
    <row r="717" spans="1:26" ht="12" customHeight="1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</row>
    <row r="718" spans="1:26" ht="12" customHeight="1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</row>
    <row r="719" spans="1:26" ht="12" customHeight="1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</row>
    <row r="720" spans="1:26" ht="12" customHeight="1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</row>
    <row r="721" spans="1:26" ht="12" customHeight="1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</row>
    <row r="722" spans="1:26" ht="12" customHeight="1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</row>
    <row r="723" spans="1:26" ht="12" customHeight="1">
      <c r="A723" s="6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</row>
    <row r="724" spans="1:26" ht="12" customHeight="1">
      <c r="A724" s="6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</row>
    <row r="725" spans="1:26" ht="12" customHeight="1">
      <c r="A725" s="6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</row>
    <row r="726" spans="1:26" ht="12" customHeight="1">
      <c r="A726" s="6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</row>
    <row r="727" spans="1:26" ht="12" customHeight="1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</row>
    <row r="728" spans="1:26" ht="12" customHeight="1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</row>
    <row r="729" spans="1:26" ht="12" customHeight="1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</row>
    <row r="730" spans="1:26" ht="12" customHeight="1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</row>
    <row r="731" spans="1:26" ht="12" customHeight="1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</row>
    <row r="732" spans="1:26" ht="12" customHeight="1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</row>
    <row r="733" spans="1:26" ht="12" customHeight="1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</row>
    <row r="734" spans="1:26" ht="12" customHeight="1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</row>
    <row r="735" spans="1:26" ht="12" customHeight="1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</row>
    <row r="736" spans="1:26" ht="12" customHeight="1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</row>
    <row r="737" spans="1:26" ht="12" customHeight="1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</row>
    <row r="738" spans="1:26" ht="12" customHeight="1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</row>
    <row r="739" spans="1:26" ht="12" customHeight="1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</row>
    <row r="740" spans="1:26" ht="12" customHeight="1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</row>
    <row r="741" spans="1:26" ht="12" customHeight="1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</row>
    <row r="742" spans="1:26" ht="12" customHeight="1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</row>
    <row r="743" spans="1:26" ht="12" customHeight="1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</row>
    <row r="744" spans="1:26" ht="12" customHeight="1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</row>
    <row r="745" spans="1:26" ht="12" customHeight="1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</row>
    <row r="746" spans="1:26" ht="12" customHeight="1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</row>
    <row r="747" spans="1:26" ht="12" customHeight="1">
      <c r="A747" s="6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</row>
    <row r="748" spans="1:26" ht="12" customHeight="1">
      <c r="A748" s="6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</row>
    <row r="749" spans="1:26" ht="12" customHeight="1">
      <c r="A749" s="6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</row>
    <row r="750" spans="1:26" ht="12" customHeight="1">
      <c r="A750" s="6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</row>
    <row r="751" spans="1:26" ht="12" customHeight="1">
      <c r="A751" s="6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</row>
    <row r="752" spans="1:26" ht="12" customHeight="1">
      <c r="A752" s="6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</row>
    <row r="753" spans="1:26" ht="12" customHeight="1">
      <c r="A753" s="6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</row>
    <row r="754" spans="1:26" ht="12" customHeight="1">
      <c r="A754" s="6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</row>
    <row r="755" spans="1:26" ht="12" customHeight="1">
      <c r="A755" s="6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</row>
    <row r="756" spans="1:26" ht="12" customHeight="1">
      <c r="A756" s="6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</row>
    <row r="757" spans="1:26" ht="12" customHeight="1">
      <c r="A757" s="6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</row>
    <row r="758" spans="1:26" ht="12" customHeight="1">
      <c r="A758" s="6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</row>
    <row r="759" spans="1:26" ht="12" customHeight="1">
      <c r="A759" s="6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</row>
    <row r="760" spans="1:26" ht="12" customHeight="1">
      <c r="A760" s="6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</row>
    <row r="761" spans="1:26" ht="12" customHeight="1">
      <c r="A761" s="6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</row>
    <row r="762" spans="1:26" ht="12" customHeight="1">
      <c r="A762" s="6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</row>
    <row r="763" spans="1:26" ht="12" customHeight="1">
      <c r="A763" s="6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</row>
    <row r="764" spans="1:26" ht="12" customHeight="1">
      <c r="A764" s="6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</row>
    <row r="765" spans="1:26" ht="12" customHeight="1">
      <c r="A765" s="6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</row>
    <row r="766" spans="1:26" ht="12" customHeight="1">
      <c r="A766" s="6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</row>
    <row r="767" spans="1:26" ht="12" customHeight="1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</row>
    <row r="768" spans="1:26" ht="12" customHeight="1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</row>
    <row r="769" spans="1:26" ht="12" customHeight="1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</row>
    <row r="770" spans="1:26" ht="12" customHeight="1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</row>
    <row r="771" spans="1:26" ht="12" customHeight="1">
      <c r="A771" s="6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</row>
    <row r="772" spans="1:26" ht="12" customHeight="1">
      <c r="A772" s="6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</row>
    <row r="773" spans="1:26" ht="12" customHeight="1">
      <c r="A773" s="6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</row>
    <row r="774" spans="1:26" ht="12" customHeight="1">
      <c r="A774" s="6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</row>
    <row r="775" spans="1:26" ht="12" customHeight="1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</row>
    <row r="776" spans="1:26" ht="12" customHeight="1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</row>
    <row r="777" spans="1:26" ht="12" customHeight="1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</row>
    <row r="778" spans="1:26" ht="12" customHeight="1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</row>
    <row r="779" spans="1:26" ht="12" customHeight="1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</row>
    <row r="780" spans="1:26" ht="12" customHeight="1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</row>
    <row r="781" spans="1:26" ht="12" customHeight="1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</row>
    <row r="782" spans="1:26" ht="12" customHeight="1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</row>
    <row r="783" spans="1:26" ht="12" customHeight="1">
      <c r="A783" s="6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</row>
    <row r="784" spans="1:26" ht="12" customHeight="1">
      <c r="A784" s="6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</row>
    <row r="785" spans="1:26" ht="12" customHeight="1">
      <c r="A785" s="6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</row>
    <row r="786" spans="1:26" ht="12" customHeight="1">
      <c r="A786" s="6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</row>
    <row r="787" spans="1:26" ht="12" customHeight="1">
      <c r="A787" s="6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</row>
    <row r="788" spans="1:26" ht="12" customHeight="1">
      <c r="A788" s="6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</row>
    <row r="789" spans="1:26" ht="12" customHeight="1">
      <c r="A789" s="6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</row>
    <row r="790" spans="1:26" ht="12" customHeight="1">
      <c r="A790" s="6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</row>
    <row r="791" spans="1:26" ht="12" customHeight="1">
      <c r="A791" s="6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</row>
    <row r="792" spans="1:26" ht="12" customHeight="1">
      <c r="A792" s="6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</row>
    <row r="793" spans="1:26" ht="12" customHeight="1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</row>
    <row r="794" spans="1:26" ht="12" customHeight="1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</row>
    <row r="795" spans="1:26" ht="12" customHeight="1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</row>
    <row r="796" spans="1:26" ht="12" customHeight="1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</row>
    <row r="797" spans="1:26" ht="12" customHeight="1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</row>
    <row r="798" spans="1:26" ht="12" customHeight="1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</row>
    <row r="799" spans="1:26" ht="12" customHeight="1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</row>
    <row r="800" spans="1:26" ht="12" customHeight="1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</row>
    <row r="801" spans="1:26" ht="12" customHeight="1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</row>
    <row r="802" spans="1:26" ht="12" customHeight="1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</row>
    <row r="803" spans="1:26" ht="12" customHeight="1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</row>
    <row r="804" spans="1:26" ht="12" customHeight="1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</row>
    <row r="805" spans="1:26" ht="12" customHeight="1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</row>
    <row r="806" spans="1:26" ht="12" customHeight="1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</row>
    <row r="807" spans="1:26" ht="12" customHeight="1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</row>
    <row r="808" spans="1:26" ht="12" customHeight="1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</row>
    <row r="809" spans="1:26" ht="12" customHeight="1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</row>
    <row r="810" spans="1:26" ht="12" customHeight="1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</row>
    <row r="811" spans="1:26" ht="12" customHeight="1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</row>
    <row r="812" spans="1:26" ht="12" customHeight="1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</row>
    <row r="813" spans="1:26" ht="12" customHeight="1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</row>
    <row r="814" spans="1:26" ht="12" customHeight="1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</row>
    <row r="815" spans="1:26" ht="12" customHeight="1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</row>
    <row r="816" spans="1:26" ht="12" customHeight="1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</row>
    <row r="817" spans="1:26" ht="12" customHeight="1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</row>
    <row r="818" spans="1:26" ht="12" customHeight="1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</row>
    <row r="819" spans="1:26" ht="12" customHeight="1">
      <c r="A819" s="6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</row>
    <row r="820" spans="1:26" ht="12" customHeight="1">
      <c r="A820" s="6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</row>
    <row r="821" spans="1:26" ht="12" customHeight="1">
      <c r="A821" s="6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</row>
    <row r="822" spans="1:26" ht="12" customHeight="1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</row>
    <row r="823" spans="1:26" ht="12" customHeight="1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</row>
    <row r="824" spans="1:26" ht="12" customHeight="1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</row>
    <row r="825" spans="1:26" ht="12" customHeight="1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</row>
    <row r="826" spans="1:26" ht="12" customHeight="1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</row>
    <row r="827" spans="1:26" ht="12" customHeight="1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</row>
    <row r="828" spans="1:26" ht="12" customHeight="1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</row>
    <row r="829" spans="1:26" ht="12" customHeight="1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</row>
    <row r="830" spans="1:26" ht="12" customHeight="1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</row>
    <row r="831" spans="1:26" ht="12" customHeight="1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</row>
    <row r="832" spans="1:26" ht="12" customHeight="1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</row>
    <row r="833" spans="1:26" ht="12" customHeight="1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</row>
    <row r="834" spans="1:26" ht="12" customHeight="1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</row>
    <row r="835" spans="1:26" ht="12" customHeight="1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</row>
    <row r="836" spans="1:26" ht="12" customHeight="1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</row>
    <row r="837" spans="1:26" ht="12" customHeight="1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</row>
    <row r="838" spans="1:26" ht="12" customHeight="1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</row>
    <row r="839" spans="1:26" ht="12" customHeight="1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</row>
    <row r="840" spans="1:26" ht="12" customHeight="1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</row>
    <row r="841" spans="1:26" ht="12" customHeight="1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</row>
    <row r="842" spans="1:26" ht="12" customHeight="1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</row>
    <row r="843" spans="1:26" ht="12" customHeight="1">
      <c r="A843" s="6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</row>
    <row r="844" spans="1:26" ht="12" customHeight="1">
      <c r="A844" s="6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</row>
    <row r="845" spans="1:26" ht="12" customHeight="1">
      <c r="A845" s="6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</row>
    <row r="846" spans="1:26" ht="12" customHeight="1">
      <c r="A846" s="6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</row>
    <row r="847" spans="1:26" ht="12" customHeight="1">
      <c r="A847" s="6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</row>
    <row r="848" spans="1:26" ht="12" customHeight="1">
      <c r="A848" s="6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</row>
    <row r="849" spans="1:26" ht="12" customHeight="1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</row>
    <row r="850" spans="1:26" ht="12" customHeight="1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</row>
    <row r="851" spans="1:26" ht="12" customHeight="1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</row>
    <row r="852" spans="1:26" ht="12" customHeight="1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</row>
    <row r="853" spans="1:26" ht="12" customHeight="1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</row>
    <row r="854" spans="1:26" ht="12" customHeight="1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</row>
    <row r="855" spans="1:26" ht="12" customHeight="1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</row>
    <row r="856" spans="1:26" ht="12" customHeight="1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</row>
    <row r="857" spans="1:26" ht="12" customHeight="1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</row>
    <row r="858" spans="1:26" ht="12" customHeight="1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</row>
    <row r="859" spans="1:26" ht="12" customHeight="1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</row>
    <row r="860" spans="1:26" ht="12" customHeight="1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</row>
    <row r="861" spans="1:26" ht="12" customHeight="1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</row>
    <row r="862" spans="1:26" ht="12" customHeight="1">
      <c r="A862" s="6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</row>
    <row r="863" spans="1:26" ht="12" customHeight="1">
      <c r="A863" s="6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</row>
    <row r="864" spans="1:26" ht="12" customHeight="1">
      <c r="A864" s="6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</row>
    <row r="865" spans="1:26" ht="12" customHeight="1">
      <c r="A865" s="6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</row>
    <row r="866" spans="1:26" ht="12" customHeight="1">
      <c r="A866" s="6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</row>
    <row r="867" spans="1:26" ht="12" customHeight="1">
      <c r="A867" s="6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</row>
    <row r="868" spans="1:26" ht="12" customHeight="1">
      <c r="A868" s="6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</row>
    <row r="869" spans="1:26" ht="12" customHeight="1">
      <c r="A869" s="6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</row>
    <row r="870" spans="1:26" ht="12" customHeight="1">
      <c r="A870" s="6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</row>
    <row r="871" spans="1:26" ht="12" customHeight="1">
      <c r="A871" s="6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</row>
    <row r="872" spans="1:26" ht="12" customHeight="1">
      <c r="A872" s="6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</row>
    <row r="873" spans="1:26" ht="12" customHeight="1">
      <c r="A873" s="6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</row>
    <row r="874" spans="1:26" ht="12" customHeight="1">
      <c r="A874" s="6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</row>
    <row r="875" spans="1:26" ht="12" customHeight="1">
      <c r="A875" s="6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</row>
    <row r="876" spans="1:26" ht="12" customHeight="1">
      <c r="A876" s="6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</row>
    <row r="877" spans="1:26" ht="12" customHeight="1">
      <c r="A877" s="6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</row>
    <row r="878" spans="1:26" ht="12" customHeight="1">
      <c r="A878" s="6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</row>
    <row r="879" spans="1:26" ht="12" customHeight="1">
      <c r="A879" s="6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</row>
    <row r="880" spans="1:26" ht="12" customHeight="1">
      <c r="A880" s="6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</row>
    <row r="881" spans="1:26" ht="12" customHeight="1">
      <c r="A881" s="6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</row>
    <row r="882" spans="1:26" ht="12" customHeight="1">
      <c r="A882" s="6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</row>
    <row r="883" spans="1:26" ht="12" customHeight="1">
      <c r="A883" s="6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</row>
    <row r="884" spans="1:26" ht="12" customHeight="1">
      <c r="A884" s="6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</row>
    <row r="885" spans="1:26" ht="12" customHeight="1">
      <c r="A885" s="6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</row>
    <row r="886" spans="1:26" ht="12" customHeight="1">
      <c r="A886" s="6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</row>
    <row r="887" spans="1:26" ht="12" customHeight="1">
      <c r="A887" s="6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</row>
    <row r="888" spans="1:26" ht="12" customHeight="1">
      <c r="A888" s="6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</row>
    <row r="889" spans="1:26" ht="12" customHeight="1">
      <c r="A889" s="6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</row>
    <row r="890" spans="1:26" ht="12" customHeight="1">
      <c r="A890" s="6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</row>
    <row r="891" spans="1:26" ht="12" customHeight="1">
      <c r="A891" s="6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</row>
    <row r="892" spans="1:26" ht="12" customHeight="1">
      <c r="A892" s="6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</row>
    <row r="893" spans="1:26" ht="12" customHeight="1">
      <c r="A893" s="6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</row>
    <row r="894" spans="1:26" ht="12" customHeight="1">
      <c r="A894" s="6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</row>
    <row r="895" spans="1:26" ht="12" customHeight="1">
      <c r="A895" s="6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</row>
    <row r="896" spans="1:26" ht="12" customHeight="1">
      <c r="A896" s="6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</row>
    <row r="897" spans="1:26" ht="12" customHeight="1">
      <c r="A897" s="6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</row>
    <row r="898" spans="1:26" ht="12" customHeight="1">
      <c r="A898" s="6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</row>
    <row r="899" spans="1:26" ht="12" customHeight="1">
      <c r="A899" s="6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</row>
    <row r="900" spans="1:26" ht="12" customHeight="1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</row>
    <row r="901" spans="1:26" ht="12" customHeight="1">
      <c r="A901" s="6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</row>
    <row r="902" spans="1:26" ht="12" customHeight="1">
      <c r="A902" s="6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</row>
    <row r="903" spans="1:26" ht="12" customHeight="1">
      <c r="A903" s="6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</row>
    <row r="904" spans="1:26" ht="12" customHeight="1">
      <c r="A904" s="6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</row>
    <row r="905" spans="1:26" ht="12" customHeight="1">
      <c r="A905" s="6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</row>
    <row r="906" spans="1:26" ht="12" customHeight="1">
      <c r="A906" s="6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</row>
    <row r="907" spans="1:26" ht="12" customHeight="1">
      <c r="A907" s="6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</row>
    <row r="908" spans="1:26" ht="12" customHeight="1">
      <c r="A908" s="6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</row>
    <row r="909" spans="1:26" ht="12" customHeight="1">
      <c r="A909" s="6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</row>
    <row r="910" spans="1:26" ht="12" customHeight="1">
      <c r="A910" s="6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</row>
    <row r="911" spans="1:26" ht="12" customHeight="1">
      <c r="A911" s="6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</row>
    <row r="912" spans="1:26" ht="12" customHeight="1">
      <c r="A912" s="6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</row>
    <row r="913" spans="1:26" ht="12" customHeight="1">
      <c r="A913" s="6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</row>
    <row r="914" spans="1:26" ht="12" customHeight="1">
      <c r="A914" s="6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</row>
    <row r="915" spans="1:26" ht="12" customHeight="1">
      <c r="A915" s="6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</row>
    <row r="916" spans="1:26" ht="12" customHeight="1">
      <c r="A916" s="6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</row>
    <row r="917" spans="1:26" ht="12" customHeight="1">
      <c r="A917" s="6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</row>
    <row r="918" spans="1:26" ht="12" customHeight="1">
      <c r="A918" s="6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</row>
    <row r="919" spans="1:26" ht="12" customHeight="1">
      <c r="A919" s="6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</row>
    <row r="920" spans="1:26" ht="12" customHeight="1">
      <c r="A920" s="6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</row>
    <row r="921" spans="1:26" ht="12" customHeight="1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</row>
    <row r="922" spans="1:26" ht="12" customHeight="1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</row>
    <row r="923" spans="1:26" ht="12" customHeight="1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</row>
    <row r="924" spans="1:26" ht="12" customHeight="1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</row>
    <row r="925" spans="1:26" ht="12" customHeight="1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</row>
    <row r="926" spans="1:26" ht="12" customHeight="1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</row>
    <row r="927" spans="1:26" ht="12" customHeight="1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</row>
    <row r="928" spans="1:26" ht="12" customHeight="1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</row>
    <row r="929" spans="1:26" ht="12" customHeight="1">
      <c r="A929" s="6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</row>
    <row r="930" spans="1:26" ht="12" customHeight="1">
      <c r="A930" s="6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</row>
    <row r="931" spans="1:26" ht="12" customHeight="1">
      <c r="A931" s="6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</row>
    <row r="932" spans="1:26" ht="12" customHeight="1">
      <c r="A932" s="6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</row>
    <row r="933" spans="1:26" ht="12" customHeight="1">
      <c r="A933" s="6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</row>
    <row r="934" spans="1:26" ht="12" customHeight="1">
      <c r="A934" s="6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</row>
    <row r="935" spans="1:26" ht="12" customHeight="1">
      <c r="A935" s="6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</row>
    <row r="936" spans="1:26" ht="12" customHeight="1">
      <c r="A936" s="6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</row>
    <row r="937" spans="1:26" ht="12" customHeight="1">
      <c r="A937" s="6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</row>
    <row r="938" spans="1:26" ht="12" customHeight="1">
      <c r="A938" s="6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</row>
    <row r="939" spans="1:26" ht="12" customHeight="1">
      <c r="A939" s="6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</row>
    <row r="940" spans="1:26" ht="12" customHeight="1">
      <c r="A940" s="6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</row>
    <row r="941" spans="1:26" ht="12" customHeight="1">
      <c r="A941" s="6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</row>
    <row r="942" spans="1:26" ht="12" customHeight="1">
      <c r="A942" s="6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</row>
    <row r="943" spans="1:26" ht="12" customHeight="1">
      <c r="A943" s="6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</row>
    <row r="944" spans="1:26" ht="12" customHeight="1">
      <c r="A944" s="6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</row>
    <row r="945" spans="1:26" ht="12" customHeight="1">
      <c r="A945" s="6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</row>
    <row r="946" spans="1:26" ht="12" customHeight="1">
      <c r="A946" s="6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</row>
    <row r="947" spans="1:26" ht="12" customHeight="1">
      <c r="A947" s="6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</row>
    <row r="948" spans="1:26" ht="12" customHeight="1">
      <c r="A948" s="6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</row>
    <row r="949" spans="1:26" ht="12" customHeight="1">
      <c r="A949" s="6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</row>
    <row r="950" spans="1:26" ht="12" customHeight="1">
      <c r="A950" s="6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</row>
    <row r="951" spans="1:26" ht="12" customHeight="1">
      <c r="A951" s="6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</row>
    <row r="952" spans="1:26" ht="12" customHeight="1">
      <c r="A952" s="6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</row>
    <row r="953" spans="1:26" ht="12" customHeight="1">
      <c r="A953" s="6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</row>
    <row r="954" spans="1:26" ht="12" customHeight="1">
      <c r="A954" s="6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</row>
    <row r="955" spans="1:26" ht="12" customHeight="1">
      <c r="A955" s="6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</row>
    <row r="956" spans="1:26" ht="12" customHeight="1">
      <c r="A956" s="6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</row>
    <row r="957" spans="1:26" ht="12" customHeight="1">
      <c r="A957" s="6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</row>
    <row r="958" spans="1:26" ht="12" customHeight="1">
      <c r="A958" s="6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</row>
    <row r="959" spans="1:26" ht="12" customHeight="1">
      <c r="A959" s="6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</row>
    <row r="960" spans="1:26" ht="12" customHeight="1">
      <c r="A960" s="6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</row>
    <row r="961" spans="1:26" ht="12" customHeight="1">
      <c r="A961" s="6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</row>
    <row r="962" spans="1:26" ht="12" customHeight="1">
      <c r="A962" s="6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</row>
    <row r="963" spans="1:26" ht="12" customHeight="1">
      <c r="A963" s="6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</row>
    <row r="964" spans="1:26" ht="12" customHeight="1">
      <c r="A964" s="6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</row>
    <row r="965" spans="1:26" ht="12" customHeight="1">
      <c r="A965" s="6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</row>
    <row r="966" spans="1:26" ht="12" customHeight="1">
      <c r="A966" s="6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</row>
    <row r="967" spans="1:26" ht="12" customHeight="1">
      <c r="A967" s="6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</row>
    <row r="968" spans="1:26" ht="12" customHeight="1">
      <c r="A968" s="6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</row>
    <row r="969" spans="1:26" ht="12" customHeight="1">
      <c r="A969" s="6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</row>
    <row r="970" spans="1:26" ht="12" customHeight="1">
      <c r="A970" s="6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</row>
    <row r="971" spans="1:26" ht="12" customHeight="1">
      <c r="A971" s="6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</row>
    <row r="972" spans="1:26" ht="12" customHeight="1">
      <c r="A972" s="6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</row>
    <row r="973" spans="1:26" ht="12" customHeight="1">
      <c r="A973" s="6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</row>
    <row r="974" spans="1:26" ht="12" customHeight="1">
      <c r="A974" s="6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</row>
    <row r="975" spans="1:26" ht="12" customHeight="1">
      <c r="A975" s="6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</row>
    <row r="976" spans="1:26" ht="12" customHeight="1">
      <c r="A976" s="6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</row>
    <row r="977" spans="1:26" ht="12" customHeight="1">
      <c r="A977" s="6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</row>
    <row r="978" spans="1:26" ht="12" customHeight="1">
      <c r="A978" s="6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</row>
    <row r="979" spans="1:26" ht="12" customHeight="1">
      <c r="A979" s="6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</row>
    <row r="980" spans="1:26" ht="12" customHeight="1">
      <c r="A980" s="6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</row>
    <row r="981" spans="1:26" ht="12" customHeight="1">
      <c r="A981" s="6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</row>
    <row r="982" spans="1:26" ht="12" customHeight="1">
      <c r="A982" s="6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</row>
    <row r="983" spans="1:26" ht="12" customHeight="1">
      <c r="A983" s="6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</row>
    <row r="984" spans="1:26" ht="12" customHeight="1">
      <c r="A984" s="6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</row>
    <row r="985" spans="1:26" ht="12" customHeight="1">
      <c r="A985" s="6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</row>
    <row r="986" spans="1:26" ht="12" customHeight="1">
      <c r="A986" s="6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</row>
    <row r="987" spans="1:26" ht="12" customHeight="1">
      <c r="A987" s="6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</row>
    <row r="988" spans="1:26" ht="12" customHeight="1">
      <c r="A988" s="6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</row>
    <row r="989" spans="1:26" ht="12" customHeight="1">
      <c r="A989" s="6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</row>
    <row r="990" spans="1:26" ht="12" customHeight="1">
      <c r="A990" s="6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</row>
    <row r="991" spans="1:26" ht="12" customHeight="1">
      <c r="A991" s="6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</row>
    <row r="992" spans="1:26" ht="12" customHeight="1">
      <c r="A992" s="6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</row>
    <row r="993" spans="1:26" ht="12" customHeight="1">
      <c r="A993" s="6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</row>
    <row r="994" spans="1:26" ht="12" customHeight="1">
      <c r="A994" s="6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</row>
    <row r="995" spans="1:26" ht="12" customHeight="1">
      <c r="A995" s="6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</row>
    <row r="996" spans="1:26" ht="12" customHeight="1">
      <c r="A996" s="6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</row>
    <row r="997" spans="1:26" ht="12" customHeight="1">
      <c r="A997" s="6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</row>
    <row r="998" spans="1:26" ht="12" customHeight="1">
      <c r="A998" s="6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</row>
    <row r="999" spans="1:26" ht="12" customHeight="1">
      <c r="A999" s="6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  <c r="Z999" s="6"/>
    </row>
    <row r="1000" spans="1:26" ht="12" customHeight="1">
      <c r="A1000" s="6"/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</row>
  </sheetData>
  <pageMargins left="0.75" right="0.75" top="1" bottom="1" header="0" footer="0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Z1000"/>
  <sheetViews>
    <sheetView showGridLines="0" zoomScale="160" zoomScaleNormal="160" workbookViewId="0">
      <selection activeCell="A3" sqref="A3"/>
    </sheetView>
  </sheetViews>
  <sheetFormatPr defaultColWidth="14.5" defaultRowHeight="15" customHeight="1"/>
  <cols>
    <col min="1" max="26" width="10.5" customWidth="1"/>
  </cols>
  <sheetData>
    <row r="1" spans="1:26" ht="12" customHeight="1">
      <c r="A1" s="6" t="s">
        <v>36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26" ht="12" customHeight="1">
      <c r="A2" s="6" t="s">
        <v>37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6" ht="12" customHeight="1">
      <c r="A3" s="6" t="s">
        <v>39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 spans="1:26" ht="12" customHeight="1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 spans="1:26" ht="12" customHeight="1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spans="1:26" ht="12" customHeight="1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2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spans="1:26" ht="12" customHeight="1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 spans="1:26" ht="12" customHeight="1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 spans="1:26" ht="12" customHeight="1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spans="1:26" ht="12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</row>
    <row r="12" spans="1:26" ht="12" customHeight="1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 spans="1:26" ht="12" customHeight="1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spans="1:26" ht="12" customHeight="1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spans="1:26" ht="12" customHeight="1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</row>
    <row r="16" spans="1:26" ht="12" customHeight="1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</row>
    <row r="17" spans="1:26" ht="12" customHeight="1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</row>
    <row r="18" spans="1:26" ht="12" customHeight="1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</row>
    <row r="19" spans="1:26" ht="12" customHeight="1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</row>
    <row r="20" spans="1:26" ht="12" customHeight="1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spans="1:26" ht="12" customHeight="1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 spans="1:26" ht="12" customHeight="1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spans="1:26" ht="12" customHeight="1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</row>
    <row r="24" spans="1:26" ht="12" customHeight="1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</row>
    <row r="25" spans="1:26" ht="12" customHeight="1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</row>
    <row r="26" spans="1:26" ht="12" customHeight="1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</row>
    <row r="27" spans="1:26" ht="12" customHeight="1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 spans="1:26" ht="12" customHeight="1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spans="1:26" ht="12" customHeight="1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</row>
    <row r="30" spans="1:26" ht="12" customHeight="1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</row>
    <row r="31" spans="1:26" ht="12" customHeight="1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spans="1:26" ht="12" customHeight="1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</row>
    <row r="33" spans="1:26" ht="12" customHeight="1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</row>
    <row r="34" spans="1:26" ht="12" customHeight="1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spans="1:26" ht="12" customHeight="1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</row>
    <row r="36" spans="1:26" ht="12" customHeight="1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</row>
    <row r="37" spans="1:26" ht="12" customHeight="1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 spans="1:26" ht="12" customHeight="1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 spans="1:26" ht="12" customHeight="1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</row>
    <row r="40" spans="1:26" ht="12" customHeight="1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</row>
    <row r="41" spans="1:26" ht="12" customHeight="1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</row>
    <row r="42" spans="1:26" ht="12" customHeight="1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</row>
    <row r="43" spans="1:26" ht="12" customHeight="1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</row>
    <row r="44" spans="1:26" ht="12" customHeight="1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</row>
    <row r="45" spans="1:26" ht="12" customHeight="1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</row>
    <row r="46" spans="1:26" ht="12" customHeight="1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</row>
    <row r="47" spans="1:26" ht="12" customHeight="1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</row>
    <row r="48" spans="1:26" ht="12" customHeight="1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</row>
    <row r="49" spans="1:26" ht="12" customHeight="1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</row>
    <row r="50" spans="1:26" ht="12" customHeight="1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</row>
    <row r="51" spans="1:26" ht="12" customHeight="1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</row>
    <row r="52" spans="1:26" ht="12" customHeight="1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</row>
    <row r="53" spans="1:26" ht="12" customHeight="1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</row>
    <row r="54" spans="1:26" ht="12" customHeight="1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</row>
    <row r="55" spans="1:26" ht="12" customHeight="1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</row>
    <row r="56" spans="1:26" ht="12" customHeight="1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</row>
    <row r="57" spans="1:26" ht="12" customHeight="1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</row>
    <row r="58" spans="1:26" ht="12" customHeight="1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</row>
    <row r="59" spans="1:26" ht="12" customHeight="1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</row>
    <row r="60" spans="1:26" ht="12" customHeight="1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</row>
    <row r="61" spans="1:26" ht="12" customHeight="1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</row>
    <row r="62" spans="1:26" ht="12" customHeight="1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</row>
    <row r="63" spans="1:26" ht="12" customHeight="1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</row>
    <row r="64" spans="1:26" ht="12" customHeight="1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</row>
    <row r="65" spans="1:26" ht="12" customHeight="1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</row>
    <row r="66" spans="1:26" ht="12" customHeight="1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</row>
    <row r="67" spans="1:26" ht="12" customHeight="1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</row>
    <row r="68" spans="1:26" ht="12" customHeight="1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</row>
    <row r="69" spans="1:26" ht="12" customHeight="1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</row>
    <row r="70" spans="1:26" ht="12" customHeight="1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</row>
    <row r="71" spans="1:26" ht="12" customHeight="1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</row>
    <row r="72" spans="1:26" ht="12" customHeight="1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</row>
    <row r="73" spans="1:26" ht="12" customHeight="1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</row>
    <row r="74" spans="1:26" ht="12" customHeight="1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</row>
    <row r="75" spans="1:26" ht="12" customHeight="1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spans="1:26" ht="12" customHeight="1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</row>
    <row r="77" spans="1:26" ht="12" customHeight="1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</row>
    <row r="78" spans="1:26" ht="12" customHeight="1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</row>
    <row r="79" spans="1:26" ht="12" customHeight="1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</row>
    <row r="80" spans="1:26" ht="12" customHeight="1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</row>
    <row r="81" spans="1:26" ht="12" customHeight="1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</row>
    <row r="82" spans="1:26" ht="12" customHeight="1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</row>
    <row r="83" spans="1:26" ht="12" customHeight="1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</row>
    <row r="84" spans="1:26" ht="12" customHeight="1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</row>
    <row r="85" spans="1:26" ht="12" customHeight="1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</row>
    <row r="86" spans="1:26" ht="12" customHeight="1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</row>
    <row r="87" spans="1:26" ht="12" customHeight="1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</row>
    <row r="88" spans="1:26" ht="12" customHeight="1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</row>
    <row r="89" spans="1:26" ht="12" customHeight="1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</row>
    <row r="90" spans="1:26" ht="12" customHeight="1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</row>
    <row r="91" spans="1:26" ht="12" customHeight="1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</row>
    <row r="92" spans="1:26" ht="12" customHeight="1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</row>
    <row r="93" spans="1:26" ht="12" customHeight="1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</row>
    <row r="94" spans="1:26" ht="12" customHeight="1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</row>
    <row r="95" spans="1:26" ht="12" customHeight="1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</row>
    <row r="96" spans="1:26" ht="12" customHeight="1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</row>
    <row r="97" spans="1:26" ht="12" customHeight="1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</row>
    <row r="98" spans="1:26" ht="12" customHeight="1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</row>
    <row r="99" spans="1:26" ht="12" customHeight="1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</row>
    <row r="100" spans="1:26" ht="12" customHeight="1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</row>
    <row r="101" spans="1:26" ht="12" customHeight="1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</row>
    <row r="102" spans="1:26" ht="12" customHeight="1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</row>
    <row r="103" spans="1:26" ht="12" customHeight="1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</row>
    <row r="104" spans="1:26" ht="12" customHeight="1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</row>
    <row r="105" spans="1:26" ht="12" customHeight="1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</row>
    <row r="106" spans="1:26" ht="12" customHeight="1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</row>
    <row r="107" spans="1:26" ht="12" customHeight="1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</row>
    <row r="108" spans="1:26" ht="12" customHeight="1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</row>
    <row r="109" spans="1:26" ht="12" customHeight="1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</row>
    <row r="110" spans="1:26" ht="12" customHeight="1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</row>
    <row r="111" spans="1:26" ht="12" customHeight="1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</row>
    <row r="112" spans="1:26" ht="12" customHeight="1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</row>
    <row r="113" spans="1:26" ht="12" customHeight="1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</row>
    <row r="114" spans="1:26" ht="12" customHeight="1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</row>
    <row r="115" spans="1:26" ht="12" customHeight="1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</row>
    <row r="116" spans="1:26" ht="12" customHeight="1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</row>
    <row r="117" spans="1:26" ht="12" customHeight="1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</row>
    <row r="118" spans="1:26" ht="12" customHeight="1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</row>
    <row r="119" spans="1:26" ht="12" customHeight="1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</row>
    <row r="120" spans="1:26" ht="12" customHeight="1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</row>
    <row r="121" spans="1:26" ht="12" customHeight="1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</row>
    <row r="122" spans="1:26" ht="12" customHeight="1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</row>
    <row r="123" spans="1:26" ht="12" customHeight="1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</row>
    <row r="124" spans="1:26" ht="12" customHeight="1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</row>
    <row r="125" spans="1:26" ht="12" customHeight="1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</row>
    <row r="126" spans="1:26" ht="12" customHeight="1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</row>
    <row r="127" spans="1:26" ht="12" customHeight="1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</row>
    <row r="128" spans="1:26" ht="12" customHeight="1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</row>
    <row r="129" spans="1:26" ht="12" customHeight="1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</row>
    <row r="130" spans="1:26" ht="12" customHeight="1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</row>
    <row r="131" spans="1:26" ht="12" customHeight="1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</row>
    <row r="132" spans="1:26" ht="12" customHeight="1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</row>
    <row r="133" spans="1:26" ht="12" customHeight="1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</row>
    <row r="134" spans="1:26" ht="12" customHeight="1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</row>
    <row r="135" spans="1:26" ht="12" customHeight="1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</row>
    <row r="136" spans="1:26" ht="12" customHeight="1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</row>
    <row r="137" spans="1:26" ht="12" customHeight="1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</row>
    <row r="138" spans="1:26" ht="12" customHeight="1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</row>
    <row r="139" spans="1:26" ht="12" customHeight="1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</row>
    <row r="140" spans="1:26" ht="12" customHeight="1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</row>
    <row r="141" spans="1:26" ht="12" customHeight="1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</row>
    <row r="142" spans="1:26" ht="12" customHeight="1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</row>
    <row r="143" spans="1:26" ht="12" customHeight="1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</row>
    <row r="144" spans="1:26" ht="12" customHeight="1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</row>
    <row r="145" spans="1:26" ht="12" customHeight="1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</row>
    <row r="146" spans="1:26" ht="12" customHeight="1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</row>
    <row r="147" spans="1:26" ht="12" customHeight="1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</row>
    <row r="148" spans="1:26" ht="12" customHeight="1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</row>
    <row r="149" spans="1:26" ht="12" customHeight="1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</row>
    <row r="150" spans="1:26" ht="12" customHeight="1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</row>
    <row r="151" spans="1:26" ht="12" customHeight="1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</row>
    <row r="152" spans="1:26" ht="12" customHeight="1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</row>
    <row r="153" spans="1:26" ht="12" customHeight="1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</row>
    <row r="154" spans="1:26" ht="12" customHeight="1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</row>
    <row r="155" spans="1:26" ht="12" customHeight="1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</row>
    <row r="156" spans="1:26" ht="12" customHeight="1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</row>
    <row r="157" spans="1:26" ht="12" customHeight="1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</row>
    <row r="158" spans="1:26" ht="12" customHeight="1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</row>
    <row r="159" spans="1:26" ht="12" customHeight="1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</row>
    <row r="160" spans="1:26" ht="12" customHeight="1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</row>
    <row r="161" spans="1:26" ht="12" customHeight="1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</row>
    <row r="162" spans="1:26" ht="12" customHeight="1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</row>
    <row r="163" spans="1:26" ht="12" customHeight="1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</row>
    <row r="164" spans="1:26" ht="12" customHeight="1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</row>
    <row r="165" spans="1:26" ht="12" customHeight="1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</row>
    <row r="166" spans="1:26" ht="12" customHeight="1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</row>
    <row r="167" spans="1:26" ht="12" customHeight="1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</row>
    <row r="168" spans="1:26" ht="12" customHeight="1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</row>
    <row r="169" spans="1:26" ht="12" customHeight="1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</row>
    <row r="170" spans="1:26" ht="12" customHeight="1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</row>
    <row r="171" spans="1:26" ht="12" customHeight="1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</row>
    <row r="172" spans="1:26" ht="12" customHeight="1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</row>
    <row r="173" spans="1:26" ht="12" customHeight="1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</row>
    <row r="174" spans="1:26" ht="12" customHeight="1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</row>
    <row r="175" spans="1:26" ht="12" customHeight="1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</row>
    <row r="176" spans="1:26" ht="12" customHeight="1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</row>
    <row r="177" spans="1:26" ht="12" customHeight="1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</row>
    <row r="178" spans="1:26" ht="12" customHeight="1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</row>
    <row r="179" spans="1:26" ht="12" customHeight="1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</row>
    <row r="180" spans="1:26" ht="12" customHeight="1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</row>
    <row r="181" spans="1:26" ht="12" customHeight="1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</row>
    <row r="182" spans="1:26" ht="12" customHeight="1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</row>
    <row r="183" spans="1:26" ht="12" customHeight="1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</row>
    <row r="184" spans="1:26" ht="12" customHeight="1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</row>
    <row r="185" spans="1:26" ht="12" customHeight="1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</row>
    <row r="186" spans="1:26" ht="12" customHeight="1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</row>
    <row r="187" spans="1:26" ht="12" customHeight="1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</row>
    <row r="188" spans="1:26" ht="12" customHeight="1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</row>
    <row r="189" spans="1:26" ht="12" customHeight="1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</row>
    <row r="190" spans="1:26" ht="12" customHeight="1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</row>
    <row r="191" spans="1:26" ht="12" customHeight="1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</row>
    <row r="192" spans="1:26" ht="12" customHeight="1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</row>
    <row r="193" spans="1:26" ht="12" customHeight="1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</row>
    <row r="194" spans="1:26" ht="12" customHeight="1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</row>
    <row r="195" spans="1:26" ht="12" customHeight="1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</row>
    <row r="196" spans="1:26" ht="12" customHeight="1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</row>
    <row r="197" spans="1:26" ht="12" customHeight="1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</row>
    <row r="198" spans="1:26" ht="12" customHeight="1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</row>
    <row r="199" spans="1:26" ht="12" customHeight="1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</row>
    <row r="200" spans="1:26" ht="12" customHeight="1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</row>
    <row r="201" spans="1:26" ht="12" customHeight="1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</row>
    <row r="202" spans="1:26" ht="12" customHeight="1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</row>
    <row r="203" spans="1:26" ht="12" customHeight="1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</row>
    <row r="204" spans="1:26" ht="12" customHeight="1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</row>
    <row r="205" spans="1:26" ht="12" customHeight="1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</row>
    <row r="206" spans="1:26" ht="12" customHeight="1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</row>
    <row r="207" spans="1:26" ht="12" customHeight="1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</row>
    <row r="208" spans="1:26" ht="12" customHeight="1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</row>
    <row r="209" spans="1:26" ht="12" customHeight="1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</row>
    <row r="210" spans="1:26" ht="12" customHeight="1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</row>
    <row r="211" spans="1:26" ht="12" customHeight="1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</row>
    <row r="212" spans="1:26" ht="12" customHeight="1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</row>
    <row r="213" spans="1:26" ht="12" customHeight="1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</row>
    <row r="214" spans="1:26" ht="12" customHeight="1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</row>
    <row r="215" spans="1:26" ht="12" customHeight="1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</row>
    <row r="216" spans="1:26" ht="12" customHeight="1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</row>
    <row r="217" spans="1:26" ht="12" customHeight="1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</row>
    <row r="218" spans="1:26" ht="12" customHeight="1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</row>
    <row r="219" spans="1:26" ht="12" customHeight="1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</row>
    <row r="220" spans="1:26" ht="12" customHeight="1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</row>
    <row r="221" spans="1:26" ht="12" customHeight="1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</row>
    <row r="222" spans="1:26" ht="12" customHeight="1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</row>
    <row r="223" spans="1:26" ht="12" customHeight="1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</row>
    <row r="224" spans="1:26" ht="12" customHeight="1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</row>
    <row r="225" spans="1:26" ht="12" customHeight="1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</row>
    <row r="226" spans="1:26" ht="12" customHeight="1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</row>
    <row r="227" spans="1:26" ht="12" customHeight="1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</row>
    <row r="228" spans="1:26" ht="12" customHeight="1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</row>
    <row r="229" spans="1:26" ht="12" customHeight="1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</row>
    <row r="230" spans="1:26" ht="12" customHeight="1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</row>
    <row r="231" spans="1:26" ht="12" customHeight="1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</row>
    <row r="232" spans="1:26" ht="12" customHeight="1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</row>
    <row r="233" spans="1:26" ht="12" customHeight="1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</row>
    <row r="234" spans="1:26" ht="12" customHeight="1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</row>
    <row r="235" spans="1:26" ht="12" customHeight="1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</row>
    <row r="236" spans="1:26" ht="12" customHeight="1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</row>
    <row r="237" spans="1:26" ht="12" customHeight="1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</row>
    <row r="238" spans="1:26" ht="12" customHeight="1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</row>
    <row r="239" spans="1:26" ht="12" customHeight="1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</row>
    <row r="240" spans="1:26" ht="12" customHeight="1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</row>
    <row r="241" spans="1:26" ht="12" customHeight="1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</row>
    <row r="242" spans="1:26" ht="12" customHeight="1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</row>
    <row r="243" spans="1:26" ht="12" customHeight="1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</row>
    <row r="244" spans="1:26" ht="12" customHeight="1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</row>
    <row r="245" spans="1:26" ht="12" customHeight="1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</row>
    <row r="246" spans="1:26" ht="12" customHeight="1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</row>
    <row r="247" spans="1:26" ht="12" customHeight="1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</row>
    <row r="248" spans="1:26" ht="12" customHeight="1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</row>
    <row r="249" spans="1:26" ht="12" customHeight="1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</row>
    <row r="250" spans="1:26" ht="12" customHeight="1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</row>
    <row r="251" spans="1:26" ht="12" customHeight="1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</row>
    <row r="252" spans="1:26" ht="12" customHeight="1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</row>
    <row r="253" spans="1:26" ht="12" customHeight="1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</row>
    <row r="254" spans="1:26" ht="12" customHeight="1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</row>
    <row r="255" spans="1:26" ht="12" customHeight="1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</row>
    <row r="256" spans="1:26" ht="12" customHeight="1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</row>
    <row r="257" spans="1:26" ht="12" customHeight="1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</row>
    <row r="258" spans="1:26" ht="12" customHeight="1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</row>
    <row r="259" spans="1:26" ht="12" customHeight="1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</row>
    <row r="260" spans="1:26" ht="12" customHeight="1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</row>
    <row r="261" spans="1:26" ht="12" customHeight="1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</row>
    <row r="262" spans="1:26" ht="12" customHeight="1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</row>
    <row r="263" spans="1:26" ht="12" customHeight="1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</row>
    <row r="264" spans="1:26" ht="12" customHeight="1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</row>
    <row r="265" spans="1:26" ht="12" customHeight="1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</row>
    <row r="266" spans="1:26" ht="12" customHeight="1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</row>
    <row r="267" spans="1:26" ht="12" customHeight="1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</row>
    <row r="268" spans="1:26" ht="12" customHeight="1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</row>
    <row r="269" spans="1:26" ht="12" customHeight="1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</row>
    <row r="270" spans="1:26" ht="12" customHeight="1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</row>
    <row r="271" spans="1:26" ht="12" customHeight="1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</row>
    <row r="272" spans="1:26" ht="12" customHeight="1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</row>
    <row r="273" spans="1:26" ht="12" customHeight="1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</row>
    <row r="274" spans="1:26" ht="12" customHeight="1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</row>
    <row r="275" spans="1:26" ht="12" customHeight="1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</row>
    <row r="276" spans="1:26" ht="12" customHeight="1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</row>
    <row r="277" spans="1:26" ht="12" customHeight="1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</row>
    <row r="278" spans="1:26" ht="12" customHeight="1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</row>
    <row r="279" spans="1:26" ht="12" customHeight="1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</row>
    <row r="280" spans="1:26" ht="12" customHeight="1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</row>
    <row r="281" spans="1:26" ht="12" customHeight="1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</row>
    <row r="282" spans="1:26" ht="12" customHeight="1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</row>
    <row r="283" spans="1:26" ht="12" customHeight="1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</row>
    <row r="284" spans="1:26" ht="12" customHeight="1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</row>
    <row r="285" spans="1:26" ht="12" customHeight="1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</row>
    <row r="286" spans="1:26" ht="12" customHeight="1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</row>
    <row r="287" spans="1:26" ht="12" customHeight="1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</row>
    <row r="288" spans="1:26" ht="12" customHeight="1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</row>
    <row r="289" spans="1:26" ht="12" customHeight="1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</row>
    <row r="290" spans="1:26" ht="12" customHeight="1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</row>
    <row r="291" spans="1:26" ht="12" customHeight="1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</row>
    <row r="292" spans="1:26" ht="12" customHeight="1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</row>
    <row r="293" spans="1:26" ht="12" customHeight="1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</row>
    <row r="294" spans="1:26" ht="12" customHeight="1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</row>
    <row r="295" spans="1:26" ht="12" customHeight="1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</row>
    <row r="296" spans="1:26" ht="12" customHeight="1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</row>
    <row r="297" spans="1:26" ht="12" customHeight="1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</row>
    <row r="298" spans="1:26" ht="12" customHeight="1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</row>
    <row r="299" spans="1:26" ht="12" customHeight="1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</row>
    <row r="300" spans="1:26" ht="12" customHeight="1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</row>
    <row r="301" spans="1:26" ht="12" customHeight="1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</row>
    <row r="302" spans="1:26" ht="12" customHeight="1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</row>
    <row r="303" spans="1:26" ht="12" customHeight="1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</row>
    <row r="304" spans="1:26" ht="12" customHeight="1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</row>
    <row r="305" spans="1:26" ht="12" customHeight="1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</row>
    <row r="306" spans="1:26" ht="12" customHeight="1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</row>
    <row r="307" spans="1:26" ht="12" customHeight="1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</row>
    <row r="308" spans="1:26" ht="12" customHeight="1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</row>
    <row r="309" spans="1:26" ht="12" customHeight="1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</row>
    <row r="310" spans="1:26" ht="12" customHeight="1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</row>
    <row r="311" spans="1:26" ht="12" customHeight="1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</row>
    <row r="312" spans="1:26" ht="12" customHeight="1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</row>
    <row r="313" spans="1:26" ht="12" customHeight="1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</row>
    <row r="314" spans="1:26" ht="12" customHeight="1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</row>
    <row r="315" spans="1:26" ht="12" customHeight="1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</row>
    <row r="316" spans="1:26" ht="12" customHeight="1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</row>
    <row r="317" spans="1:26" ht="12" customHeight="1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</row>
    <row r="318" spans="1:26" ht="12" customHeight="1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</row>
    <row r="319" spans="1:26" ht="12" customHeight="1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</row>
    <row r="320" spans="1:26" ht="12" customHeight="1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</row>
    <row r="321" spans="1:26" ht="12" customHeight="1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</row>
    <row r="322" spans="1:26" ht="12" customHeight="1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</row>
    <row r="323" spans="1:26" ht="12" customHeight="1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</row>
    <row r="324" spans="1:26" ht="12" customHeight="1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</row>
    <row r="325" spans="1:26" ht="12" customHeight="1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</row>
    <row r="326" spans="1:26" ht="12" customHeight="1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</row>
    <row r="327" spans="1:26" ht="12" customHeight="1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</row>
    <row r="328" spans="1:26" ht="12" customHeight="1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</row>
    <row r="329" spans="1:26" ht="12" customHeight="1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</row>
    <row r="330" spans="1:26" ht="12" customHeight="1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</row>
    <row r="331" spans="1:26" ht="12" customHeight="1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</row>
    <row r="332" spans="1:26" ht="12" customHeight="1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</row>
    <row r="333" spans="1:26" ht="12" customHeight="1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</row>
    <row r="334" spans="1:26" ht="12" customHeight="1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</row>
    <row r="335" spans="1:26" ht="12" customHeight="1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</row>
    <row r="336" spans="1:26" ht="12" customHeight="1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</row>
    <row r="337" spans="1:26" ht="12" customHeight="1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</row>
    <row r="338" spans="1:26" ht="12" customHeight="1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</row>
    <row r="339" spans="1:26" ht="12" customHeight="1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</row>
    <row r="340" spans="1:26" ht="12" customHeight="1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</row>
    <row r="341" spans="1:26" ht="12" customHeight="1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</row>
    <row r="342" spans="1:26" ht="12" customHeight="1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</row>
    <row r="343" spans="1:26" ht="12" customHeight="1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</row>
    <row r="344" spans="1:26" ht="12" customHeight="1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</row>
    <row r="345" spans="1:26" ht="12" customHeight="1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</row>
    <row r="346" spans="1:26" ht="12" customHeight="1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</row>
    <row r="347" spans="1:26" ht="12" customHeight="1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</row>
    <row r="348" spans="1:26" ht="12" customHeight="1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</row>
    <row r="349" spans="1:26" ht="12" customHeight="1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</row>
    <row r="350" spans="1:26" ht="12" customHeight="1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</row>
    <row r="351" spans="1:26" ht="12" customHeight="1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</row>
    <row r="352" spans="1:26" ht="12" customHeight="1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</row>
    <row r="353" spans="1:26" ht="12" customHeight="1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</row>
    <row r="354" spans="1:26" ht="12" customHeight="1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</row>
    <row r="355" spans="1:26" ht="12" customHeight="1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</row>
    <row r="356" spans="1:26" ht="12" customHeight="1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</row>
    <row r="357" spans="1:26" ht="12" customHeight="1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</row>
    <row r="358" spans="1:26" ht="12" customHeight="1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</row>
    <row r="359" spans="1:26" ht="12" customHeight="1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</row>
    <row r="360" spans="1:26" ht="12" customHeight="1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</row>
    <row r="361" spans="1:26" ht="12" customHeight="1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</row>
    <row r="362" spans="1:26" ht="12" customHeight="1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</row>
    <row r="363" spans="1:26" ht="12" customHeight="1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</row>
    <row r="364" spans="1:26" ht="12" customHeight="1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</row>
    <row r="365" spans="1:26" ht="12" customHeight="1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</row>
    <row r="366" spans="1:26" ht="12" customHeight="1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</row>
    <row r="367" spans="1:26" ht="12" customHeight="1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</row>
    <row r="368" spans="1:26" ht="12" customHeight="1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</row>
    <row r="369" spans="1:26" ht="12" customHeight="1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</row>
    <row r="370" spans="1:26" ht="12" customHeight="1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</row>
    <row r="371" spans="1:26" ht="12" customHeight="1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</row>
    <row r="372" spans="1:26" ht="12" customHeight="1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</row>
    <row r="373" spans="1:26" ht="12" customHeight="1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</row>
    <row r="374" spans="1:26" ht="12" customHeight="1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</row>
    <row r="375" spans="1:26" ht="12" customHeight="1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</row>
    <row r="376" spans="1:26" ht="12" customHeight="1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</row>
    <row r="377" spans="1:26" ht="12" customHeight="1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</row>
    <row r="378" spans="1:26" ht="12" customHeight="1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</row>
    <row r="379" spans="1:26" ht="12" customHeight="1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</row>
    <row r="380" spans="1:26" ht="12" customHeight="1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</row>
    <row r="381" spans="1:26" ht="12" customHeight="1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</row>
    <row r="382" spans="1:26" ht="12" customHeight="1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</row>
    <row r="383" spans="1:26" ht="12" customHeight="1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</row>
    <row r="384" spans="1:26" ht="12" customHeight="1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</row>
    <row r="385" spans="1:26" ht="12" customHeight="1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</row>
    <row r="386" spans="1:26" ht="12" customHeight="1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</row>
    <row r="387" spans="1:26" ht="12" customHeight="1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</row>
    <row r="388" spans="1:26" ht="12" customHeight="1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</row>
    <row r="389" spans="1:26" ht="12" customHeight="1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</row>
    <row r="390" spans="1:26" ht="12" customHeight="1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</row>
    <row r="391" spans="1:26" ht="12" customHeight="1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</row>
    <row r="392" spans="1:26" ht="12" customHeight="1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</row>
    <row r="393" spans="1:26" ht="12" customHeight="1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</row>
    <row r="394" spans="1:26" ht="12" customHeight="1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</row>
    <row r="395" spans="1:26" ht="12" customHeight="1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</row>
    <row r="396" spans="1:26" ht="12" customHeight="1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</row>
    <row r="397" spans="1:26" ht="12" customHeight="1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</row>
    <row r="398" spans="1:26" ht="12" customHeight="1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</row>
    <row r="399" spans="1:26" ht="12" customHeight="1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</row>
    <row r="400" spans="1:26" ht="12" customHeight="1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</row>
    <row r="401" spans="1:26" ht="12" customHeight="1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</row>
    <row r="402" spans="1:26" ht="12" customHeight="1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</row>
    <row r="403" spans="1:26" ht="12" customHeight="1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</row>
    <row r="404" spans="1:26" ht="12" customHeight="1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</row>
    <row r="405" spans="1:26" ht="12" customHeight="1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</row>
    <row r="406" spans="1:26" ht="12" customHeight="1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</row>
    <row r="407" spans="1:26" ht="12" customHeight="1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</row>
    <row r="408" spans="1:26" ht="12" customHeight="1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</row>
    <row r="409" spans="1:26" ht="12" customHeight="1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</row>
    <row r="410" spans="1:26" ht="12" customHeight="1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</row>
    <row r="411" spans="1:26" ht="12" customHeight="1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</row>
    <row r="412" spans="1:26" ht="12" customHeight="1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</row>
    <row r="413" spans="1:26" ht="12" customHeight="1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</row>
    <row r="414" spans="1:26" ht="12" customHeight="1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</row>
    <row r="415" spans="1:26" ht="12" customHeight="1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</row>
    <row r="416" spans="1:26" ht="12" customHeight="1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</row>
    <row r="417" spans="1:26" ht="12" customHeight="1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</row>
    <row r="418" spans="1:26" ht="12" customHeight="1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</row>
    <row r="419" spans="1:26" ht="12" customHeight="1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</row>
    <row r="420" spans="1:26" ht="12" customHeight="1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</row>
    <row r="421" spans="1:26" ht="12" customHeight="1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</row>
    <row r="422" spans="1:26" ht="12" customHeight="1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</row>
    <row r="423" spans="1:26" ht="12" customHeight="1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</row>
    <row r="424" spans="1:26" ht="12" customHeight="1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</row>
    <row r="425" spans="1:26" ht="12" customHeight="1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</row>
    <row r="426" spans="1:26" ht="12" customHeight="1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</row>
    <row r="427" spans="1:26" ht="12" customHeight="1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</row>
    <row r="428" spans="1:26" ht="12" customHeight="1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</row>
    <row r="429" spans="1:26" ht="12" customHeight="1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</row>
    <row r="430" spans="1:26" ht="12" customHeight="1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</row>
    <row r="431" spans="1:26" ht="12" customHeight="1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</row>
    <row r="432" spans="1:26" ht="12" customHeight="1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</row>
    <row r="433" spans="1:26" ht="12" customHeight="1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</row>
    <row r="434" spans="1:26" ht="12" customHeight="1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</row>
    <row r="435" spans="1:26" ht="12" customHeight="1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</row>
    <row r="436" spans="1:26" ht="12" customHeight="1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</row>
    <row r="437" spans="1:26" ht="12" customHeight="1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</row>
    <row r="438" spans="1:26" ht="12" customHeight="1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</row>
    <row r="439" spans="1:26" ht="12" customHeight="1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</row>
    <row r="440" spans="1:26" ht="12" customHeight="1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</row>
    <row r="441" spans="1:26" ht="12" customHeight="1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</row>
    <row r="442" spans="1:26" ht="12" customHeight="1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</row>
    <row r="443" spans="1:26" ht="12" customHeight="1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</row>
    <row r="444" spans="1:26" ht="12" customHeight="1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</row>
    <row r="445" spans="1:26" ht="12" customHeight="1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</row>
    <row r="446" spans="1:26" ht="12" customHeight="1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</row>
    <row r="447" spans="1:26" ht="12" customHeight="1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</row>
    <row r="448" spans="1:26" ht="12" customHeight="1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</row>
    <row r="449" spans="1:26" ht="12" customHeight="1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</row>
    <row r="450" spans="1:26" ht="12" customHeight="1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</row>
    <row r="451" spans="1:26" ht="12" customHeight="1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</row>
    <row r="452" spans="1:26" ht="12" customHeight="1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</row>
    <row r="453" spans="1:26" ht="12" customHeight="1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</row>
    <row r="454" spans="1:26" ht="12" customHeight="1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</row>
    <row r="455" spans="1:26" ht="12" customHeight="1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</row>
    <row r="456" spans="1:26" ht="12" customHeight="1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</row>
    <row r="457" spans="1:26" ht="12" customHeight="1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</row>
    <row r="458" spans="1:26" ht="12" customHeight="1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</row>
    <row r="459" spans="1:26" ht="12" customHeight="1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</row>
    <row r="460" spans="1:26" ht="12" customHeight="1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</row>
    <row r="461" spans="1:26" ht="12" customHeight="1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</row>
    <row r="462" spans="1:26" ht="12" customHeight="1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</row>
    <row r="463" spans="1:26" ht="12" customHeight="1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</row>
    <row r="464" spans="1:26" ht="12" customHeight="1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</row>
    <row r="465" spans="1:26" ht="12" customHeight="1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</row>
    <row r="466" spans="1:26" ht="12" customHeight="1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</row>
    <row r="467" spans="1:26" ht="12" customHeight="1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</row>
    <row r="468" spans="1:26" ht="12" customHeight="1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</row>
    <row r="469" spans="1:26" ht="12" customHeight="1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</row>
    <row r="470" spans="1:26" ht="12" customHeight="1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</row>
    <row r="471" spans="1:26" ht="12" customHeight="1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</row>
    <row r="472" spans="1:26" ht="12" customHeight="1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</row>
    <row r="473" spans="1:26" ht="12" customHeight="1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</row>
    <row r="474" spans="1:26" ht="12" customHeight="1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</row>
    <row r="475" spans="1:26" ht="12" customHeight="1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</row>
    <row r="476" spans="1:26" ht="12" customHeight="1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</row>
    <row r="477" spans="1:26" ht="12" customHeight="1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</row>
    <row r="478" spans="1:26" ht="12" customHeight="1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</row>
    <row r="479" spans="1:26" ht="12" customHeight="1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</row>
    <row r="480" spans="1:26" ht="12" customHeight="1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</row>
    <row r="481" spans="1:26" ht="12" customHeight="1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</row>
    <row r="482" spans="1:26" ht="12" customHeight="1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</row>
    <row r="483" spans="1:26" ht="12" customHeight="1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</row>
    <row r="484" spans="1:26" ht="12" customHeight="1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</row>
    <row r="485" spans="1:26" ht="12" customHeight="1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</row>
    <row r="486" spans="1:26" ht="12" customHeight="1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</row>
    <row r="487" spans="1:26" ht="12" customHeight="1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</row>
    <row r="488" spans="1:26" ht="12" customHeight="1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</row>
    <row r="489" spans="1:26" ht="12" customHeight="1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</row>
    <row r="490" spans="1:26" ht="12" customHeight="1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</row>
    <row r="491" spans="1:26" ht="12" customHeight="1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</row>
    <row r="492" spans="1:26" ht="12" customHeight="1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</row>
    <row r="493" spans="1:26" ht="12" customHeight="1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</row>
    <row r="494" spans="1:26" ht="12" customHeight="1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</row>
    <row r="495" spans="1:26" ht="12" customHeight="1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</row>
    <row r="496" spans="1:26" ht="12" customHeight="1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</row>
    <row r="497" spans="1:26" ht="12" customHeight="1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</row>
    <row r="498" spans="1:26" ht="12" customHeight="1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</row>
    <row r="499" spans="1:26" ht="12" customHeight="1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</row>
    <row r="500" spans="1:26" ht="12" customHeight="1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</row>
    <row r="501" spans="1:26" ht="12" customHeight="1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</row>
    <row r="502" spans="1:26" ht="12" customHeight="1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</row>
    <row r="503" spans="1:26" ht="12" customHeight="1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</row>
    <row r="504" spans="1:26" ht="12" customHeight="1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</row>
    <row r="505" spans="1:26" ht="12" customHeight="1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</row>
    <row r="506" spans="1:26" ht="12" customHeight="1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</row>
    <row r="507" spans="1:26" ht="12" customHeight="1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</row>
    <row r="508" spans="1:26" ht="12" customHeight="1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</row>
    <row r="509" spans="1:26" ht="12" customHeight="1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</row>
    <row r="510" spans="1:26" ht="12" customHeight="1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</row>
    <row r="511" spans="1:26" ht="12" customHeight="1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</row>
    <row r="512" spans="1:26" ht="12" customHeight="1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</row>
    <row r="513" spans="1:26" ht="12" customHeight="1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</row>
    <row r="514" spans="1:26" ht="12" customHeight="1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</row>
    <row r="515" spans="1:26" ht="12" customHeight="1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</row>
    <row r="516" spans="1:26" ht="12" customHeight="1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</row>
    <row r="517" spans="1:26" ht="12" customHeight="1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</row>
    <row r="518" spans="1:26" ht="12" customHeight="1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</row>
    <row r="519" spans="1:26" ht="12" customHeight="1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</row>
    <row r="520" spans="1:26" ht="12" customHeight="1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</row>
    <row r="521" spans="1:26" ht="12" customHeight="1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</row>
    <row r="522" spans="1:26" ht="12" customHeight="1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</row>
    <row r="523" spans="1:26" ht="12" customHeight="1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</row>
    <row r="524" spans="1:26" ht="12" customHeight="1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</row>
    <row r="525" spans="1:26" ht="12" customHeight="1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</row>
    <row r="526" spans="1:26" ht="12" customHeight="1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</row>
    <row r="527" spans="1:26" ht="12" customHeight="1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</row>
    <row r="528" spans="1:26" ht="12" customHeight="1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</row>
    <row r="529" spans="1:26" ht="12" customHeight="1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</row>
    <row r="530" spans="1:26" ht="12" customHeight="1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</row>
    <row r="531" spans="1:26" ht="12" customHeight="1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</row>
    <row r="532" spans="1:26" ht="12" customHeight="1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</row>
    <row r="533" spans="1:26" ht="12" customHeight="1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</row>
    <row r="534" spans="1:26" ht="12" customHeight="1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</row>
    <row r="535" spans="1:26" ht="12" customHeight="1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</row>
    <row r="536" spans="1:26" ht="12" customHeight="1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</row>
    <row r="537" spans="1:26" ht="12" customHeight="1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</row>
    <row r="538" spans="1:26" ht="12" customHeight="1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</row>
    <row r="539" spans="1:26" ht="12" customHeight="1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</row>
    <row r="540" spans="1:26" ht="12" customHeight="1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</row>
    <row r="541" spans="1:26" ht="12" customHeight="1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</row>
    <row r="542" spans="1:26" ht="12" customHeight="1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</row>
    <row r="543" spans="1:26" ht="12" customHeight="1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</row>
    <row r="544" spans="1:26" ht="12" customHeight="1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</row>
    <row r="545" spans="1:26" ht="12" customHeight="1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</row>
    <row r="546" spans="1:26" ht="12" customHeight="1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</row>
    <row r="547" spans="1:26" ht="12" customHeight="1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</row>
    <row r="548" spans="1:26" ht="12" customHeight="1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</row>
    <row r="549" spans="1:26" ht="12" customHeight="1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</row>
    <row r="550" spans="1:26" ht="12" customHeight="1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</row>
    <row r="551" spans="1:26" ht="12" customHeight="1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</row>
    <row r="552" spans="1:26" ht="12" customHeight="1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</row>
    <row r="553" spans="1:26" ht="12" customHeight="1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</row>
    <row r="554" spans="1:26" ht="12" customHeight="1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</row>
    <row r="555" spans="1:26" ht="12" customHeight="1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</row>
    <row r="556" spans="1:26" ht="12" customHeight="1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</row>
    <row r="557" spans="1:26" ht="12" customHeight="1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</row>
    <row r="558" spans="1:26" ht="12" customHeight="1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</row>
    <row r="559" spans="1:26" ht="12" customHeight="1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</row>
    <row r="560" spans="1:26" ht="12" customHeight="1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</row>
    <row r="561" spans="1:26" ht="12" customHeight="1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</row>
    <row r="562" spans="1:26" ht="12" customHeight="1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</row>
    <row r="563" spans="1:26" ht="12" customHeight="1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</row>
    <row r="564" spans="1:26" ht="12" customHeight="1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</row>
    <row r="565" spans="1:26" ht="12" customHeight="1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</row>
    <row r="566" spans="1:26" ht="12" customHeight="1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</row>
    <row r="567" spans="1:26" ht="12" customHeight="1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</row>
    <row r="568" spans="1:26" ht="12" customHeight="1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</row>
    <row r="569" spans="1:26" ht="12" customHeight="1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</row>
    <row r="570" spans="1:26" ht="12" customHeight="1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</row>
    <row r="571" spans="1:26" ht="12" customHeight="1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</row>
    <row r="572" spans="1:26" ht="12" customHeight="1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</row>
    <row r="573" spans="1:26" ht="12" customHeight="1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</row>
    <row r="574" spans="1:26" ht="12" customHeight="1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</row>
    <row r="575" spans="1:26" ht="12" customHeight="1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</row>
    <row r="576" spans="1:26" ht="12" customHeight="1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</row>
    <row r="577" spans="1:26" ht="12" customHeight="1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</row>
    <row r="578" spans="1:26" ht="12" customHeight="1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</row>
    <row r="579" spans="1:26" ht="12" customHeight="1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</row>
    <row r="580" spans="1:26" ht="12" customHeight="1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</row>
    <row r="581" spans="1:26" ht="12" customHeight="1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</row>
    <row r="582" spans="1:26" ht="12" customHeight="1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</row>
    <row r="583" spans="1:26" ht="12" customHeight="1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</row>
    <row r="584" spans="1:26" ht="12" customHeight="1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</row>
    <row r="585" spans="1:26" ht="12" customHeight="1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</row>
    <row r="586" spans="1:26" ht="12" customHeight="1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</row>
    <row r="587" spans="1:26" ht="12" customHeight="1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</row>
    <row r="588" spans="1:26" ht="12" customHeight="1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</row>
    <row r="589" spans="1:26" ht="12" customHeight="1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</row>
    <row r="590" spans="1:26" ht="12" customHeight="1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</row>
    <row r="591" spans="1:26" ht="12" customHeight="1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</row>
    <row r="592" spans="1:26" ht="12" customHeight="1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</row>
    <row r="593" spans="1:26" ht="12" customHeight="1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</row>
    <row r="594" spans="1:26" ht="12" customHeight="1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</row>
    <row r="595" spans="1:26" ht="12" customHeight="1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</row>
    <row r="596" spans="1:26" ht="12" customHeight="1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</row>
    <row r="597" spans="1:26" ht="12" customHeight="1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</row>
    <row r="598" spans="1:26" ht="12" customHeight="1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</row>
    <row r="599" spans="1:26" ht="12" customHeight="1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</row>
    <row r="600" spans="1:26" ht="12" customHeight="1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</row>
    <row r="601" spans="1:26" ht="12" customHeight="1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</row>
    <row r="602" spans="1:26" ht="12" customHeight="1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</row>
    <row r="603" spans="1:26" ht="12" customHeight="1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</row>
    <row r="604" spans="1:26" ht="12" customHeight="1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</row>
    <row r="605" spans="1:26" ht="12" customHeight="1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</row>
    <row r="606" spans="1:26" ht="12" customHeight="1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</row>
    <row r="607" spans="1:26" ht="12" customHeight="1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</row>
    <row r="608" spans="1:26" ht="12" customHeight="1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</row>
    <row r="609" spans="1:26" ht="12" customHeight="1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</row>
    <row r="610" spans="1:26" ht="12" customHeight="1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</row>
    <row r="611" spans="1:26" ht="12" customHeight="1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</row>
    <row r="612" spans="1:26" ht="12" customHeight="1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</row>
    <row r="613" spans="1:26" ht="12" customHeight="1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</row>
    <row r="614" spans="1:26" ht="12" customHeight="1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</row>
    <row r="615" spans="1:26" ht="12" customHeight="1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</row>
    <row r="616" spans="1:26" ht="12" customHeight="1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</row>
    <row r="617" spans="1:26" ht="12" customHeight="1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</row>
    <row r="618" spans="1:26" ht="12" customHeight="1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</row>
    <row r="619" spans="1:26" ht="12" customHeight="1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</row>
    <row r="620" spans="1:26" ht="12" customHeight="1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</row>
    <row r="621" spans="1:26" ht="12" customHeight="1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</row>
    <row r="622" spans="1:26" ht="12" customHeight="1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</row>
    <row r="623" spans="1:26" ht="12" customHeight="1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</row>
    <row r="624" spans="1:26" ht="12" customHeight="1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</row>
    <row r="625" spans="1:26" ht="12" customHeight="1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</row>
    <row r="626" spans="1:26" ht="12" customHeight="1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</row>
    <row r="627" spans="1:26" ht="12" customHeight="1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</row>
    <row r="628" spans="1:26" ht="12" customHeight="1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</row>
    <row r="629" spans="1:26" ht="12" customHeight="1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</row>
    <row r="630" spans="1:26" ht="12" customHeight="1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</row>
    <row r="631" spans="1:26" ht="12" customHeight="1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</row>
    <row r="632" spans="1:26" ht="12" customHeight="1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</row>
    <row r="633" spans="1:26" ht="12" customHeight="1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</row>
    <row r="634" spans="1:26" ht="12" customHeight="1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</row>
    <row r="635" spans="1:26" ht="12" customHeight="1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</row>
    <row r="636" spans="1:26" ht="12" customHeight="1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</row>
    <row r="637" spans="1:26" ht="12" customHeight="1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</row>
    <row r="638" spans="1:26" ht="12" customHeight="1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</row>
    <row r="639" spans="1:26" ht="12" customHeight="1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</row>
    <row r="640" spans="1:26" ht="12" customHeight="1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</row>
    <row r="641" spans="1:26" ht="12" customHeight="1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</row>
    <row r="642" spans="1:26" ht="12" customHeight="1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</row>
    <row r="643" spans="1:26" ht="12" customHeight="1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</row>
    <row r="644" spans="1:26" ht="12" customHeight="1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</row>
    <row r="645" spans="1:26" ht="12" customHeight="1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</row>
    <row r="646" spans="1:26" ht="12" customHeight="1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</row>
    <row r="647" spans="1:26" ht="12" customHeight="1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</row>
    <row r="648" spans="1:26" ht="12" customHeight="1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</row>
    <row r="649" spans="1:26" ht="12" customHeight="1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</row>
    <row r="650" spans="1:26" ht="12" customHeight="1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</row>
    <row r="651" spans="1:26" ht="12" customHeight="1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</row>
    <row r="652" spans="1:26" ht="12" customHeight="1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</row>
    <row r="653" spans="1:26" ht="12" customHeight="1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</row>
    <row r="654" spans="1:26" ht="12" customHeight="1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</row>
    <row r="655" spans="1:26" ht="12" customHeight="1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</row>
    <row r="656" spans="1:26" ht="12" customHeight="1">
      <c r="A656" s="6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</row>
    <row r="657" spans="1:26" ht="12" customHeight="1">
      <c r="A657" s="6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</row>
    <row r="658" spans="1:26" ht="12" customHeight="1">
      <c r="A658" s="6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</row>
    <row r="659" spans="1:26" ht="12" customHeight="1">
      <c r="A659" s="6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</row>
    <row r="660" spans="1:26" ht="12" customHeight="1">
      <c r="A660" s="6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</row>
    <row r="661" spans="1:26" ht="12" customHeight="1">
      <c r="A661" s="6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</row>
    <row r="662" spans="1:26" ht="12" customHeight="1">
      <c r="A662" s="6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</row>
    <row r="663" spans="1:26" ht="12" customHeight="1">
      <c r="A663" s="6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</row>
    <row r="664" spans="1:26" ht="12" customHeight="1">
      <c r="A664" s="6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</row>
    <row r="665" spans="1:26" ht="12" customHeight="1">
      <c r="A665" s="6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</row>
    <row r="666" spans="1:26" ht="12" customHeight="1">
      <c r="A666" s="6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</row>
    <row r="667" spans="1:26" ht="12" customHeight="1">
      <c r="A667" s="6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</row>
    <row r="668" spans="1:26" ht="12" customHeight="1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</row>
    <row r="669" spans="1:26" ht="12" customHeight="1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</row>
    <row r="670" spans="1:26" ht="12" customHeight="1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</row>
    <row r="671" spans="1:26" ht="12" customHeight="1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</row>
    <row r="672" spans="1:26" ht="12" customHeight="1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</row>
    <row r="673" spans="1:26" ht="12" customHeight="1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</row>
    <row r="674" spans="1:26" ht="12" customHeight="1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</row>
    <row r="675" spans="1:26" ht="12" customHeight="1">
      <c r="A675" s="6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</row>
    <row r="676" spans="1:26" ht="12" customHeight="1">
      <c r="A676" s="6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</row>
    <row r="677" spans="1:26" ht="12" customHeight="1">
      <c r="A677" s="6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</row>
    <row r="678" spans="1:26" ht="12" customHeight="1">
      <c r="A678" s="6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</row>
    <row r="679" spans="1:26" ht="12" customHeight="1">
      <c r="A679" s="6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</row>
    <row r="680" spans="1:26" ht="12" customHeight="1">
      <c r="A680" s="6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</row>
    <row r="681" spans="1:26" ht="12" customHeight="1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</row>
    <row r="682" spans="1:26" ht="12" customHeight="1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</row>
    <row r="683" spans="1:26" ht="12" customHeight="1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</row>
    <row r="684" spans="1:26" ht="12" customHeight="1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</row>
    <row r="685" spans="1:26" ht="12" customHeight="1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</row>
    <row r="686" spans="1:26" ht="12" customHeight="1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</row>
    <row r="687" spans="1:26" ht="12" customHeight="1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</row>
    <row r="688" spans="1:26" ht="12" customHeight="1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</row>
    <row r="689" spans="1:26" ht="12" customHeight="1">
      <c r="A689" s="6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</row>
    <row r="690" spans="1:26" ht="12" customHeight="1">
      <c r="A690" s="6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</row>
    <row r="691" spans="1:26" ht="12" customHeight="1">
      <c r="A691" s="6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</row>
    <row r="692" spans="1:26" ht="12" customHeight="1">
      <c r="A692" s="6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</row>
    <row r="693" spans="1:26" ht="12" customHeight="1">
      <c r="A693" s="6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</row>
    <row r="694" spans="1:26" ht="12" customHeight="1">
      <c r="A694" s="6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</row>
    <row r="695" spans="1:26" ht="12" customHeight="1">
      <c r="A695" s="6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</row>
    <row r="696" spans="1:26" ht="12" customHeight="1">
      <c r="A696" s="6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</row>
    <row r="697" spans="1:26" ht="12" customHeight="1">
      <c r="A697" s="6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</row>
    <row r="698" spans="1:26" ht="12" customHeight="1">
      <c r="A698" s="6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</row>
    <row r="699" spans="1:26" ht="12" customHeight="1">
      <c r="A699" s="6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</row>
    <row r="700" spans="1:26" ht="12" customHeight="1">
      <c r="A700" s="6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</row>
    <row r="701" spans="1:26" ht="12" customHeight="1">
      <c r="A701" s="6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</row>
    <row r="702" spans="1:26" ht="12" customHeight="1">
      <c r="A702" s="6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</row>
    <row r="703" spans="1:26" ht="12" customHeight="1">
      <c r="A703" s="6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</row>
    <row r="704" spans="1:26" ht="12" customHeight="1">
      <c r="A704" s="6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</row>
    <row r="705" spans="1:26" ht="12" customHeight="1">
      <c r="A705" s="6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</row>
    <row r="706" spans="1:26" ht="12" customHeight="1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</row>
    <row r="707" spans="1:26" ht="12" customHeight="1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</row>
    <row r="708" spans="1:26" ht="12" customHeight="1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</row>
    <row r="709" spans="1:26" ht="12" customHeight="1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</row>
    <row r="710" spans="1:26" ht="12" customHeight="1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</row>
    <row r="711" spans="1:26" ht="12" customHeight="1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</row>
    <row r="712" spans="1:26" ht="12" customHeight="1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</row>
    <row r="713" spans="1:26" ht="12" customHeight="1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</row>
    <row r="714" spans="1:26" ht="12" customHeight="1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</row>
    <row r="715" spans="1:26" ht="12" customHeight="1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</row>
    <row r="716" spans="1:26" ht="12" customHeight="1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</row>
    <row r="717" spans="1:26" ht="12" customHeight="1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</row>
    <row r="718" spans="1:26" ht="12" customHeight="1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</row>
    <row r="719" spans="1:26" ht="12" customHeight="1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</row>
    <row r="720" spans="1:26" ht="12" customHeight="1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</row>
    <row r="721" spans="1:26" ht="12" customHeight="1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</row>
    <row r="722" spans="1:26" ht="12" customHeight="1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</row>
    <row r="723" spans="1:26" ht="12" customHeight="1">
      <c r="A723" s="6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</row>
    <row r="724" spans="1:26" ht="12" customHeight="1">
      <c r="A724" s="6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</row>
    <row r="725" spans="1:26" ht="12" customHeight="1">
      <c r="A725" s="6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</row>
    <row r="726" spans="1:26" ht="12" customHeight="1">
      <c r="A726" s="6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</row>
    <row r="727" spans="1:26" ht="12" customHeight="1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</row>
    <row r="728" spans="1:26" ht="12" customHeight="1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</row>
    <row r="729" spans="1:26" ht="12" customHeight="1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</row>
    <row r="730" spans="1:26" ht="12" customHeight="1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</row>
    <row r="731" spans="1:26" ht="12" customHeight="1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</row>
    <row r="732" spans="1:26" ht="12" customHeight="1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</row>
    <row r="733" spans="1:26" ht="12" customHeight="1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</row>
    <row r="734" spans="1:26" ht="12" customHeight="1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</row>
    <row r="735" spans="1:26" ht="12" customHeight="1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</row>
    <row r="736" spans="1:26" ht="12" customHeight="1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</row>
    <row r="737" spans="1:26" ht="12" customHeight="1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</row>
    <row r="738" spans="1:26" ht="12" customHeight="1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</row>
    <row r="739" spans="1:26" ht="12" customHeight="1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</row>
    <row r="740" spans="1:26" ht="12" customHeight="1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</row>
    <row r="741" spans="1:26" ht="12" customHeight="1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</row>
    <row r="742" spans="1:26" ht="12" customHeight="1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</row>
    <row r="743" spans="1:26" ht="12" customHeight="1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</row>
    <row r="744" spans="1:26" ht="12" customHeight="1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</row>
    <row r="745" spans="1:26" ht="12" customHeight="1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</row>
    <row r="746" spans="1:26" ht="12" customHeight="1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</row>
    <row r="747" spans="1:26" ht="12" customHeight="1">
      <c r="A747" s="6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</row>
    <row r="748" spans="1:26" ht="12" customHeight="1">
      <c r="A748" s="6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</row>
    <row r="749" spans="1:26" ht="12" customHeight="1">
      <c r="A749" s="6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</row>
    <row r="750" spans="1:26" ht="12" customHeight="1">
      <c r="A750" s="6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</row>
    <row r="751" spans="1:26" ht="12" customHeight="1">
      <c r="A751" s="6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</row>
    <row r="752" spans="1:26" ht="12" customHeight="1">
      <c r="A752" s="6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</row>
    <row r="753" spans="1:26" ht="12" customHeight="1">
      <c r="A753" s="6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</row>
    <row r="754" spans="1:26" ht="12" customHeight="1">
      <c r="A754" s="6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</row>
    <row r="755" spans="1:26" ht="12" customHeight="1">
      <c r="A755" s="6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</row>
    <row r="756" spans="1:26" ht="12" customHeight="1">
      <c r="A756" s="6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</row>
    <row r="757" spans="1:26" ht="12" customHeight="1">
      <c r="A757" s="6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</row>
    <row r="758" spans="1:26" ht="12" customHeight="1">
      <c r="A758" s="6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</row>
    <row r="759" spans="1:26" ht="12" customHeight="1">
      <c r="A759" s="6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</row>
    <row r="760" spans="1:26" ht="12" customHeight="1">
      <c r="A760" s="6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</row>
    <row r="761" spans="1:26" ht="12" customHeight="1">
      <c r="A761" s="6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</row>
    <row r="762" spans="1:26" ht="12" customHeight="1">
      <c r="A762" s="6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</row>
    <row r="763" spans="1:26" ht="12" customHeight="1">
      <c r="A763" s="6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</row>
    <row r="764" spans="1:26" ht="12" customHeight="1">
      <c r="A764" s="6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</row>
    <row r="765" spans="1:26" ht="12" customHeight="1">
      <c r="A765" s="6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</row>
    <row r="766" spans="1:26" ht="12" customHeight="1">
      <c r="A766" s="6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</row>
    <row r="767" spans="1:26" ht="12" customHeight="1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</row>
    <row r="768" spans="1:26" ht="12" customHeight="1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</row>
    <row r="769" spans="1:26" ht="12" customHeight="1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</row>
    <row r="770" spans="1:26" ht="12" customHeight="1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</row>
    <row r="771" spans="1:26" ht="12" customHeight="1">
      <c r="A771" s="6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</row>
    <row r="772" spans="1:26" ht="12" customHeight="1">
      <c r="A772" s="6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</row>
    <row r="773" spans="1:26" ht="12" customHeight="1">
      <c r="A773" s="6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</row>
    <row r="774" spans="1:26" ht="12" customHeight="1">
      <c r="A774" s="6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</row>
    <row r="775" spans="1:26" ht="12" customHeight="1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</row>
    <row r="776" spans="1:26" ht="12" customHeight="1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</row>
    <row r="777" spans="1:26" ht="12" customHeight="1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</row>
    <row r="778" spans="1:26" ht="12" customHeight="1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</row>
    <row r="779" spans="1:26" ht="12" customHeight="1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</row>
    <row r="780" spans="1:26" ht="12" customHeight="1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</row>
    <row r="781" spans="1:26" ht="12" customHeight="1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</row>
    <row r="782" spans="1:26" ht="12" customHeight="1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</row>
    <row r="783" spans="1:26" ht="12" customHeight="1">
      <c r="A783" s="6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</row>
    <row r="784" spans="1:26" ht="12" customHeight="1">
      <c r="A784" s="6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</row>
    <row r="785" spans="1:26" ht="12" customHeight="1">
      <c r="A785" s="6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</row>
    <row r="786" spans="1:26" ht="12" customHeight="1">
      <c r="A786" s="6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</row>
    <row r="787" spans="1:26" ht="12" customHeight="1">
      <c r="A787" s="6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</row>
    <row r="788" spans="1:26" ht="12" customHeight="1">
      <c r="A788" s="6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</row>
    <row r="789" spans="1:26" ht="12" customHeight="1">
      <c r="A789" s="6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</row>
    <row r="790" spans="1:26" ht="12" customHeight="1">
      <c r="A790" s="6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</row>
    <row r="791" spans="1:26" ht="12" customHeight="1">
      <c r="A791" s="6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</row>
    <row r="792" spans="1:26" ht="12" customHeight="1">
      <c r="A792" s="6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</row>
    <row r="793" spans="1:26" ht="12" customHeight="1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</row>
    <row r="794" spans="1:26" ht="12" customHeight="1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</row>
    <row r="795" spans="1:26" ht="12" customHeight="1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</row>
    <row r="796" spans="1:26" ht="12" customHeight="1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</row>
    <row r="797" spans="1:26" ht="12" customHeight="1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</row>
    <row r="798" spans="1:26" ht="12" customHeight="1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</row>
    <row r="799" spans="1:26" ht="12" customHeight="1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</row>
    <row r="800" spans="1:26" ht="12" customHeight="1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</row>
    <row r="801" spans="1:26" ht="12" customHeight="1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</row>
    <row r="802" spans="1:26" ht="12" customHeight="1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</row>
    <row r="803" spans="1:26" ht="12" customHeight="1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</row>
    <row r="804" spans="1:26" ht="12" customHeight="1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</row>
    <row r="805" spans="1:26" ht="12" customHeight="1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</row>
    <row r="806" spans="1:26" ht="12" customHeight="1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</row>
    <row r="807" spans="1:26" ht="12" customHeight="1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</row>
    <row r="808" spans="1:26" ht="12" customHeight="1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</row>
    <row r="809" spans="1:26" ht="12" customHeight="1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</row>
    <row r="810" spans="1:26" ht="12" customHeight="1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</row>
    <row r="811" spans="1:26" ht="12" customHeight="1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</row>
    <row r="812" spans="1:26" ht="12" customHeight="1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</row>
    <row r="813" spans="1:26" ht="12" customHeight="1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</row>
    <row r="814" spans="1:26" ht="12" customHeight="1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</row>
    <row r="815" spans="1:26" ht="12" customHeight="1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</row>
    <row r="816" spans="1:26" ht="12" customHeight="1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</row>
    <row r="817" spans="1:26" ht="12" customHeight="1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</row>
    <row r="818" spans="1:26" ht="12" customHeight="1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</row>
    <row r="819" spans="1:26" ht="12" customHeight="1">
      <c r="A819" s="6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</row>
    <row r="820" spans="1:26" ht="12" customHeight="1">
      <c r="A820" s="6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</row>
    <row r="821" spans="1:26" ht="12" customHeight="1">
      <c r="A821" s="6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</row>
    <row r="822" spans="1:26" ht="12" customHeight="1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</row>
    <row r="823" spans="1:26" ht="12" customHeight="1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</row>
    <row r="824" spans="1:26" ht="12" customHeight="1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</row>
    <row r="825" spans="1:26" ht="12" customHeight="1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</row>
    <row r="826" spans="1:26" ht="12" customHeight="1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</row>
    <row r="827" spans="1:26" ht="12" customHeight="1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</row>
    <row r="828" spans="1:26" ht="12" customHeight="1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</row>
    <row r="829" spans="1:26" ht="12" customHeight="1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</row>
    <row r="830" spans="1:26" ht="12" customHeight="1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</row>
    <row r="831" spans="1:26" ht="12" customHeight="1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</row>
    <row r="832" spans="1:26" ht="12" customHeight="1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</row>
    <row r="833" spans="1:26" ht="12" customHeight="1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</row>
    <row r="834" spans="1:26" ht="12" customHeight="1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</row>
    <row r="835" spans="1:26" ht="12" customHeight="1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</row>
    <row r="836" spans="1:26" ht="12" customHeight="1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</row>
    <row r="837" spans="1:26" ht="12" customHeight="1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</row>
    <row r="838" spans="1:26" ht="12" customHeight="1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</row>
    <row r="839" spans="1:26" ht="12" customHeight="1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</row>
    <row r="840" spans="1:26" ht="12" customHeight="1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</row>
    <row r="841" spans="1:26" ht="12" customHeight="1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</row>
    <row r="842" spans="1:26" ht="12" customHeight="1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</row>
    <row r="843" spans="1:26" ht="12" customHeight="1">
      <c r="A843" s="6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</row>
    <row r="844" spans="1:26" ht="12" customHeight="1">
      <c r="A844" s="6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</row>
    <row r="845" spans="1:26" ht="12" customHeight="1">
      <c r="A845" s="6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</row>
    <row r="846" spans="1:26" ht="12" customHeight="1">
      <c r="A846" s="6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</row>
    <row r="847" spans="1:26" ht="12" customHeight="1">
      <c r="A847" s="6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</row>
    <row r="848" spans="1:26" ht="12" customHeight="1">
      <c r="A848" s="6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</row>
    <row r="849" spans="1:26" ht="12" customHeight="1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</row>
    <row r="850" spans="1:26" ht="12" customHeight="1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</row>
    <row r="851" spans="1:26" ht="12" customHeight="1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</row>
    <row r="852" spans="1:26" ht="12" customHeight="1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</row>
    <row r="853" spans="1:26" ht="12" customHeight="1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</row>
    <row r="854" spans="1:26" ht="12" customHeight="1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</row>
    <row r="855" spans="1:26" ht="12" customHeight="1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</row>
    <row r="856" spans="1:26" ht="12" customHeight="1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</row>
    <row r="857" spans="1:26" ht="12" customHeight="1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</row>
    <row r="858" spans="1:26" ht="12" customHeight="1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</row>
    <row r="859" spans="1:26" ht="12" customHeight="1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</row>
    <row r="860" spans="1:26" ht="12" customHeight="1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</row>
    <row r="861" spans="1:26" ht="12" customHeight="1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</row>
    <row r="862" spans="1:26" ht="12" customHeight="1">
      <c r="A862" s="6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</row>
    <row r="863" spans="1:26" ht="12" customHeight="1">
      <c r="A863" s="6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</row>
    <row r="864" spans="1:26" ht="12" customHeight="1">
      <c r="A864" s="6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</row>
    <row r="865" spans="1:26" ht="12" customHeight="1">
      <c r="A865" s="6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</row>
    <row r="866" spans="1:26" ht="12" customHeight="1">
      <c r="A866" s="6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</row>
    <row r="867" spans="1:26" ht="12" customHeight="1">
      <c r="A867" s="6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</row>
    <row r="868" spans="1:26" ht="12" customHeight="1">
      <c r="A868" s="6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</row>
    <row r="869" spans="1:26" ht="12" customHeight="1">
      <c r="A869" s="6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</row>
    <row r="870" spans="1:26" ht="12" customHeight="1">
      <c r="A870" s="6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</row>
    <row r="871" spans="1:26" ht="12" customHeight="1">
      <c r="A871" s="6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</row>
    <row r="872" spans="1:26" ht="12" customHeight="1">
      <c r="A872" s="6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</row>
    <row r="873" spans="1:26" ht="12" customHeight="1">
      <c r="A873" s="6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</row>
    <row r="874" spans="1:26" ht="12" customHeight="1">
      <c r="A874" s="6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</row>
    <row r="875" spans="1:26" ht="12" customHeight="1">
      <c r="A875" s="6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</row>
    <row r="876" spans="1:26" ht="12" customHeight="1">
      <c r="A876" s="6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</row>
    <row r="877" spans="1:26" ht="12" customHeight="1">
      <c r="A877" s="6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</row>
    <row r="878" spans="1:26" ht="12" customHeight="1">
      <c r="A878" s="6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</row>
    <row r="879" spans="1:26" ht="12" customHeight="1">
      <c r="A879" s="6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</row>
    <row r="880" spans="1:26" ht="12" customHeight="1">
      <c r="A880" s="6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</row>
    <row r="881" spans="1:26" ht="12" customHeight="1">
      <c r="A881" s="6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</row>
    <row r="882" spans="1:26" ht="12" customHeight="1">
      <c r="A882" s="6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</row>
    <row r="883" spans="1:26" ht="12" customHeight="1">
      <c r="A883" s="6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</row>
    <row r="884" spans="1:26" ht="12" customHeight="1">
      <c r="A884" s="6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</row>
    <row r="885" spans="1:26" ht="12" customHeight="1">
      <c r="A885" s="6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</row>
    <row r="886" spans="1:26" ht="12" customHeight="1">
      <c r="A886" s="6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</row>
    <row r="887" spans="1:26" ht="12" customHeight="1">
      <c r="A887" s="6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</row>
    <row r="888" spans="1:26" ht="12" customHeight="1">
      <c r="A888" s="6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</row>
    <row r="889" spans="1:26" ht="12" customHeight="1">
      <c r="A889" s="6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</row>
    <row r="890" spans="1:26" ht="12" customHeight="1">
      <c r="A890" s="6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</row>
    <row r="891" spans="1:26" ht="12" customHeight="1">
      <c r="A891" s="6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</row>
    <row r="892" spans="1:26" ht="12" customHeight="1">
      <c r="A892" s="6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</row>
    <row r="893" spans="1:26" ht="12" customHeight="1">
      <c r="A893" s="6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</row>
    <row r="894" spans="1:26" ht="12" customHeight="1">
      <c r="A894" s="6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</row>
    <row r="895" spans="1:26" ht="12" customHeight="1">
      <c r="A895" s="6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</row>
    <row r="896" spans="1:26" ht="12" customHeight="1">
      <c r="A896" s="6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</row>
    <row r="897" spans="1:26" ht="12" customHeight="1">
      <c r="A897" s="6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</row>
    <row r="898" spans="1:26" ht="12" customHeight="1">
      <c r="A898" s="6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</row>
    <row r="899" spans="1:26" ht="12" customHeight="1">
      <c r="A899" s="6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</row>
    <row r="900" spans="1:26" ht="12" customHeight="1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</row>
    <row r="901" spans="1:26" ht="12" customHeight="1">
      <c r="A901" s="6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</row>
    <row r="902" spans="1:26" ht="12" customHeight="1">
      <c r="A902" s="6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</row>
    <row r="903" spans="1:26" ht="12" customHeight="1">
      <c r="A903" s="6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</row>
    <row r="904" spans="1:26" ht="12" customHeight="1">
      <c r="A904" s="6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</row>
    <row r="905" spans="1:26" ht="12" customHeight="1">
      <c r="A905" s="6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</row>
    <row r="906" spans="1:26" ht="12" customHeight="1">
      <c r="A906" s="6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</row>
    <row r="907" spans="1:26" ht="12" customHeight="1">
      <c r="A907" s="6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</row>
    <row r="908" spans="1:26" ht="12" customHeight="1">
      <c r="A908" s="6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</row>
    <row r="909" spans="1:26" ht="12" customHeight="1">
      <c r="A909" s="6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</row>
    <row r="910" spans="1:26" ht="12" customHeight="1">
      <c r="A910" s="6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</row>
    <row r="911" spans="1:26" ht="12" customHeight="1">
      <c r="A911" s="6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</row>
    <row r="912" spans="1:26" ht="12" customHeight="1">
      <c r="A912" s="6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</row>
    <row r="913" spans="1:26" ht="12" customHeight="1">
      <c r="A913" s="6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</row>
    <row r="914" spans="1:26" ht="12" customHeight="1">
      <c r="A914" s="6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</row>
    <row r="915" spans="1:26" ht="12" customHeight="1">
      <c r="A915" s="6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</row>
    <row r="916" spans="1:26" ht="12" customHeight="1">
      <c r="A916" s="6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</row>
    <row r="917" spans="1:26" ht="12" customHeight="1">
      <c r="A917" s="6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</row>
    <row r="918" spans="1:26" ht="12" customHeight="1">
      <c r="A918" s="6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</row>
    <row r="919" spans="1:26" ht="12" customHeight="1">
      <c r="A919" s="6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</row>
    <row r="920" spans="1:26" ht="12" customHeight="1">
      <c r="A920" s="6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</row>
    <row r="921" spans="1:26" ht="12" customHeight="1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</row>
    <row r="922" spans="1:26" ht="12" customHeight="1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</row>
    <row r="923" spans="1:26" ht="12" customHeight="1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</row>
    <row r="924" spans="1:26" ht="12" customHeight="1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</row>
    <row r="925" spans="1:26" ht="12" customHeight="1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</row>
    <row r="926" spans="1:26" ht="12" customHeight="1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</row>
    <row r="927" spans="1:26" ht="12" customHeight="1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</row>
    <row r="928" spans="1:26" ht="12" customHeight="1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</row>
    <row r="929" spans="1:26" ht="12" customHeight="1">
      <c r="A929" s="6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</row>
    <row r="930" spans="1:26" ht="12" customHeight="1">
      <c r="A930" s="6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</row>
    <row r="931" spans="1:26" ht="12" customHeight="1">
      <c r="A931" s="6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</row>
    <row r="932" spans="1:26" ht="12" customHeight="1">
      <c r="A932" s="6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</row>
    <row r="933" spans="1:26" ht="12" customHeight="1">
      <c r="A933" s="6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</row>
    <row r="934" spans="1:26" ht="12" customHeight="1">
      <c r="A934" s="6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</row>
    <row r="935" spans="1:26" ht="12" customHeight="1">
      <c r="A935" s="6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</row>
    <row r="936" spans="1:26" ht="12" customHeight="1">
      <c r="A936" s="6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</row>
    <row r="937" spans="1:26" ht="12" customHeight="1">
      <c r="A937" s="6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</row>
    <row r="938" spans="1:26" ht="12" customHeight="1">
      <c r="A938" s="6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</row>
    <row r="939" spans="1:26" ht="12" customHeight="1">
      <c r="A939" s="6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</row>
    <row r="940" spans="1:26" ht="12" customHeight="1">
      <c r="A940" s="6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</row>
    <row r="941" spans="1:26" ht="12" customHeight="1">
      <c r="A941" s="6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</row>
    <row r="942" spans="1:26" ht="12" customHeight="1">
      <c r="A942" s="6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</row>
    <row r="943" spans="1:26" ht="12" customHeight="1">
      <c r="A943" s="6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</row>
    <row r="944" spans="1:26" ht="12" customHeight="1">
      <c r="A944" s="6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</row>
    <row r="945" spans="1:26" ht="12" customHeight="1">
      <c r="A945" s="6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</row>
    <row r="946" spans="1:26" ht="12" customHeight="1">
      <c r="A946" s="6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</row>
    <row r="947" spans="1:26" ht="12" customHeight="1">
      <c r="A947" s="6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</row>
    <row r="948" spans="1:26" ht="12" customHeight="1">
      <c r="A948" s="6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</row>
    <row r="949" spans="1:26" ht="12" customHeight="1">
      <c r="A949" s="6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</row>
    <row r="950" spans="1:26" ht="12" customHeight="1">
      <c r="A950" s="6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</row>
    <row r="951" spans="1:26" ht="12" customHeight="1">
      <c r="A951" s="6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</row>
    <row r="952" spans="1:26" ht="12" customHeight="1">
      <c r="A952" s="6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</row>
    <row r="953" spans="1:26" ht="12" customHeight="1">
      <c r="A953" s="6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</row>
    <row r="954" spans="1:26" ht="12" customHeight="1">
      <c r="A954" s="6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</row>
    <row r="955" spans="1:26" ht="12" customHeight="1">
      <c r="A955" s="6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</row>
    <row r="956" spans="1:26" ht="12" customHeight="1">
      <c r="A956" s="6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</row>
    <row r="957" spans="1:26" ht="12" customHeight="1">
      <c r="A957" s="6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</row>
    <row r="958" spans="1:26" ht="12" customHeight="1">
      <c r="A958" s="6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</row>
    <row r="959" spans="1:26" ht="12" customHeight="1">
      <c r="A959" s="6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</row>
    <row r="960" spans="1:26" ht="12" customHeight="1">
      <c r="A960" s="6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</row>
    <row r="961" spans="1:26" ht="12" customHeight="1">
      <c r="A961" s="6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</row>
    <row r="962" spans="1:26" ht="12" customHeight="1">
      <c r="A962" s="6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</row>
    <row r="963" spans="1:26" ht="12" customHeight="1">
      <c r="A963" s="6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</row>
    <row r="964" spans="1:26" ht="12" customHeight="1">
      <c r="A964" s="6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</row>
    <row r="965" spans="1:26" ht="12" customHeight="1">
      <c r="A965" s="6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</row>
    <row r="966" spans="1:26" ht="12" customHeight="1">
      <c r="A966" s="6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</row>
    <row r="967" spans="1:26" ht="12" customHeight="1">
      <c r="A967" s="6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</row>
    <row r="968" spans="1:26" ht="12" customHeight="1">
      <c r="A968" s="6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</row>
    <row r="969" spans="1:26" ht="12" customHeight="1">
      <c r="A969" s="6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</row>
    <row r="970" spans="1:26" ht="12" customHeight="1">
      <c r="A970" s="6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</row>
    <row r="971" spans="1:26" ht="12" customHeight="1">
      <c r="A971" s="6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</row>
    <row r="972" spans="1:26" ht="12" customHeight="1">
      <c r="A972" s="6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</row>
    <row r="973" spans="1:26" ht="12" customHeight="1">
      <c r="A973" s="6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</row>
    <row r="974" spans="1:26" ht="12" customHeight="1">
      <c r="A974" s="6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</row>
    <row r="975" spans="1:26" ht="12" customHeight="1">
      <c r="A975" s="6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</row>
    <row r="976" spans="1:26" ht="12" customHeight="1">
      <c r="A976" s="6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</row>
    <row r="977" spans="1:26" ht="12" customHeight="1">
      <c r="A977" s="6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</row>
    <row r="978" spans="1:26" ht="12" customHeight="1">
      <c r="A978" s="6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</row>
    <row r="979" spans="1:26" ht="12" customHeight="1">
      <c r="A979" s="6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</row>
    <row r="980" spans="1:26" ht="12" customHeight="1">
      <c r="A980" s="6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</row>
    <row r="981" spans="1:26" ht="12" customHeight="1">
      <c r="A981" s="6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</row>
    <row r="982" spans="1:26" ht="12" customHeight="1">
      <c r="A982" s="6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</row>
    <row r="983" spans="1:26" ht="12" customHeight="1">
      <c r="A983" s="6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</row>
    <row r="984" spans="1:26" ht="12" customHeight="1">
      <c r="A984" s="6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</row>
    <row r="985" spans="1:26" ht="12" customHeight="1">
      <c r="A985" s="6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</row>
    <row r="986" spans="1:26" ht="12" customHeight="1">
      <c r="A986" s="6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</row>
    <row r="987" spans="1:26" ht="12" customHeight="1">
      <c r="A987" s="6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</row>
    <row r="988" spans="1:26" ht="12" customHeight="1">
      <c r="A988" s="6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</row>
    <row r="989" spans="1:26" ht="12" customHeight="1">
      <c r="A989" s="6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</row>
    <row r="990" spans="1:26" ht="12" customHeight="1">
      <c r="A990" s="6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</row>
    <row r="991" spans="1:26" ht="12" customHeight="1">
      <c r="A991" s="6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</row>
    <row r="992" spans="1:26" ht="12" customHeight="1">
      <c r="A992" s="6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</row>
    <row r="993" spans="1:26" ht="12" customHeight="1">
      <c r="A993" s="6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</row>
    <row r="994" spans="1:26" ht="12" customHeight="1">
      <c r="A994" s="6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</row>
    <row r="995" spans="1:26" ht="12" customHeight="1">
      <c r="A995" s="6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</row>
    <row r="996" spans="1:26" ht="12" customHeight="1">
      <c r="A996" s="6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</row>
    <row r="997" spans="1:26" ht="12" customHeight="1">
      <c r="A997" s="6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</row>
    <row r="998" spans="1:26" ht="12" customHeight="1">
      <c r="A998" s="6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</row>
    <row r="999" spans="1:26" ht="12" customHeight="1">
      <c r="A999" s="6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  <c r="Z999" s="6"/>
    </row>
    <row r="1000" spans="1:26" ht="12" customHeight="1">
      <c r="A1000" s="6"/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</row>
  </sheetData>
  <pageMargins left="0.75" right="0.75" top="1" bottom="1" header="0" footer="0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0000"/>
    <pageSetUpPr fitToPage="1"/>
  </sheetPr>
  <dimension ref="A1:Z1000"/>
  <sheetViews>
    <sheetView workbookViewId="0">
      <selection sqref="A1:XFD1048576"/>
    </sheetView>
  </sheetViews>
  <sheetFormatPr defaultColWidth="14.5" defaultRowHeight="15" customHeight="1"/>
  <cols>
    <col min="1" max="1" width="41.625" customWidth="1"/>
    <col min="2" max="2" width="20.5" customWidth="1"/>
    <col min="3" max="3" width="18.125" customWidth="1"/>
    <col min="4" max="9" width="12.875" customWidth="1"/>
    <col min="10" max="10" width="14" customWidth="1"/>
    <col min="11" max="14" width="12.875" customWidth="1"/>
    <col min="15" max="15" width="11" customWidth="1"/>
    <col min="16" max="16" width="12.875" customWidth="1"/>
    <col min="17" max="26" width="11" customWidth="1"/>
  </cols>
  <sheetData>
    <row r="1" spans="1:26" s="93" customFormat="1" ht="17.100000000000001" thickBot="1">
      <c r="A1" s="94" t="s">
        <v>40</v>
      </c>
      <c r="B1" s="95">
        <v>2026</v>
      </c>
      <c r="C1" s="166" t="s">
        <v>41</v>
      </c>
      <c r="D1" s="181"/>
    </row>
    <row r="2" spans="1:26" ht="12" customHeight="1"/>
    <row r="3" spans="1:26" ht="12" customHeight="1">
      <c r="A3" s="17" t="s">
        <v>42</v>
      </c>
      <c r="B3" s="18" t="s">
        <v>15</v>
      </c>
    </row>
    <row r="4" spans="1:26" ht="12" customHeight="1">
      <c r="A4" s="17" t="s">
        <v>43</v>
      </c>
      <c r="B4" s="18" t="s">
        <v>15</v>
      </c>
    </row>
    <row r="5" spans="1:26" ht="12" customHeight="1">
      <c r="A5" s="17" t="s">
        <v>44</v>
      </c>
      <c r="B5" s="18" t="s">
        <v>15</v>
      </c>
    </row>
    <row r="6" spans="1:26" ht="12" customHeight="1">
      <c r="A6" s="17" t="s">
        <v>45</v>
      </c>
      <c r="B6" s="19">
        <v>0</v>
      </c>
    </row>
    <row r="7" spans="1:26" ht="12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spans="1:26" ht="12" customHeight="1">
      <c r="A8" s="15" t="s">
        <v>46</v>
      </c>
    </row>
    <row r="9" spans="1:26" ht="12" customHeight="1">
      <c r="A9" s="17" t="s">
        <v>47</v>
      </c>
      <c r="B9" s="20" t="s">
        <v>48</v>
      </c>
    </row>
    <row r="10" spans="1:26" ht="12" customHeight="1">
      <c r="A10" s="17" t="s">
        <v>49</v>
      </c>
      <c r="B10" s="18" t="s">
        <v>15</v>
      </c>
    </row>
    <row r="11" spans="1:26" ht="12" customHeight="1">
      <c r="A11" s="17" t="s">
        <v>50</v>
      </c>
      <c r="B11" s="18" t="s">
        <v>15</v>
      </c>
      <c r="C11" s="7" t="s">
        <v>15</v>
      </c>
      <c r="D11" s="6" t="s">
        <v>15</v>
      </c>
      <c r="E11" s="6"/>
    </row>
    <row r="12" spans="1:26" ht="12" customHeight="1">
      <c r="A12" s="17" t="s">
        <v>51</v>
      </c>
      <c r="B12" s="18" t="s">
        <v>15</v>
      </c>
      <c r="C12" s="7" t="s">
        <v>15</v>
      </c>
      <c r="D12" s="6"/>
      <c r="E12" s="6"/>
    </row>
    <row r="13" spans="1:26" ht="12" customHeight="1">
      <c r="A13" s="17" t="s">
        <v>52</v>
      </c>
      <c r="B13" s="18"/>
      <c r="C13" s="7" t="s">
        <v>15</v>
      </c>
    </row>
    <row r="14" spans="1:26" ht="12" customHeight="1"/>
    <row r="15" spans="1:26" ht="12" customHeight="1">
      <c r="A15" s="17" t="s">
        <v>53</v>
      </c>
      <c r="B15" s="21">
        <v>0</v>
      </c>
    </row>
    <row r="16" spans="1:26" ht="12" customHeight="1">
      <c r="A16" s="17" t="s">
        <v>54</v>
      </c>
      <c r="B16" s="21">
        <v>0</v>
      </c>
    </row>
    <row r="17" spans="1:26" ht="12" customHeight="1">
      <c r="A17" s="17" t="s">
        <v>55</v>
      </c>
      <c r="B17" s="21">
        <v>0</v>
      </c>
    </row>
    <row r="18" spans="1:26" ht="12" customHeight="1">
      <c r="A18" s="17" t="s">
        <v>56</v>
      </c>
      <c r="B18" s="21">
        <v>0</v>
      </c>
    </row>
    <row r="19" spans="1:26" ht="12" customHeight="1">
      <c r="A19" s="7" t="s">
        <v>15</v>
      </c>
      <c r="B19" s="7" t="s">
        <v>15</v>
      </c>
    </row>
    <row r="20" spans="1:26" ht="12" customHeight="1">
      <c r="A20" s="17" t="s">
        <v>57</v>
      </c>
      <c r="B20" s="22">
        <v>0</v>
      </c>
      <c r="C20" s="6" t="s">
        <v>58</v>
      </c>
    </row>
    <row r="21" spans="1:26" ht="12" customHeight="1">
      <c r="A21" s="17" t="s">
        <v>59</v>
      </c>
      <c r="B21" s="23">
        <f>(((52*5)-20-10-B22)/11)*B20</f>
        <v>0</v>
      </c>
      <c r="C21" s="6" t="s">
        <v>60</v>
      </c>
    </row>
    <row r="22" spans="1:26" ht="12" customHeight="1">
      <c r="A22" s="17" t="s">
        <v>61</v>
      </c>
      <c r="B22" s="23">
        <v>0</v>
      </c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spans="1:26" ht="12" customHeight="1">
      <c r="A23" s="17" t="s">
        <v>62</v>
      </c>
      <c r="B23" s="24">
        <v>0</v>
      </c>
      <c r="C23" s="7" t="s">
        <v>15</v>
      </c>
    </row>
    <row r="24" spans="1:26" ht="12" customHeight="1">
      <c r="A24" s="17" t="s">
        <v>63</v>
      </c>
      <c r="B24" s="24">
        <f t="shared" ref="B24:B26" si="0">B16*$B$20</f>
        <v>0</v>
      </c>
      <c r="C24" s="7" t="s">
        <v>15</v>
      </c>
    </row>
    <row r="25" spans="1:26" ht="12" customHeight="1">
      <c r="A25" s="17" t="s">
        <v>64</v>
      </c>
      <c r="B25" s="24">
        <f t="shared" si="0"/>
        <v>0</v>
      </c>
      <c r="C25" s="7" t="s">
        <v>15</v>
      </c>
    </row>
    <row r="26" spans="1:26" ht="12" customHeight="1">
      <c r="A26" s="17" t="s">
        <v>65</v>
      </c>
      <c r="B26" s="24">
        <f t="shared" si="0"/>
        <v>0</v>
      </c>
    </row>
    <row r="27" spans="1:26" ht="12" customHeight="1">
      <c r="A27" s="7" t="s">
        <v>15</v>
      </c>
      <c r="B27" s="7" t="s">
        <v>15</v>
      </c>
      <c r="C27" s="7" t="s">
        <v>15</v>
      </c>
    </row>
    <row r="28" spans="1:26" ht="12" customHeight="1">
      <c r="A28" s="17" t="s">
        <v>66</v>
      </c>
      <c r="B28" s="25">
        <v>0</v>
      </c>
      <c r="C28" s="7" t="s">
        <v>67</v>
      </c>
    </row>
    <row r="29" spans="1:26" ht="12" customHeight="1">
      <c r="A29" s="17" t="s">
        <v>68</v>
      </c>
      <c r="B29" s="25">
        <v>0</v>
      </c>
      <c r="C29" s="7" t="s">
        <v>69</v>
      </c>
    </row>
    <row r="30" spans="1:26" ht="12" customHeight="1">
      <c r="A30" s="17" t="s">
        <v>70</v>
      </c>
      <c r="B30" s="25">
        <v>0</v>
      </c>
      <c r="C30" s="7" t="s">
        <v>67</v>
      </c>
      <c r="I30" s="24" t="s">
        <v>15</v>
      </c>
    </row>
    <row r="31" spans="1:26" ht="12" customHeight="1">
      <c r="A31" s="17" t="s">
        <v>70</v>
      </c>
      <c r="B31" s="25">
        <v>0</v>
      </c>
      <c r="C31" s="7" t="s">
        <v>69</v>
      </c>
    </row>
    <row r="32" spans="1:26" ht="12" customHeight="1">
      <c r="A32" s="17" t="s">
        <v>71</v>
      </c>
      <c r="B32" s="25">
        <v>0</v>
      </c>
      <c r="C32" s="7" t="s">
        <v>72</v>
      </c>
    </row>
    <row r="33" spans="1:17" ht="12" customHeight="1">
      <c r="A33" s="17" t="s">
        <v>73</v>
      </c>
      <c r="B33" s="25">
        <v>0</v>
      </c>
      <c r="C33" s="7" t="s">
        <v>74</v>
      </c>
    </row>
    <row r="34" spans="1:17" ht="12" customHeight="1"/>
    <row r="35" spans="1:17" ht="12" customHeight="1">
      <c r="A35" s="17" t="s">
        <v>75</v>
      </c>
      <c r="B35" s="8">
        <f>'RSZ-tarieven'!B4</f>
        <v>0.25</v>
      </c>
      <c r="C35" s="8"/>
    </row>
    <row r="36" spans="1:17" ht="12" customHeight="1">
      <c r="A36" s="17" t="s">
        <v>76</v>
      </c>
      <c r="B36" s="8">
        <f>'RSZ-tarieven'!B15</f>
        <v>1.9799999999999998E-2</v>
      </c>
      <c r="C36" s="8"/>
    </row>
    <row r="37" spans="1:17" ht="12" customHeight="1">
      <c r="A37" s="17" t="s">
        <v>77</v>
      </c>
      <c r="B37" s="22">
        <f>IF(B6&lt;10,0,1.69%)</f>
        <v>0</v>
      </c>
      <c r="C37" s="8"/>
    </row>
    <row r="38" spans="1:17" ht="12" customHeight="1">
      <c r="A38" s="17" t="s">
        <v>78</v>
      </c>
      <c r="B38" s="26">
        <f>IF(B23&gt;3744,0,0.14*(11233.89-(B23*3))/3)</f>
        <v>524.2482</v>
      </c>
      <c r="C38" s="8"/>
    </row>
    <row r="39" spans="1:17" ht="12" customHeight="1">
      <c r="A39" s="17" t="s">
        <v>79</v>
      </c>
      <c r="B39" s="27"/>
      <c r="C39" s="8"/>
    </row>
    <row r="40" spans="1:17" ht="12" customHeight="1">
      <c r="A40" s="17" t="s">
        <v>80</v>
      </c>
      <c r="B40" s="27"/>
      <c r="C40" s="8"/>
    </row>
    <row r="41" spans="1:17" ht="12" customHeight="1">
      <c r="F41" s="28" t="s">
        <v>15</v>
      </c>
      <c r="J41" s="28" t="s">
        <v>81</v>
      </c>
      <c r="M41" s="29" t="s">
        <v>15</v>
      </c>
      <c r="Q41" s="24"/>
    </row>
    <row r="42" spans="1:17" ht="12" customHeight="1">
      <c r="B42" s="30">
        <f>B1</f>
        <v>2026</v>
      </c>
      <c r="C42" s="20" t="s">
        <v>82</v>
      </c>
      <c r="D42" s="20" t="s">
        <v>83</v>
      </c>
      <c r="E42" s="20" t="s">
        <v>84</v>
      </c>
      <c r="F42" s="20" t="s">
        <v>85</v>
      </c>
      <c r="G42" s="20" t="s">
        <v>86</v>
      </c>
      <c r="H42" s="20" t="s">
        <v>87</v>
      </c>
      <c r="I42" s="20" t="s">
        <v>88</v>
      </c>
      <c r="J42" s="20" t="s">
        <v>89</v>
      </c>
      <c r="K42" s="20" t="s">
        <v>90</v>
      </c>
      <c r="L42" s="20" t="s">
        <v>91</v>
      </c>
      <c r="M42" s="20" t="s">
        <v>92</v>
      </c>
      <c r="N42" s="20" t="s">
        <v>93</v>
      </c>
      <c r="O42" s="20" t="s">
        <v>94</v>
      </c>
      <c r="P42" s="20" t="s">
        <v>95</v>
      </c>
    </row>
    <row r="43" spans="1:17" ht="12" customHeight="1">
      <c r="A43" s="7" t="s">
        <v>57</v>
      </c>
      <c r="B43" s="31" t="s">
        <v>96</v>
      </c>
      <c r="C43" s="105">
        <f t="shared" ref="C43:H43" si="1">$B$20</f>
        <v>0</v>
      </c>
      <c r="D43" s="106">
        <f t="shared" si="1"/>
        <v>0</v>
      </c>
      <c r="E43" s="106">
        <f t="shared" si="1"/>
        <v>0</v>
      </c>
      <c r="F43" s="106">
        <f t="shared" si="1"/>
        <v>0</v>
      </c>
      <c r="G43" s="106">
        <f t="shared" si="1"/>
        <v>0</v>
      </c>
      <c r="H43" s="106">
        <f t="shared" si="1"/>
        <v>0</v>
      </c>
      <c r="I43" s="107">
        <v>0.92</v>
      </c>
      <c r="J43" s="106">
        <f t="shared" ref="J43:P43" si="2">$B$20</f>
        <v>0</v>
      </c>
      <c r="K43" s="106">
        <f t="shared" si="2"/>
        <v>0</v>
      </c>
      <c r="L43" s="106">
        <f t="shared" si="2"/>
        <v>0</v>
      </c>
      <c r="M43" s="106">
        <f t="shared" si="2"/>
        <v>0</v>
      </c>
      <c r="N43" s="106">
        <f t="shared" si="2"/>
        <v>0</v>
      </c>
      <c r="O43" s="106">
        <f t="shared" si="2"/>
        <v>0</v>
      </c>
      <c r="P43" s="108">
        <f t="shared" si="2"/>
        <v>0</v>
      </c>
    </row>
    <row r="44" spans="1:17" ht="12" customHeight="1">
      <c r="A44" s="7" t="s">
        <v>97</v>
      </c>
      <c r="B44" s="32">
        <f t="shared" ref="B44:B50" si="3">SUM(C44:P44)</f>
        <v>0</v>
      </c>
      <c r="C44" s="109">
        <f>$B$21</f>
        <v>0</v>
      </c>
      <c r="D44" s="110">
        <f t="shared" ref="D44:H44" si="4">C44</f>
        <v>0</v>
      </c>
      <c r="E44" s="110">
        <f t="shared" si="4"/>
        <v>0</v>
      </c>
      <c r="F44" s="110">
        <f t="shared" si="4"/>
        <v>0</v>
      </c>
      <c r="G44" s="110">
        <f t="shared" si="4"/>
        <v>0</v>
      </c>
      <c r="H44" s="110">
        <f t="shared" si="4"/>
        <v>0</v>
      </c>
      <c r="I44" s="111" t="s">
        <v>98</v>
      </c>
      <c r="J44" s="110" t="s">
        <v>15</v>
      </c>
      <c r="K44" s="110">
        <f>H44</f>
        <v>0</v>
      </c>
      <c r="L44" s="110">
        <f t="shared" ref="L44:M44" si="5">K44</f>
        <v>0</v>
      </c>
      <c r="M44" s="110">
        <f t="shared" si="5"/>
        <v>0</v>
      </c>
      <c r="N44" s="110">
        <f>K44</f>
        <v>0</v>
      </c>
      <c r="O44" s="111" t="s">
        <v>98</v>
      </c>
      <c r="P44" s="112">
        <f t="shared" ref="P44:P45" si="6">N44</f>
        <v>0</v>
      </c>
    </row>
    <row r="45" spans="1:17" ht="12" customHeight="1">
      <c r="A45" s="7" t="s">
        <v>99</v>
      </c>
      <c r="B45" s="33">
        <f t="shared" si="3"/>
        <v>0</v>
      </c>
      <c r="C45" s="34">
        <f>$B23</f>
        <v>0</v>
      </c>
      <c r="D45" s="24">
        <f t="shared" ref="D45:H45" si="7">C45</f>
        <v>0</v>
      </c>
      <c r="E45" s="24">
        <f t="shared" si="7"/>
        <v>0</v>
      </c>
      <c r="F45" s="24">
        <f t="shared" si="7"/>
        <v>0</v>
      </c>
      <c r="G45" s="24">
        <f t="shared" si="7"/>
        <v>0</v>
      </c>
      <c r="H45" s="24">
        <f t="shared" si="7"/>
        <v>0</v>
      </c>
      <c r="I45" s="24">
        <f>H45*92%</f>
        <v>0</v>
      </c>
      <c r="J45" s="24">
        <f>H45</f>
        <v>0</v>
      </c>
      <c r="K45" s="24">
        <f t="shared" ref="K45:N45" si="8">J45</f>
        <v>0</v>
      </c>
      <c r="L45" s="24">
        <f t="shared" si="8"/>
        <v>0</v>
      </c>
      <c r="M45" s="24">
        <f t="shared" si="8"/>
        <v>0</v>
      </c>
      <c r="N45" s="24">
        <f t="shared" si="8"/>
        <v>0</v>
      </c>
      <c r="O45" s="24">
        <f>$B$18*$B20</f>
        <v>0</v>
      </c>
      <c r="P45" s="113">
        <f t="shared" si="6"/>
        <v>0</v>
      </c>
    </row>
    <row r="46" spans="1:17" ht="12" customHeight="1">
      <c r="A46" s="7" t="s">
        <v>100</v>
      </c>
      <c r="B46" s="33">
        <f t="shared" si="3"/>
        <v>0</v>
      </c>
      <c r="C46" s="34">
        <f>$B28+($B29*$C44)</f>
        <v>0</v>
      </c>
      <c r="D46" s="24">
        <f>$B28+($B29*D$44)</f>
        <v>0</v>
      </c>
      <c r="E46" s="24">
        <f>$B28+($B29*$E44)</f>
        <v>0</v>
      </c>
      <c r="F46" s="24">
        <f t="shared" ref="F46:H46" si="9">$B28+($B29*F$44)</f>
        <v>0</v>
      </c>
      <c r="G46" s="24">
        <f t="shared" si="9"/>
        <v>0</v>
      </c>
      <c r="H46" s="24">
        <f t="shared" si="9"/>
        <v>0</v>
      </c>
      <c r="I46" s="35" t="s">
        <v>98</v>
      </c>
      <c r="J46" s="24">
        <f>$B28+($B29*$B21)</f>
        <v>0</v>
      </c>
      <c r="K46" s="24">
        <f>$B28+($B29*K$44)</f>
        <v>0</v>
      </c>
      <c r="L46" s="24">
        <f>$B28+($B29*$L44)</f>
        <v>0</v>
      </c>
      <c r="M46" s="24">
        <f t="shared" ref="M46:N46" si="10">$B28+($B29*M$44)</f>
        <v>0</v>
      </c>
      <c r="N46" s="24">
        <f t="shared" si="10"/>
        <v>0</v>
      </c>
      <c r="O46" s="35" t="s">
        <v>98</v>
      </c>
      <c r="P46" s="114">
        <f>$B28+($B29*P$44)</f>
        <v>0</v>
      </c>
    </row>
    <row r="47" spans="1:17" ht="12" customHeight="1">
      <c r="A47" s="7" t="s">
        <v>101</v>
      </c>
      <c r="B47" s="33">
        <f t="shared" si="3"/>
        <v>0</v>
      </c>
      <c r="C47" s="34">
        <f>MAX(0,(IF((C45+C46)&gt;0,(C45+C46)*(B35+B36+B37)-B38-B39-B40)))</f>
        <v>0</v>
      </c>
      <c r="D47" s="24">
        <f>MAX(0,IF((D45+D46)&gt;0,(D45+D46)*(B35+B36+B37)-B38-B39-B40,0))</f>
        <v>0</v>
      </c>
      <c r="E47" s="24">
        <f>MAX(0,IF((E45+E46)&gt;0,(E45+E46)*(B35+B36+B37)-B38-B39-B40,0))</f>
        <v>0</v>
      </c>
      <c r="F47" s="24">
        <f>MAX(0,IF((F45+F46)&gt;0,(F45+F46)*(B35+B36+B37)-B38-B39-B40,0))</f>
        <v>0</v>
      </c>
      <c r="G47" s="24">
        <f>MAX(0,IF((G45+G46)&gt;0,(G45+G46)*(B35+B36+B37)-B38-B39-B40,0))</f>
        <v>0</v>
      </c>
      <c r="H47" s="24">
        <f>MAX(0,IF((H45+H46)&gt;0,(H45+H46)*(B35+B36+B37)-B38-B39-B40,0))</f>
        <v>0</v>
      </c>
      <c r="I47" s="35" t="s">
        <v>98</v>
      </c>
      <c r="J47" s="24">
        <f>MAX(0,IF((J45+J46)&gt;0,(J45+J46)*(B35+B36+B37)-B38-B39-B40,0))</f>
        <v>0</v>
      </c>
      <c r="K47" s="24">
        <f>MAX(0,IF((K45+K46)&gt;0,(K45+K46)*(B35+B36+B37)-B38-B39-B40,0))</f>
        <v>0</v>
      </c>
      <c r="L47" s="24">
        <f>MAX(0,IF((L45+L46)&gt;0,(L45+L46)*(B35+B36+B37)-B38-B39-B40,0))</f>
        <v>0</v>
      </c>
      <c r="M47" s="24">
        <f>MAX(0,IF((M45+M46)&gt;0,(M45+M46)*(B35+B36+B37)-B38-B39-B40,0))</f>
        <v>0</v>
      </c>
      <c r="N47" s="24">
        <f>MAX(0,IF((N45+N46)&gt;0,(N45+N46)*(B35+B36+B37)-B38-B39-B40,0))</f>
        <v>0</v>
      </c>
      <c r="O47" s="24">
        <f>MAX(0,IF((O45)&gt;0,O45*(B35+B36+B37),0))</f>
        <v>0</v>
      </c>
      <c r="P47" s="114">
        <f>MAX(0,IF((P45+P46)&gt;0,(P45+P46)*(B35+B36+B37)-B38-B39-B40,0))</f>
        <v>0</v>
      </c>
    </row>
    <row r="48" spans="1:17" ht="12" customHeight="1">
      <c r="A48" s="7" t="s">
        <v>102</v>
      </c>
      <c r="B48" s="33">
        <f t="shared" si="3"/>
        <v>0</v>
      </c>
      <c r="C48" s="34">
        <f t="shared" ref="C48:H48" si="11">$B30+($B31*C$44)</f>
        <v>0</v>
      </c>
      <c r="D48" s="35">
        <f t="shared" si="11"/>
        <v>0</v>
      </c>
      <c r="E48" s="35">
        <f t="shared" si="11"/>
        <v>0</v>
      </c>
      <c r="F48" s="35">
        <f t="shared" si="11"/>
        <v>0</v>
      </c>
      <c r="G48" s="35">
        <f t="shared" si="11"/>
        <v>0</v>
      </c>
      <c r="H48" s="35">
        <f t="shared" si="11"/>
        <v>0</v>
      </c>
      <c r="I48" s="35" t="s">
        <v>98</v>
      </c>
      <c r="J48" s="35" t="s">
        <v>98</v>
      </c>
      <c r="K48" s="35">
        <f t="shared" ref="K48:N48" si="12">$B30+($B31*K$44)</f>
        <v>0</v>
      </c>
      <c r="L48" s="35">
        <f t="shared" si="12"/>
        <v>0</v>
      </c>
      <c r="M48" s="35">
        <f t="shared" si="12"/>
        <v>0</v>
      </c>
      <c r="N48" s="35">
        <f t="shared" si="12"/>
        <v>0</v>
      </c>
      <c r="O48" s="35" t="s">
        <v>98</v>
      </c>
      <c r="P48" s="115">
        <f>$B30+($B31*P$44)</f>
        <v>0</v>
      </c>
    </row>
    <row r="49" spans="1:16" ht="12" customHeight="1">
      <c r="A49" s="7" t="s">
        <v>103</v>
      </c>
      <c r="B49" s="33">
        <f t="shared" si="3"/>
        <v>0</v>
      </c>
      <c r="C49" s="34">
        <f>$B32*$C44</f>
        <v>0</v>
      </c>
      <c r="D49" s="24">
        <f t="shared" ref="D49:H49" si="13">$B32*D$44</f>
        <v>0</v>
      </c>
      <c r="E49" s="24">
        <f t="shared" si="13"/>
        <v>0</v>
      </c>
      <c r="F49" s="24">
        <f t="shared" si="13"/>
        <v>0</v>
      </c>
      <c r="G49" s="24">
        <f t="shared" si="13"/>
        <v>0</v>
      </c>
      <c r="H49" s="24">
        <f t="shared" si="13"/>
        <v>0</v>
      </c>
      <c r="I49" s="35" t="s">
        <v>98</v>
      </c>
      <c r="J49" s="35" t="s">
        <v>98</v>
      </c>
      <c r="K49" s="24">
        <f t="shared" ref="K49:N49" si="14">$B32*K$44</f>
        <v>0</v>
      </c>
      <c r="L49" s="24">
        <f t="shared" si="14"/>
        <v>0</v>
      </c>
      <c r="M49" s="24">
        <f t="shared" si="14"/>
        <v>0</v>
      </c>
      <c r="N49" s="24">
        <f t="shared" si="14"/>
        <v>0</v>
      </c>
      <c r="O49" s="35" t="s">
        <v>98</v>
      </c>
      <c r="P49" s="114">
        <f>$B32*P$44</f>
        <v>0</v>
      </c>
    </row>
    <row r="50" spans="1:16" ht="12" customHeight="1">
      <c r="A50" s="7" t="s">
        <v>104</v>
      </c>
      <c r="B50" s="36">
        <f t="shared" si="3"/>
        <v>0</v>
      </c>
      <c r="C50" s="116">
        <f t="shared" ref="C50:H50" si="15">$B33</f>
        <v>0</v>
      </c>
      <c r="D50" s="117">
        <f t="shared" si="15"/>
        <v>0</v>
      </c>
      <c r="E50" s="117">
        <f t="shared" si="15"/>
        <v>0</v>
      </c>
      <c r="F50" s="117">
        <f t="shared" si="15"/>
        <v>0</v>
      </c>
      <c r="G50" s="117">
        <f t="shared" si="15"/>
        <v>0</v>
      </c>
      <c r="H50" s="117">
        <f t="shared" si="15"/>
        <v>0</v>
      </c>
      <c r="I50" s="118" t="s">
        <v>98</v>
      </c>
      <c r="J50" s="118" t="s">
        <v>98</v>
      </c>
      <c r="K50" s="117">
        <f t="shared" ref="K50:N50" si="16">$B33</f>
        <v>0</v>
      </c>
      <c r="L50" s="117">
        <f t="shared" si="16"/>
        <v>0</v>
      </c>
      <c r="M50" s="117">
        <f t="shared" si="16"/>
        <v>0</v>
      </c>
      <c r="N50" s="117">
        <f t="shared" si="16"/>
        <v>0</v>
      </c>
      <c r="O50" s="118" t="s">
        <v>98</v>
      </c>
      <c r="P50" s="119">
        <f>$B33</f>
        <v>0</v>
      </c>
    </row>
    <row r="51" spans="1:16" ht="12" customHeight="1">
      <c r="B51" s="37">
        <f t="shared" ref="B51:P51" si="17">SUM(B45:B50)</f>
        <v>0</v>
      </c>
      <c r="C51" s="120">
        <f t="shared" si="17"/>
        <v>0</v>
      </c>
      <c r="D51" s="121">
        <f t="shared" si="17"/>
        <v>0</v>
      </c>
      <c r="E51" s="121">
        <f t="shared" si="17"/>
        <v>0</v>
      </c>
      <c r="F51" s="121">
        <f t="shared" si="17"/>
        <v>0</v>
      </c>
      <c r="G51" s="121">
        <f t="shared" si="17"/>
        <v>0</v>
      </c>
      <c r="H51" s="121">
        <f t="shared" si="17"/>
        <v>0</v>
      </c>
      <c r="I51" s="121">
        <f t="shared" si="17"/>
        <v>0</v>
      </c>
      <c r="J51" s="121">
        <f t="shared" si="17"/>
        <v>0</v>
      </c>
      <c r="K51" s="121">
        <f t="shared" si="17"/>
        <v>0</v>
      </c>
      <c r="L51" s="121">
        <f t="shared" si="17"/>
        <v>0</v>
      </c>
      <c r="M51" s="121">
        <f t="shared" si="17"/>
        <v>0</v>
      </c>
      <c r="N51" s="121">
        <f t="shared" si="17"/>
        <v>0</v>
      </c>
      <c r="O51" s="121">
        <f t="shared" si="17"/>
        <v>0</v>
      </c>
      <c r="P51" s="122">
        <f t="shared" si="17"/>
        <v>0</v>
      </c>
    </row>
    <row r="52" spans="1:16" ht="12" customHeight="1">
      <c r="A52" s="38" t="s">
        <v>105</v>
      </c>
      <c r="B52" s="39">
        <f>(SUM(C51:P51)-B51)+(SUM(C45:P50)-B51)</f>
        <v>0</v>
      </c>
    </row>
    <row r="53" spans="1:16" ht="12" customHeight="1">
      <c r="B53" s="40" t="s">
        <v>106</v>
      </c>
    </row>
    <row r="54" spans="1:16" ht="12" customHeight="1">
      <c r="A54" s="8">
        <v>0.182</v>
      </c>
      <c r="B54" s="41">
        <f>SUM(C54:P54)</f>
        <v>0</v>
      </c>
      <c r="C54" s="123">
        <f t="shared" ref="C54:H54" si="18">C45*$A$54</f>
        <v>0</v>
      </c>
      <c r="D54" s="123">
        <f t="shared" si="18"/>
        <v>0</v>
      </c>
      <c r="E54" s="123">
        <f t="shared" si="18"/>
        <v>0</v>
      </c>
      <c r="F54" s="123">
        <f t="shared" si="18"/>
        <v>0</v>
      </c>
      <c r="G54" s="123">
        <f t="shared" si="18"/>
        <v>0</v>
      </c>
      <c r="H54" s="123">
        <f t="shared" si="18"/>
        <v>0</v>
      </c>
      <c r="I54" s="124" t="s">
        <v>98</v>
      </c>
      <c r="J54" s="124" t="s">
        <v>98</v>
      </c>
      <c r="K54" s="123">
        <f t="shared" ref="K54:P54" si="19">K45*$A$54</f>
        <v>0</v>
      </c>
      <c r="L54" s="123">
        <f t="shared" si="19"/>
        <v>0</v>
      </c>
      <c r="M54" s="123">
        <f t="shared" si="19"/>
        <v>0</v>
      </c>
      <c r="N54" s="123">
        <f t="shared" si="19"/>
        <v>0</v>
      </c>
      <c r="O54" s="123">
        <v>0</v>
      </c>
      <c r="P54" s="125">
        <f t="shared" si="19"/>
        <v>0</v>
      </c>
    </row>
    <row r="55" spans="1:16" ht="12" customHeight="1"/>
    <row r="56" spans="1:16" ht="12" customHeight="1"/>
    <row r="57" spans="1:16" ht="12" customHeight="1"/>
    <row r="58" spans="1:16" ht="12" customHeight="1"/>
    <row r="59" spans="1:16" ht="12" customHeight="1"/>
    <row r="60" spans="1:16" ht="12" customHeight="1"/>
    <row r="61" spans="1:16" ht="12" customHeight="1"/>
    <row r="62" spans="1:16" ht="12" customHeight="1"/>
    <row r="63" spans="1:16" ht="12" customHeight="1"/>
    <row r="64" spans="1:16" ht="12" customHeight="1">
      <c r="F64" s="6" t="s">
        <v>15</v>
      </c>
    </row>
    <row r="65" customFormat="1" ht="12" customHeight="1"/>
    <row r="66" customFormat="1" ht="12" customHeight="1"/>
    <row r="67" customFormat="1" ht="12" customHeight="1"/>
    <row r="68" customFormat="1" ht="12" customHeight="1"/>
    <row r="69" customFormat="1" ht="12" customHeight="1"/>
    <row r="70" customFormat="1" ht="12" customHeight="1"/>
    <row r="71" customFormat="1" ht="12" customHeight="1"/>
    <row r="72" customFormat="1" ht="12" customHeight="1"/>
    <row r="73" customFormat="1" ht="12" customHeight="1"/>
    <row r="74" customFormat="1" ht="12" customHeight="1"/>
    <row r="75" customFormat="1" ht="12" customHeight="1"/>
    <row r="76" customFormat="1" ht="12" customHeight="1"/>
    <row r="77" customFormat="1" ht="12" customHeight="1"/>
    <row r="78" customFormat="1" ht="12" customHeight="1"/>
    <row r="79" customFormat="1" ht="12" customHeight="1"/>
    <row r="80" customFormat="1" ht="12" customHeight="1"/>
    <row r="81" spans="5:5" ht="12" customHeight="1"/>
    <row r="82" spans="5:5" ht="12" customHeight="1"/>
    <row r="83" spans="5:5" ht="12" customHeight="1"/>
    <row r="84" spans="5:5" ht="12" customHeight="1"/>
    <row r="85" spans="5:5" ht="12" customHeight="1"/>
    <row r="86" spans="5:5" ht="12" customHeight="1"/>
    <row r="87" spans="5:5" ht="12" customHeight="1">
      <c r="E87" s="91" t="s">
        <v>15</v>
      </c>
    </row>
    <row r="88" spans="5:5" ht="12" customHeight="1"/>
    <row r="89" spans="5:5" ht="12" customHeight="1"/>
    <row r="90" spans="5:5" ht="12" customHeight="1"/>
    <row r="91" spans="5:5" ht="12" customHeight="1"/>
    <row r="92" spans="5:5" ht="12" customHeight="1"/>
    <row r="93" spans="5:5" ht="12" customHeight="1"/>
    <row r="94" spans="5:5" ht="12" customHeight="1"/>
    <row r="95" spans="5:5" ht="12" customHeight="1"/>
    <row r="96" spans="5:5" ht="12" customHeight="1"/>
    <row r="97" customFormat="1" ht="12" customHeight="1"/>
    <row r="98" customFormat="1" ht="12" customHeight="1"/>
    <row r="99" customFormat="1" ht="12" customHeight="1"/>
    <row r="100" customFormat="1" ht="12" customHeight="1"/>
    <row r="101" customFormat="1" ht="12" customHeight="1"/>
    <row r="102" customFormat="1" ht="12" customHeight="1"/>
    <row r="103" customFormat="1" ht="12" customHeight="1"/>
    <row r="104" customFormat="1" ht="12" customHeight="1"/>
    <row r="105" customFormat="1" ht="12" customHeight="1"/>
    <row r="106" customFormat="1" ht="12" customHeight="1"/>
    <row r="107" customFormat="1" ht="12" customHeight="1"/>
    <row r="108" customFormat="1" ht="12" customHeight="1"/>
    <row r="109" customFormat="1" ht="12" customHeight="1"/>
    <row r="110" customFormat="1" ht="12" customHeight="1"/>
    <row r="111" customFormat="1" ht="12" customHeight="1"/>
    <row r="112" customFormat="1" ht="12" customHeight="1"/>
    <row r="113" customFormat="1" ht="12" customHeight="1"/>
    <row r="114" customFormat="1" ht="12" customHeight="1"/>
    <row r="115" customFormat="1" ht="12" customHeight="1"/>
    <row r="116" customFormat="1" ht="12" customHeight="1"/>
    <row r="117" customFormat="1" ht="12" customHeight="1"/>
    <row r="118" customFormat="1" ht="12" customHeight="1"/>
    <row r="119" customFormat="1" ht="12" customHeight="1"/>
    <row r="120" customFormat="1" ht="12" customHeight="1"/>
    <row r="121" customFormat="1" ht="12" customHeight="1"/>
    <row r="122" customFormat="1" ht="12" customHeight="1"/>
    <row r="123" customFormat="1" ht="12" customHeight="1"/>
    <row r="124" customFormat="1" ht="12" customHeight="1"/>
    <row r="125" customFormat="1" ht="12" customHeight="1"/>
    <row r="126" customFormat="1" ht="12" customHeight="1"/>
    <row r="127" customFormat="1" ht="12" customHeight="1"/>
    <row r="128" customFormat="1" ht="12" customHeight="1"/>
    <row r="129" customFormat="1" ht="12" customHeight="1"/>
    <row r="130" customFormat="1" ht="12" customHeight="1"/>
    <row r="131" customFormat="1" ht="12" customHeight="1"/>
    <row r="132" customFormat="1" ht="12" customHeight="1"/>
    <row r="133" customFormat="1" ht="12" customHeight="1"/>
    <row r="134" customFormat="1" ht="12" customHeight="1"/>
    <row r="135" customFormat="1" ht="12" customHeight="1"/>
    <row r="136" customFormat="1" ht="12" customHeight="1"/>
    <row r="137" customFormat="1" ht="12" customHeight="1"/>
    <row r="138" customFormat="1" ht="12" customHeight="1"/>
    <row r="139" customFormat="1" ht="12" customHeight="1"/>
    <row r="140" customFormat="1" ht="12" customHeight="1"/>
    <row r="141" customFormat="1" ht="12" customHeight="1"/>
    <row r="142" customFormat="1" ht="12" customHeight="1"/>
    <row r="143" customFormat="1" ht="12" customHeight="1"/>
    <row r="144" customFormat="1" ht="12" customHeight="1"/>
    <row r="145" customFormat="1" ht="12" customHeight="1"/>
    <row r="146" customFormat="1" ht="12" customHeight="1"/>
    <row r="147" customFormat="1" ht="12" customHeight="1"/>
    <row r="148" customFormat="1" ht="12" customHeight="1"/>
    <row r="149" customFormat="1" ht="12" customHeight="1"/>
    <row r="150" customFormat="1" ht="12" customHeight="1"/>
    <row r="151" customFormat="1" ht="12" customHeight="1"/>
    <row r="152" customFormat="1" ht="12" customHeight="1"/>
    <row r="153" customFormat="1" ht="12" customHeight="1"/>
    <row r="154" customFormat="1" ht="12" customHeight="1"/>
    <row r="155" customFormat="1" ht="12" customHeight="1"/>
    <row r="156" customFormat="1" ht="12" customHeight="1"/>
    <row r="157" customFormat="1" ht="12" customHeight="1"/>
    <row r="158" customFormat="1" ht="12" customHeight="1"/>
    <row r="159" customFormat="1" ht="12" customHeight="1"/>
    <row r="160" customFormat="1" ht="12" customHeight="1"/>
    <row r="161" customFormat="1" ht="12" customHeight="1"/>
    <row r="162" customFormat="1" ht="12" customHeight="1"/>
    <row r="163" customFormat="1" ht="12" customHeight="1"/>
    <row r="164" customFormat="1" ht="12" customHeight="1"/>
    <row r="165" customFormat="1" ht="12" customHeight="1"/>
    <row r="166" customFormat="1" ht="12" customHeight="1"/>
    <row r="167" customFormat="1" ht="12" customHeight="1"/>
    <row r="168" customFormat="1" ht="12" customHeight="1"/>
    <row r="169" customFormat="1" ht="12" customHeight="1"/>
    <row r="170" customFormat="1" ht="12" customHeight="1"/>
    <row r="171" customFormat="1" ht="12" customHeight="1"/>
    <row r="172" customFormat="1" ht="12" customHeight="1"/>
    <row r="173" customFormat="1" ht="12" customHeight="1"/>
    <row r="174" customFormat="1" ht="12" customHeight="1"/>
    <row r="175" customFormat="1" ht="12" customHeight="1"/>
    <row r="176" customFormat="1" ht="12" customHeight="1"/>
    <row r="177" customFormat="1" ht="12" customHeight="1"/>
    <row r="178" customFormat="1" ht="12" customHeight="1"/>
    <row r="179" customFormat="1" ht="12" customHeight="1"/>
    <row r="180" customFormat="1" ht="12" customHeight="1"/>
    <row r="181" customFormat="1" ht="12" customHeight="1"/>
    <row r="182" customFormat="1" ht="12" customHeight="1"/>
    <row r="183" customFormat="1" ht="12" customHeight="1"/>
    <row r="184" customFormat="1" ht="12" customHeight="1"/>
    <row r="185" customFormat="1" ht="12" customHeight="1"/>
    <row r="186" customFormat="1" ht="12" customHeight="1"/>
    <row r="187" customFormat="1" ht="12" customHeight="1"/>
    <row r="188" customFormat="1" ht="12" customHeight="1"/>
    <row r="189" customFormat="1" ht="12" customHeight="1"/>
    <row r="190" customFormat="1" ht="12" customHeight="1"/>
    <row r="191" customFormat="1" ht="12" customHeight="1"/>
    <row r="192" customFormat="1" ht="12" customHeight="1"/>
    <row r="193" customFormat="1" ht="12" customHeight="1"/>
    <row r="194" customFormat="1" ht="12" customHeight="1"/>
    <row r="195" customFormat="1" ht="12" customHeight="1"/>
    <row r="196" customFormat="1" ht="12" customHeight="1"/>
    <row r="197" customFormat="1" ht="12" customHeight="1"/>
    <row r="198" customFormat="1" ht="12" customHeight="1"/>
    <row r="199" customFormat="1" ht="12" customHeight="1"/>
    <row r="200" customFormat="1" ht="12" customHeight="1"/>
    <row r="201" customFormat="1" ht="12" customHeight="1"/>
    <row r="202" customFormat="1" ht="12" customHeight="1"/>
    <row r="203" customFormat="1" ht="12" customHeight="1"/>
    <row r="204" customFormat="1" ht="12" customHeight="1"/>
    <row r="205" customFormat="1" ht="12" customHeight="1"/>
    <row r="206" customFormat="1" ht="12" customHeight="1"/>
    <row r="207" customFormat="1" ht="12" customHeight="1"/>
    <row r="208" customFormat="1" ht="12" customHeight="1"/>
    <row r="209" customFormat="1" ht="12" customHeight="1"/>
    <row r="210" customFormat="1" ht="12" customHeight="1"/>
    <row r="211" customFormat="1" ht="12" customHeight="1"/>
    <row r="212" customFormat="1" ht="12" customHeight="1"/>
    <row r="213" customFormat="1" ht="12" customHeight="1"/>
    <row r="214" customFormat="1" ht="12" customHeight="1"/>
    <row r="215" customFormat="1" ht="12" customHeight="1"/>
    <row r="216" customFormat="1" ht="12" customHeight="1"/>
    <row r="217" customFormat="1" ht="12" customHeight="1"/>
    <row r="218" customFormat="1" ht="12" customHeight="1"/>
    <row r="219" customFormat="1" ht="12" customHeight="1"/>
    <row r="220" customFormat="1" ht="12" customHeight="1"/>
    <row r="221" customFormat="1" ht="12" customHeight="1"/>
    <row r="222" customFormat="1" ht="12" customHeight="1"/>
    <row r="223" customFormat="1" ht="12" customHeight="1"/>
    <row r="224" customFormat="1" ht="12" customHeight="1"/>
    <row r="225" customFormat="1" ht="12" customHeight="1"/>
    <row r="226" customFormat="1" ht="12" customHeight="1"/>
    <row r="227" customFormat="1" ht="12" customHeight="1"/>
    <row r="228" customFormat="1" ht="12" customHeight="1"/>
    <row r="229" customFormat="1" ht="12" customHeight="1"/>
    <row r="230" customFormat="1" ht="12" customHeight="1"/>
    <row r="231" customFormat="1" ht="12" customHeight="1"/>
    <row r="232" customFormat="1" ht="12" customHeight="1"/>
    <row r="233" customFormat="1" ht="12" customHeight="1"/>
    <row r="234" customFormat="1" ht="12" customHeight="1"/>
    <row r="235" customFormat="1" ht="12" customHeight="1"/>
    <row r="236" customFormat="1" ht="12" customHeight="1"/>
    <row r="237" customFormat="1" ht="12" customHeight="1"/>
    <row r="238" customFormat="1" ht="12" customHeight="1"/>
    <row r="239" customFormat="1" ht="12" customHeight="1"/>
    <row r="240" customFormat="1" ht="12" customHeight="1"/>
    <row r="241" customFormat="1" ht="12" customHeight="1"/>
    <row r="242" customFormat="1" ht="12" customHeight="1"/>
    <row r="243" customFormat="1" ht="12" customHeight="1"/>
    <row r="244" customFormat="1" ht="12" customHeight="1"/>
    <row r="245" customFormat="1" ht="12" customHeight="1"/>
    <row r="246" customFormat="1" ht="12" customHeight="1"/>
    <row r="247" customFormat="1" ht="12" customHeight="1"/>
    <row r="248" customFormat="1" ht="12" customHeight="1"/>
    <row r="249" customFormat="1" ht="12" customHeight="1"/>
    <row r="250" customFormat="1" ht="12" customHeight="1"/>
    <row r="251" customFormat="1" ht="12" customHeight="1"/>
    <row r="252" customFormat="1" ht="12" customHeight="1"/>
    <row r="253" customFormat="1" ht="12" customHeight="1"/>
    <row r="254" customFormat="1" ht="12" customHeight="1"/>
    <row r="255" customFormat="1" ht="12" customHeight="1"/>
    <row r="256" customFormat="1" ht="12" customHeight="1"/>
    <row r="257" customFormat="1" ht="12" customHeight="1"/>
    <row r="258" customFormat="1" ht="12" customHeight="1"/>
    <row r="259" customFormat="1" ht="12" customHeight="1"/>
    <row r="260" customFormat="1" ht="12" customHeight="1"/>
    <row r="261" customFormat="1" ht="12" customHeight="1"/>
    <row r="262" customFormat="1" ht="12" customHeight="1"/>
    <row r="263" customFormat="1" ht="12" customHeight="1"/>
    <row r="264" customFormat="1" ht="12" customHeight="1"/>
    <row r="265" customFormat="1" ht="12" customHeight="1"/>
    <row r="266" customFormat="1" ht="12" customHeight="1"/>
    <row r="267" customFormat="1" ht="12" customHeight="1"/>
    <row r="268" customFormat="1" ht="12" customHeight="1"/>
    <row r="269" customFormat="1" ht="12" customHeight="1"/>
    <row r="270" customFormat="1" ht="12" customHeight="1"/>
    <row r="271" customFormat="1" ht="12" customHeight="1"/>
    <row r="272" customFormat="1" ht="12" customHeight="1"/>
    <row r="273" customFormat="1" ht="12" customHeight="1"/>
    <row r="274" customFormat="1" ht="12" customHeight="1"/>
    <row r="275" customFormat="1" ht="12" customHeight="1"/>
    <row r="276" customFormat="1" ht="12" customHeight="1"/>
    <row r="277" customFormat="1" ht="12" customHeight="1"/>
    <row r="278" customFormat="1" ht="12" customHeight="1"/>
    <row r="279" customFormat="1" ht="12" customHeight="1"/>
    <row r="280" customFormat="1" ht="12" customHeight="1"/>
    <row r="281" customFormat="1" ht="12" customHeight="1"/>
    <row r="282" customFormat="1" ht="12" customHeight="1"/>
    <row r="283" customFormat="1" ht="12" customHeight="1"/>
    <row r="284" customFormat="1" ht="12" customHeight="1"/>
    <row r="285" customFormat="1" ht="12" customHeight="1"/>
    <row r="286" customFormat="1" ht="12" customHeight="1"/>
    <row r="287" customFormat="1" ht="12" customHeight="1"/>
    <row r="288" customFormat="1" ht="12" customHeight="1"/>
    <row r="289" customFormat="1" ht="12" customHeight="1"/>
    <row r="290" customFormat="1" ht="12" customHeight="1"/>
    <row r="291" customFormat="1" ht="12" customHeight="1"/>
    <row r="292" customFormat="1" ht="12" customHeight="1"/>
    <row r="293" customFormat="1" ht="12" customHeight="1"/>
    <row r="294" customFormat="1" ht="12" customHeight="1"/>
    <row r="295" customFormat="1" ht="12" customHeight="1"/>
    <row r="296" customFormat="1" ht="12" customHeight="1"/>
    <row r="297" customFormat="1" ht="12" customHeight="1"/>
    <row r="298" customFormat="1" ht="12" customHeight="1"/>
    <row r="299" customFormat="1" ht="12" customHeight="1"/>
    <row r="300" customFormat="1" ht="12" customHeight="1"/>
    <row r="301" customFormat="1" ht="12" customHeight="1"/>
    <row r="302" customFormat="1" ht="12" customHeight="1"/>
    <row r="303" customFormat="1" ht="12" customHeight="1"/>
    <row r="304" customFormat="1" ht="12" customHeight="1"/>
    <row r="305" customFormat="1" ht="12" customHeight="1"/>
    <row r="306" customFormat="1" ht="12" customHeight="1"/>
    <row r="307" customFormat="1" ht="12" customHeight="1"/>
    <row r="308" customFormat="1" ht="12" customHeight="1"/>
    <row r="309" customFormat="1" ht="12" customHeight="1"/>
    <row r="310" customFormat="1" ht="12" customHeight="1"/>
    <row r="311" customFormat="1" ht="12" customHeight="1"/>
    <row r="312" customFormat="1" ht="12" customHeight="1"/>
    <row r="313" customFormat="1" ht="12" customHeight="1"/>
    <row r="314" customFormat="1" ht="12" customHeight="1"/>
    <row r="315" customFormat="1" ht="12" customHeight="1"/>
    <row r="316" customFormat="1" ht="12" customHeight="1"/>
    <row r="317" customFormat="1" ht="12" customHeight="1"/>
    <row r="318" customFormat="1" ht="12" customHeight="1"/>
    <row r="319" customFormat="1" ht="12" customHeight="1"/>
    <row r="320" customFormat="1" ht="12" customHeight="1"/>
    <row r="321" customFormat="1" ht="12" customHeight="1"/>
    <row r="322" customFormat="1" ht="12" customHeight="1"/>
    <row r="323" customFormat="1" ht="12" customHeight="1"/>
    <row r="324" customFormat="1" ht="12" customHeight="1"/>
    <row r="325" customFormat="1" ht="12" customHeight="1"/>
    <row r="326" customFormat="1" ht="12" customHeight="1"/>
    <row r="327" customFormat="1" ht="12" customHeight="1"/>
    <row r="328" customFormat="1" ht="12" customHeight="1"/>
    <row r="329" customFormat="1" ht="12" customHeight="1"/>
    <row r="330" customFormat="1" ht="12" customHeight="1"/>
    <row r="331" customFormat="1" ht="12" customHeight="1"/>
    <row r="332" customFormat="1" ht="12" customHeight="1"/>
    <row r="333" customFormat="1" ht="12" customHeight="1"/>
    <row r="334" customFormat="1" ht="12" customHeight="1"/>
    <row r="335" customFormat="1" ht="12" customHeight="1"/>
    <row r="336" customFormat="1" ht="12" customHeight="1"/>
    <row r="337" customFormat="1" ht="12" customHeight="1"/>
    <row r="338" customFormat="1" ht="12" customHeight="1"/>
    <row r="339" customFormat="1" ht="12" customHeight="1"/>
    <row r="340" customFormat="1" ht="12" customHeight="1"/>
    <row r="341" customFormat="1" ht="12" customHeight="1"/>
    <row r="342" customFormat="1" ht="12" customHeight="1"/>
    <row r="343" customFormat="1" ht="12" customHeight="1"/>
    <row r="344" customFormat="1" ht="12" customHeight="1"/>
    <row r="345" customFormat="1" ht="12" customHeight="1"/>
    <row r="346" customFormat="1" ht="12" customHeight="1"/>
    <row r="347" customFormat="1" ht="12" customHeight="1"/>
    <row r="348" customFormat="1" ht="12" customHeight="1"/>
    <row r="349" customFormat="1" ht="12" customHeight="1"/>
    <row r="350" customFormat="1" ht="12" customHeight="1"/>
    <row r="351" customFormat="1" ht="12" customHeight="1"/>
    <row r="352" customFormat="1" ht="12" customHeight="1"/>
    <row r="353" customFormat="1" ht="12" customHeight="1"/>
    <row r="354" customFormat="1" ht="12" customHeight="1"/>
    <row r="355" customFormat="1" ht="12" customHeight="1"/>
    <row r="356" customFormat="1" ht="12" customHeight="1"/>
    <row r="357" customFormat="1" ht="12" customHeight="1"/>
    <row r="358" customFormat="1" ht="12" customHeight="1"/>
    <row r="359" customFormat="1" ht="12" customHeight="1"/>
    <row r="360" customFormat="1" ht="12" customHeight="1"/>
    <row r="361" customFormat="1" ht="12" customHeight="1"/>
    <row r="362" customFormat="1" ht="12" customHeight="1"/>
    <row r="363" customFormat="1" ht="12" customHeight="1"/>
    <row r="364" customFormat="1" ht="12" customHeight="1"/>
    <row r="365" customFormat="1" ht="12" customHeight="1"/>
    <row r="366" customFormat="1" ht="12" customHeight="1"/>
    <row r="367" customFormat="1" ht="12" customHeight="1"/>
    <row r="368" customFormat="1" ht="12" customHeight="1"/>
    <row r="369" customFormat="1" ht="12" customHeight="1"/>
    <row r="370" customFormat="1" ht="12" customHeight="1"/>
    <row r="371" customFormat="1" ht="12" customHeight="1"/>
    <row r="372" customFormat="1" ht="12" customHeight="1"/>
    <row r="373" customFormat="1" ht="12" customHeight="1"/>
    <row r="374" customFormat="1" ht="12" customHeight="1"/>
    <row r="375" customFormat="1" ht="12" customHeight="1"/>
    <row r="376" customFormat="1" ht="12" customHeight="1"/>
    <row r="377" customFormat="1" ht="12" customHeight="1"/>
    <row r="378" customFormat="1" ht="12" customHeight="1"/>
    <row r="379" customFormat="1" ht="12" customHeight="1"/>
    <row r="380" customFormat="1" ht="12" customHeight="1"/>
    <row r="381" customFormat="1" ht="12" customHeight="1"/>
    <row r="382" customFormat="1" ht="12" customHeight="1"/>
    <row r="383" customFormat="1" ht="12" customHeight="1"/>
    <row r="384" customFormat="1" ht="12" customHeight="1"/>
    <row r="385" customFormat="1" ht="12" customHeight="1"/>
    <row r="386" customFormat="1" ht="12" customHeight="1"/>
    <row r="387" customFormat="1" ht="12" customHeight="1"/>
    <row r="388" customFormat="1" ht="12" customHeight="1"/>
    <row r="389" customFormat="1" ht="12" customHeight="1"/>
    <row r="390" customFormat="1" ht="12" customHeight="1"/>
    <row r="391" customFormat="1" ht="12" customHeight="1"/>
    <row r="392" customFormat="1" ht="12" customHeight="1"/>
    <row r="393" customFormat="1" ht="12" customHeight="1"/>
    <row r="394" customFormat="1" ht="12" customHeight="1"/>
    <row r="395" customFormat="1" ht="12" customHeight="1"/>
    <row r="396" customFormat="1" ht="12" customHeight="1"/>
    <row r="397" customFormat="1" ht="12" customHeight="1"/>
    <row r="398" customFormat="1" ht="12" customHeight="1"/>
    <row r="399" customFormat="1" ht="12" customHeight="1"/>
    <row r="400" customFormat="1" ht="12" customHeight="1"/>
    <row r="401" customFormat="1" ht="12" customHeight="1"/>
    <row r="402" customFormat="1" ht="12" customHeight="1"/>
    <row r="403" customFormat="1" ht="12" customHeight="1"/>
    <row r="404" customFormat="1" ht="12" customHeight="1"/>
    <row r="405" customFormat="1" ht="12" customHeight="1"/>
    <row r="406" customFormat="1" ht="12" customHeight="1"/>
    <row r="407" customFormat="1" ht="12" customHeight="1"/>
    <row r="408" customFormat="1" ht="12" customHeight="1"/>
    <row r="409" customFormat="1" ht="12" customHeight="1"/>
    <row r="410" customFormat="1" ht="12" customHeight="1"/>
    <row r="411" customFormat="1" ht="12" customHeight="1"/>
    <row r="412" customFormat="1" ht="12" customHeight="1"/>
    <row r="413" customFormat="1" ht="12" customHeight="1"/>
    <row r="414" customFormat="1" ht="12" customHeight="1"/>
    <row r="415" customFormat="1" ht="12" customHeight="1"/>
    <row r="416" customFormat="1" ht="12" customHeight="1"/>
    <row r="417" customFormat="1" ht="12" customHeight="1"/>
    <row r="418" customFormat="1" ht="12" customHeight="1"/>
    <row r="419" customFormat="1" ht="12" customHeight="1"/>
    <row r="420" customFormat="1" ht="12" customHeight="1"/>
    <row r="421" customFormat="1" ht="12" customHeight="1"/>
    <row r="422" customFormat="1" ht="12" customHeight="1"/>
    <row r="423" customFormat="1" ht="12" customHeight="1"/>
    <row r="424" customFormat="1" ht="12" customHeight="1"/>
    <row r="425" customFormat="1" ht="12" customHeight="1"/>
    <row r="426" customFormat="1" ht="12" customHeight="1"/>
    <row r="427" customFormat="1" ht="12" customHeight="1"/>
    <row r="428" customFormat="1" ht="12" customHeight="1"/>
    <row r="429" customFormat="1" ht="12" customHeight="1"/>
    <row r="430" customFormat="1" ht="12" customHeight="1"/>
    <row r="431" customFormat="1" ht="12" customHeight="1"/>
    <row r="432" customFormat="1" ht="12" customHeight="1"/>
    <row r="433" customFormat="1" ht="12" customHeight="1"/>
    <row r="434" customFormat="1" ht="12" customHeight="1"/>
    <row r="435" customFormat="1" ht="12" customHeight="1"/>
    <row r="436" customFormat="1" ht="12" customHeight="1"/>
    <row r="437" customFormat="1" ht="12" customHeight="1"/>
    <row r="438" customFormat="1" ht="12" customHeight="1"/>
    <row r="439" customFormat="1" ht="12" customHeight="1"/>
    <row r="440" customFormat="1" ht="12" customHeight="1"/>
    <row r="441" customFormat="1" ht="12" customHeight="1"/>
    <row r="442" customFormat="1" ht="12" customHeight="1"/>
    <row r="443" customFormat="1" ht="12" customHeight="1"/>
    <row r="444" customFormat="1" ht="12" customHeight="1"/>
    <row r="445" customFormat="1" ht="12" customHeight="1"/>
    <row r="446" customFormat="1" ht="12" customHeight="1"/>
    <row r="447" customFormat="1" ht="12" customHeight="1"/>
    <row r="448" customFormat="1" ht="12" customHeight="1"/>
    <row r="449" customFormat="1" ht="12" customHeight="1"/>
    <row r="450" customFormat="1" ht="12" customHeight="1"/>
    <row r="451" customFormat="1" ht="12" customHeight="1"/>
    <row r="452" customFormat="1" ht="12" customHeight="1"/>
    <row r="453" customFormat="1" ht="12" customHeight="1"/>
    <row r="454" customFormat="1" ht="12" customHeight="1"/>
    <row r="455" customFormat="1" ht="12" customHeight="1"/>
    <row r="456" customFormat="1" ht="12" customHeight="1"/>
    <row r="457" customFormat="1" ht="12" customHeight="1"/>
    <row r="458" customFormat="1" ht="12" customHeight="1"/>
    <row r="459" customFormat="1" ht="12" customHeight="1"/>
    <row r="460" customFormat="1" ht="12" customHeight="1"/>
    <row r="461" customFormat="1" ht="12" customHeight="1"/>
    <row r="462" customFormat="1" ht="12" customHeight="1"/>
    <row r="463" customFormat="1" ht="12" customHeight="1"/>
    <row r="464" customFormat="1" ht="12" customHeight="1"/>
    <row r="465" customFormat="1" ht="12" customHeight="1"/>
    <row r="466" customFormat="1" ht="12" customHeight="1"/>
    <row r="467" customFormat="1" ht="12" customHeight="1"/>
    <row r="468" customFormat="1" ht="12" customHeight="1"/>
    <row r="469" customFormat="1" ht="12" customHeight="1"/>
    <row r="470" customFormat="1" ht="12" customHeight="1"/>
    <row r="471" customFormat="1" ht="12" customHeight="1"/>
    <row r="472" customFormat="1" ht="12" customHeight="1"/>
    <row r="473" customFormat="1" ht="12" customHeight="1"/>
    <row r="474" customFormat="1" ht="12" customHeight="1"/>
    <row r="475" customFormat="1" ht="12" customHeight="1"/>
    <row r="476" customFormat="1" ht="12" customHeight="1"/>
    <row r="477" customFormat="1" ht="12" customHeight="1"/>
    <row r="478" customFormat="1" ht="12" customHeight="1"/>
    <row r="479" customFormat="1" ht="12" customHeight="1"/>
    <row r="480" customFormat="1" ht="12" customHeight="1"/>
    <row r="481" customFormat="1" ht="12" customHeight="1"/>
    <row r="482" customFormat="1" ht="12" customHeight="1"/>
    <row r="483" customFormat="1" ht="12" customHeight="1"/>
    <row r="484" customFormat="1" ht="12" customHeight="1"/>
    <row r="485" customFormat="1" ht="12" customHeight="1"/>
    <row r="486" customFormat="1" ht="12" customHeight="1"/>
    <row r="487" customFormat="1" ht="12" customHeight="1"/>
    <row r="488" customFormat="1" ht="12" customHeight="1"/>
    <row r="489" customFormat="1" ht="12" customHeight="1"/>
    <row r="490" customFormat="1" ht="12" customHeight="1"/>
    <row r="491" customFormat="1" ht="12" customHeight="1"/>
    <row r="492" customFormat="1" ht="12" customHeight="1"/>
    <row r="493" customFormat="1" ht="12" customHeight="1"/>
    <row r="494" customFormat="1" ht="12" customHeight="1"/>
    <row r="495" customFormat="1" ht="12" customHeight="1"/>
    <row r="496" customFormat="1" ht="12" customHeight="1"/>
    <row r="497" customFormat="1" ht="12" customHeight="1"/>
    <row r="498" customFormat="1" ht="12" customHeight="1"/>
    <row r="499" customFormat="1" ht="12" customHeight="1"/>
    <row r="500" customFormat="1" ht="12" customHeight="1"/>
    <row r="501" customFormat="1" ht="12" customHeight="1"/>
    <row r="502" customFormat="1" ht="12" customHeight="1"/>
    <row r="503" customFormat="1" ht="12" customHeight="1"/>
    <row r="504" customFormat="1" ht="12" customHeight="1"/>
    <row r="505" customFormat="1" ht="12" customHeight="1"/>
    <row r="506" customFormat="1" ht="12" customHeight="1"/>
    <row r="507" customFormat="1" ht="12" customHeight="1"/>
    <row r="508" customFormat="1" ht="12" customHeight="1"/>
    <row r="509" customFormat="1" ht="12" customHeight="1"/>
    <row r="510" customFormat="1" ht="12" customHeight="1"/>
    <row r="511" customFormat="1" ht="12" customHeight="1"/>
    <row r="512" customFormat="1" ht="12" customHeight="1"/>
    <row r="513" customFormat="1" ht="12" customHeight="1"/>
    <row r="514" customFormat="1" ht="12" customHeight="1"/>
    <row r="515" customFormat="1" ht="12" customHeight="1"/>
    <row r="516" customFormat="1" ht="12" customHeight="1"/>
    <row r="517" customFormat="1" ht="12" customHeight="1"/>
    <row r="518" customFormat="1" ht="12" customHeight="1"/>
    <row r="519" customFormat="1" ht="12" customHeight="1"/>
    <row r="520" customFormat="1" ht="12" customHeight="1"/>
    <row r="521" customFormat="1" ht="12" customHeight="1"/>
    <row r="522" customFormat="1" ht="12" customHeight="1"/>
    <row r="523" customFormat="1" ht="12" customHeight="1"/>
    <row r="524" customFormat="1" ht="12" customHeight="1"/>
    <row r="525" customFormat="1" ht="12" customHeight="1"/>
    <row r="526" customFormat="1" ht="12" customHeight="1"/>
    <row r="527" customFormat="1" ht="12" customHeight="1"/>
    <row r="528" customFormat="1" ht="12" customHeight="1"/>
    <row r="529" customFormat="1" ht="12" customHeight="1"/>
    <row r="530" customFormat="1" ht="12" customHeight="1"/>
    <row r="531" customFormat="1" ht="12" customHeight="1"/>
    <row r="532" customFormat="1" ht="12" customHeight="1"/>
    <row r="533" customFormat="1" ht="12" customHeight="1"/>
    <row r="534" customFormat="1" ht="12" customHeight="1"/>
    <row r="535" customFormat="1" ht="12" customHeight="1"/>
    <row r="536" customFormat="1" ht="12" customHeight="1"/>
    <row r="537" customFormat="1" ht="12" customHeight="1"/>
    <row r="538" customFormat="1" ht="12" customHeight="1"/>
    <row r="539" customFormat="1" ht="12" customHeight="1"/>
    <row r="540" customFormat="1" ht="12" customHeight="1"/>
    <row r="541" customFormat="1" ht="12" customHeight="1"/>
    <row r="542" customFormat="1" ht="12" customHeight="1"/>
    <row r="543" customFormat="1" ht="12" customHeight="1"/>
    <row r="544" customFormat="1" ht="12" customHeight="1"/>
    <row r="545" customFormat="1" ht="12" customHeight="1"/>
    <row r="546" customFormat="1" ht="12" customHeight="1"/>
    <row r="547" customFormat="1" ht="12" customHeight="1"/>
    <row r="548" customFormat="1" ht="12" customHeight="1"/>
    <row r="549" customFormat="1" ht="12" customHeight="1"/>
    <row r="550" customFormat="1" ht="12" customHeight="1"/>
    <row r="551" customFormat="1" ht="12" customHeight="1"/>
    <row r="552" customFormat="1" ht="12" customHeight="1"/>
    <row r="553" customFormat="1" ht="12" customHeight="1"/>
    <row r="554" customFormat="1" ht="12" customHeight="1"/>
    <row r="555" customFormat="1" ht="12" customHeight="1"/>
    <row r="556" customFormat="1" ht="12" customHeight="1"/>
    <row r="557" customFormat="1" ht="12" customHeight="1"/>
    <row r="558" customFormat="1" ht="12" customHeight="1"/>
    <row r="559" customFormat="1" ht="12" customHeight="1"/>
    <row r="560" customFormat="1" ht="12" customHeight="1"/>
    <row r="561" customFormat="1" ht="12" customHeight="1"/>
    <row r="562" customFormat="1" ht="12" customHeight="1"/>
    <row r="563" customFormat="1" ht="12" customHeight="1"/>
    <row r="564" customFormat="1" ht="12" customHeight="1"/>
    <row r="565" customFormat="1" ht="12" customHeight="1"/>
    <row r="566" customFormat="1" ht="12" customHeight="1"/>
    <row r="567" customFormat="1" ht="12" customHeight="1"/>
    <row r="568" customFormat="1" ht="12" customHeight="1"/>
    <row r="569" customFormat="1" ht="12" customHeight="1"/>
    <row r="570" customFormat="1" ht="12" customHeight="1"/>
    <row r="571" customFormat="1" ht="12" customHeight="1"/>
    <row r="572" customFormat="1" ht="12" customHeight="1"/>
    <row r="573" customFormat="1" ht="12" customHeight="1"/>
    <row r="574" customFormat="1" ht="12" customHeight="1"/>
    <row r="575" customFormat="1" ht="12" customHeight="1"/>
    <row r="576" customFormat="1" ht="12" customHeight="1"/>
    <row r="577" customFormat="1" ht="12" customHeight="1"/>
    <row r="578" customFormat="1" ht="12" customHeight="1"/>
    <row r="579" customFormat="1" ht="12" customHeight="1"/>
    <row r="580" customFormat="1" ht="12" customHeight="1"/>
    <row r="581" customFormat="1" ht="12" customHeight="1"/>
    <row r="582" customFormat="1" ht="12" customHeight="1"/>
    <row r="583" customFormat="1" ht="12" customHeight="1"/>
    <row r="584" customFormat="1" ht="12" customHeight="1"/>
    <row r="585" customFormat="1" ht="12" customHeight="1"/>
    <row r="586" customFormat="1" ht="12" customHeight="1"/>
    <row r="587" customFormat="1" ht="12" customHeight="1"/>
    <row r="588" customFormat="1" ht="12" customHeight="1"/>
    <row r="589" customFormat="1" ht="12" customHeight="1"/>
    <row r="590" customFormat="1" ht="12" customHeight="1"/>
    <row r="591" customFormat="1" ht="12" customHeight="1"/>
    <row r="592" customFormat="1" ht="12" customHeight="1"/>
    <row r="593" customFormat="1" ht="12" customHeight="1"/>
    <row r="594" customFormat="1" ht="12" customHeight="1"/>
    <row r="595" customFormat="1" ht="12" customHeight="1"/>
    <row r="596" customFormat="1" ht="12" customHeight="1"/>
    <row r="597" customFormat="1" ht="12" customHeight="1"/>
    <row r="598" customFormat="1" ht="12" customHeight="1"/>
    <row r="599" customFormat="1" ht="12" customHeight="1"/>
    <row r="600" customFormat="1" ht="12" customHeight="1"/>
    <row r="601" customFormat="1" ht="12" customHeight="1"/>
    <row r="602" customFormat="1" ht="12" customHeight="1"/>
    <row r="603" customFormat="1" ht="12" customHeight="1"/>
    <row r="604" customFormat="1" ht="12" customHeight="1"/>
    <row r="605" customFormat="1" ht="12" customHeight="1"/>
    <row r="606" customFormat="1" ht="12" customHeight="1"/>
    <row r="607" customFormat="1" ht="12" customHeight="1"/>
    <row r="608" customFormat="1" ht="12" customHeight="1"/>
    <row r="609" customFormat="1" ht="12" customHeight="1"/>
    <row r="610" customFormat="1" ht="12" customHeight="1"/>
    <row r="611" customFormat="1" ht="12" customHeight="1"/>
    <row r="612" customFormat="1" ht="12" customHeight="1"/>
    <row r="613" customFormat="1" ht="12" customHeight="1"/>
    <row r="614" customFormat="1" ht="12" customHeight="1"/>
    <row r="615" customFormat="1" ht="12" customHeight="1"/>
    <row r="616" customFormat="1" ht="12" customHeight="1"/>
    <row r="617" customFormat="1" ht="12" customHeight="1"/>
    <row r="618" customFormat="1" ht="12" customHeight="1"/>
    <row r="619" customFormat="1" ht="12" customHeight="1"/>
    <row r="620" customFormat="1" ht="12" customHeight="1"/>
    <row r="621" customFormat="1" ht="12" customHeight="1"/>
    <row r="622" customFormat="1" ht="12" customHeight="1"/>
    <row r="623" customFormat="1" ht="12" customHeight="1"/>
    <row r="624" customFormat="1" ht="12" customHeight="1"/>
    <row r="625" customFormat="1" ht="12" customHeight="1"/>
    <row r="626" customFormat="1" ht="12" customHeight="1"/>
    <row r="627" customFormat="1" ht="12" customHeight="1"/>
    <row r="628" customFormat="1" ht="12" customHeight="1"/>
    <row r="629" customFormat="1" ht="12" customHeight="1"/>
    <row r="630" customFormat="1" ht="12" customHeight="1"/>
    <row r="631" customFormat="1" ht="12" customHeight="1"/>
    <row r="632" customFormat="1" ht="12" customHeight="1"/>
    <row r="633" customFormat="1" ht="12" customHeight="1"/>
    <row r="634" customFormat="1" ht="12" customHeight="1"/>
    <row r="635" customFormat="1" ht="12" customHeight="1"/>
    <row r="636" customFormat="1" ht="12" customHeight="1"/>
    <row r="637" customFormat="1" ht="12" customHeight="1"/>
    <row r="638" customFormat="1" ht="12" customHeight="1"/>
    <row r="639" customFormat="1" ht="12" customHeight="1"/>
    <row r="640" customFormat="1" ht="12" customHeight="1"/>
    <row r="641" customFormat="1" ht="12" customHeight="1"/>
    <row r="642" customFormat="1" ht="12" customHeight="1"/>
    <row r="643" customFormat="1" ht="12" customHeight="1"/>
    <row r="644" customFormat="1" ht="12" customHeight="1"/>
    <row r="645" customFormat="1" ht="12" customHeight="1"/>
    <row r="646" customFormat="1" ht="12" customHeight="1"/>
    <row r="647" customFormat="1" ht="12" customHeight="1"/>
    <row r="648" customFormat="1" ht="12" customHeight="1"/>
    <row r="649" customFormat="1" ht="12" customHeight="1"/>
    <row r="650" customFormat="1" ht="12" customHeight="1"/>
    <row r="651" customFormat="1" ht="12" customHeight="1"/>
    <row r="652" customFormat="1" ht="12" customHeight="1"/>
    <row r="653" customFormat="1" ht="12" customHeight="1"/>
    <row r="654" customFormat="1" ht="12" customHeight="1"/>
    <row r="655" customFormat="1" ht="12" customHeight="1"/>
    <row r="656" customFormat="1" ht="12" customHeight="1"/>
    <row r="657" customFormat="1" ht="12" customHeight="1"/>
    <row r="658" customFormat="1" ht="12" customHeight="1"/>
    <row r="659" customFormat="1" ht="12" customHeight="1"/>
    <row r="660" customFormat="1" ht="12" customHeight="1"/>
    <row r="661" customFormat="1" ht="12" customHeight="1"/>
    <row r="662" customFormat="1" ht="12" customHeight="1"/>
    <row r="663" customFormat="1" ht="12" customHeight="1"/>
    <row r="664" customFormat="1" ht="12" customHeight="1"/>
    <row r="665" customFormat="1" ht="12" customHeight="1"/>
    <row r="666" customFormat="1" ht="12" customHeight="1"/>
    <row r="667" customFormat="1" ht="12" customHeight="1"/>
    <row r="668" customFormat="1" ht="12" customHeight="1"/>
    <row r="669" customFormat="1" ht="12" customHeight="1"/>
    <row r="670" customFormat="1" ht="12" customHeight="1"/>
    <row r="671" customFormat="1" ht="12" customHeight="1"/>
    <row r="672" customFormat="1" ht="12" customHeight="1"/>
    <row r="673" customFormat="1" ht="12" customHeight="1"/>
    <row r="674" customFormat="1" ht="12" customHeight="1"/>
    <row r="675" customFormat="1" ht="12" customHeight="1"/>
    <row r="676" customFormat="1" ht="12" customHeight="1"/>
    <row r="677" customFormat="1" ht="12" customHeight="1"/>
    <row r="678" customFormat="1" ht="12" customHeight="1"/>
    <row r="679" customFormat="1" ht="12" customHeight="1"/>
    <row r="680" customFormat="1" ht="12" customHeight="1"/>
    <row r="681" customFormat="1" ht="12" customHeight="1"/>
    <row r="682" customFormat="1" ht="12" customHeight="1"/>
    <row r="683" customFormat="1" ht="12" customHeight="1"/>
    <row r="684" customFormat="1" ht="12" customHeight="1"/>
    <row r="685" customFormat="1" ht="12" customHeight="1"/>
    <row r="686" customFormat="1" ht="12" customHeight="1"/>
    <row r="687" customFormat="1" ht="12" customHeight="1"/>
    <row r="688" customFormat="1" ht="12" customHeight="1"/>
    <row r="689" customFormat="1" ht="12" customHeight="1"/>
    <row r="690" customFormat="1" ht="12" customHeight="1"/>
    <row r="691" customFormat="1" ht="12" customHeight="1"/>
    <row r="692" customFormat="1" ht="12" customHeight="1"/>
    <row r="693" customFormat="1" ht="12" customHeight="1"/>
    <row r="694" customFormat="1" ht="12" customHeight="1"/>
    <row r="695" customFormat="1" ht="12" customHeight="1"/>
    <row r="696" customFormat="1" ht="12" customHeight="1"/>
    <row r="697" customFormat="1" ht="12" customHeight="1"/>
    <row r="698" customFormat="1" ht="12" customHeight="1"/>
    <row r="699" customFormat="1" ht="12" customHeight="1"/>
    <row r="700" customFormat="1" ht="12" customHeight="1"/>
    <row r="701" customFormat="1" ht="12" customHeight="1"/>
    <row r="702" customFormat="1" ht="12" customHeight="1"/>
    <row r="703" customFormat="1" ht="12" customHeight="1"/>
    <row r="704" customFormat="1" ht="12" customHeight="1"/>
    <row r="705" customFormat="1" ht="12" customHeight="1"/>
    <row r="706" customFormat="1" ht="12" customHeight="1"/>
    <row r="707" customFormat="1" ht="12" customHeight="1"/>
    <row r="708" customFormat="1" ht="12" customHeight="1"/>
    <row r="709" customFormat="1" ht="12" customHeight="1"/>
    <row r="710" customFormat="1" ht="12" customHeight="1"/>
    <row r="711" customFormat="1" ht="12" customHeight="1"/>
    <row r="712" customFormat="1" ht="12" customHeight="1"/>
    <row r="713" customFormat="1" ht="12" customHeight="1"/>
    <row r="714" customFormat="1" ht="12" customHeight="1"/>
    <row r="715" customFormat="1" ht="12" customHeight="1"/>
    <row r="716" customFormat="1" ht="12" customHeight="1"/>
    <row r="717" customFormat="1" ht="12" customHeight="1"/>
    <row r="718" customFormat="1" ht="12" customHeight="1"/>
    <row r="719" customFormat="1" ht="12" customHeight="1"/>
    <row r="720" customFormat="1" ht="12" customHeight="1"/>
    <row r="721" customFormat="1" ht="12" customHeight="1"/>
    <row r="722" customFormat="1" ht="12" customHeight="1"/>
    <row r="723" customFormat="1" ht="12" customHeight="1"/>
    <row r="724" customFormat="1" ht="12" customHeight="1"/>
    <row r="725" customFormat="1" ht="12" customHeight="1"/>
    <row r="726" customFormat="1" ht="12" customHeight="1"/>
    <row r="727" customFormat="1" ht="12" customHeight="1"/>
    <row r="728" customFormat="1" ht="12" customHeight="1"/>
    <row r="729" customFormat="1" ht="12" customHeight="1"/>
    <row r="730" customFormat="1" ht="12" customHeight="1"/>
    <row r="731" customFormat="1" ht="12" customHeight="1"/>
    <row r="732" customFormat="1" ht="12" customHeight="1"/>
    <row r="733" customFormat="1" ht="12" customHeight="1"/>
    <row r="734" customFormat="1" ht="12" customHeight="1"/>
    <row r="735" customFormat="1" ht="12" customHeight="1"/>
    <row r="736" customFormat="1" ht="12" customHeight="1"/>
    <row r="737" customFormat="1" ht="12" customHeight="1"/>
    <row r="738" customFormat="1" ht="12" customHeight="1"/>
    <row r="739" customFormat="1" ht="12" customHeight="1"/>
    <row r="740" customFormat="1" ht="12" customHeight="1"/>
    <row r="741" customFormat="1" ht="12" customHeight="1"/>
    <row r="742" customFormat="1" ht="12" customHeight="1"/>
    <row r="743" customFormat="1" ht="12" customHeight="1"/>
    <row r="744" customFormat="1" ht="12" customHeight="1"/>
    <row r="745" customFormat="1" ht="12" customHeight="1"/>
    <row r="746" customFormat="1" ht="12" customHeight="1"/>
    <row r="747" customFormat="1" ht="12" customHeight="1"/>
    <row r="748" customFormat="1" ht="12" customHeight="1"/>
    <row r="749" customFormat="1" ht="12" customHeight="1"/>
    <row r="750" customFormat="1" ht="12" customHeight="1"/>
    <row r="751" customFormat="1" ht="12" customHeight="1"/>
    <row r="752" customFormat="1" ht="12" customHeight="1"/>
    <row r="753" customFormat="1" ht="12" customHeight="1"/>
    <row r="754" customFormat="1" ht="12" customHeight="1"/>
    <row r="755" customFormat="1" ht="12" customHeight="1"/>
    <row r="756" customFormat="1" ht="12" customHeight="1"/>
    <row r="757" customFormat="1" ht="12" customHeight="1"/>
    <row r="758" customFormat="1" ht="12" customHeight="1"/>
    <row r="759" customFormat="1" ht="12" customHeight="1"/>
    <row r="760" customFormat="1" ht="12" customHeight="1"/>
    <row r="761" customFormat="1" ht="12" customHeight="1"/>
    <row r="762" customFormat="1" ht="12" customHeight="1"/>
    <row r="763" customFormat="1" ht="12" customHeight="1"/>
    <row r="764" customFormat="1" ht="12" customHeight="1"/>
    <row r="765" customFormat="1" ht="12" customHeight="1"/>
    <row r="766" customFormat="1" ht="12" customHeight="1"/>
    <row r="767" customFormat="1" ht="12" customHeight="1"/>
    <row r="768" customFormat="1" ht="12" customHeight="1"/>
    <row r="769" customFormat="1" ht="12" customHeight="1"/>
    <row r="770" customFormat="1" ht="12" customHeight="1"/>
    <row r="771" customFormat="1" ht="12" customHeight="1"/>
    <row r="772" customFormat="1" ht="12" customHeight="1"/>
    <row r="773" customFormat="1" ht="12" customHeight="1"/>
    <row r="774" customFormat="1" ht="12" customHeight="1"/>
    <row r="775" customFormat="1" ht="12" customHeight="1"/>
    <row r="776" customFormat="1" ht="12" customHeight="1"/>
    <row r="777" customFormat="1" ht="12" customHeight="1"/>
    <row r="778" customFormat="1" ht="12" customHeight="1"/>
    <row r="779" customFormat="1" ht="12" customHeight="1"/>
    <row r="780" customFormat="1" ht="12" customHeight="1"/>
    <row r="781" customFormat="1" ht="12" customHeight="1"/>
    <row r="782" customFormat="1" ht="12" customHeight="1"/>
    <row r="783" customFormat="1" ht="12" customHeight="1"/>
    <row r="784" customFormat="1" ht="12" customHeight="1"/>
    <row r="785" customFormat="1" ht="12" customHeight="1"/>
    <row r="786" customFormat="1" ht="12" customHeight="1"/>
    <row r="787" customFormat="1" ht="12" customHeight="1"/>
    <row r="788" customFormat="1" ht="12" customHeight="1"/>
    <row r="789" customFormat="1" ht="12" customHeight="1"/>
    <row r="790" customFormat="1" ht="12" customHeight="1"/>
    <row r="791" customFormat="1" ht="12" customHeight="1"/>
    <row r="792" customFormat="1" ht="12" customHeight="1"/>
    <row r="793" customFormat="1" ht="12" customHeight="1"/>
    <row r="794" customFormat="1" ht="12" customHeight="1"/>
    <row r="795" customFormat="1" ht="12" customHeight="1"/>
    <row r="796" customFormat="1" ht="12" customHeight="1"/>
    <row r="797" customFormat="1" ht="12" customHeight="1"/>
    <row r="798" customFormat="1" ht="12" customHeight="1"/>
    <row r="799" customFormat="1" ht="12" customHeight="1"/>
    <row r="800" customFormat="1" ht="12" customHeight="1"/>
    <row r="801" customFormat="1" ht="12" customHeight="1"/>
    <row r="802" customFormat="1" ht="12" customHeight="1"/>
    <row r="803" customFormat="1" ht="12" customHeight="1"/>
    <row r="804" customFormat="1" ht="12" customHeight="1"/>
    <row r="805" customFormat="1" ht="12" customHeight="1"/>
    <row r="806" customFormat="1" ht="12" customHeight="1"/>
    <row r="807" customFormat="1" ht="12" customHeight="1"/>
    <row r="808" customFormat="1" ht="12" customHeight="1"/>
    <row r="809" customFormat="1" ht="12" customHeight="1"/>
    <row r="810" customFormat="1" ht="12" customHeight="1"/>
    <row r="811" customFormat="1" ht="12" customHeight="1"/>
    <row r="812" customFormat="1" ht="12" customHeight="1"/>
    <row r="813" customFormat="1" ht="12" customHeight="1"/>
    <row r="814" customFormat="1" ht="12" customHeight="1"/>
    <row r="815" customFormat="1" ht="12" customHeight="1"/>
    <row r="816" customFormat="1" ht="12" customHeight="1"/>
    <row r="817" customFormat="1" ht="12" customHeight="1"/>
    <row r="818" customFormat="1" ht="12" customHeight="1"/>
    <row r="819" customFormat="1" ht="12" customHeight="1"/>
    <row r="820" customFormat="1" ht="12" customHeight="1"/>
    <row r="821" customFormat="1" ht="12" customHeight="1"/>
    <row r="822" customFormat="1" ht="12" customHeight="1"/>
    <row r="823" customFormat="1" ht="12" customHeight="1"/>
    <row r="824" customFormat="1" ht="12" customHeight="1"/>
    <row r="825" customFormat="1" ht="12" customHeight="1"/>
    <row r="826" customFormat="1" ht="12" customHeight="1"/>
    <row r="827" customFormat="1" ht="12" customHeight="1"/>
    <row r="828" customFormat="1" ht="12" customHeight="1"/>
    <row r="829" customFormat="1" ht="12" customHeight="1"/>
    <row r="830" customFormat="1" ht="12" customHeight="1"/>
    <row r="831" customFormat="1" ht="12" customHeight="1"/>
    <row r="832" customFormat="1" ht="12" customHeight="1"/>
    <row r="833" customFormat="1" ht="12" customHeight="1"/>
    <row r="834" customFormat="1" ht="12" customHeight="1"/>
    <row r="835" customFormat="1" ht="12" customHeight="1"/>
    <row r="836" customFormat="1" ht="12" customHeight="1"/>
    <row r="837" customFormat="1" ht="12" customHeight="1"/>
    <row r="838" customFormat="1" ht="12" customHeight="1"/>
    <row r="839" customFormat="1" ht="12" customHeight="1"/>
    <row r="840" customFormat="1" ht="12" customHeight="1"/>
    <row r="841" customFormat="1" ht="12" customHeight="1"/>
    <row r="842" customFormat="1" ht="12" customHeight="1"/>
    <row r="843" customFormat="1" ht="12" customHeight="1"/>
    <row r="844" customFormat="1" ht="12" customHeight="1"/>
    <row r="845" customFormat="1" ht="12" customHeight="1"/>
    <row r="846" customFormat="1" ht="12" customHeight="1"/>
    <row r="847" customFormat="1" ht="12" customHeight="1"/>
    <row r="848" customFormat="1" ht="12" customHeight="1"/>
    <row r="849" customFormat="1" ht="12" customHeight="1"/>
    <row r="850" customFormat="1" ht="12" customHeight="1"/>
    <row r="851" customFormat="1" ht="12" customHeight="1"/>
    <row r="852" customFormat="1" ht="12" customHeight="1"/>
    <row r="853" customFormat="1" ht="12" customHeight="1"/>
    <row r="854" customFormat="1" ht="12" customHeight="1"/>
    <row r="855" customFormat="1" ht="12" customHeight="1"/>
    <row r="856" customFormat="1" ht="12" customHeight="1"/>
    <row r="857" customFormat="1" ht="12" customHeight="1"/>
    <row r="858" customFormat="1" ht="12" customHeight="1"/>
    <row r="859" customFormat="1" ht="12" customHeight="1"/>
    <row r="860" customFormat="1" ht="12" customHeight="1"/>
    <row r="861" customFormat="1" ht="12" customHeight="1"/>
    <row r="862" customFormat="1" ht="12" customHeight="1"/>
    <row r="863" customFormat="1" ht="12" customHeight="1"/>
    <row r="864" customFormat="1" ht="12" customHeight="1"/>
    <row r="865" customFormat="1" ht="12" customHeight="1"/>
    <row r="866" customFormat="1" ht="12" customHeight="1"/>
    <row r="867" customFormat="1" ht="12" customHeight="1"/>
    <row r="868" customFormat="1" ht="12" customHeight="1"/>
    <row r="869" customFormat="1" ht="12" customHeight="1"/>
    <row r="870" customFormat="1" ht="12" customHeight="1"/>
    <row r="871" customFormat="1" ht="12" customHeight="1"/>
    <row r="872" customFormat="1" ht="12" customHeight="1"/>
    <row r="873" customFormat="1" ht="12" customHeight="1"/>
    <row r="874" customFormat="1" ht="12" customHeight="1"/>
    <row r="875" customFormat="1" ht="12" customHeight="1"/>
    <row r="876" customFormat="1" ht="12" customHeight="1"/>
    <row r="877" customFormat="1" ht="12" customHeight="1"/>
    <row r="878" customFormat="1" ht="12" customHeight="1"/>
    <row r="879" customFormat="1" ht="12" customHeight="1"/>
    <row r="880" customFormat="1" ht="12" customHeight="1"/>
    <row r="881" customFormat="1" ht="12" customHeight="1"/>
    <row r="882" customFormat="1" ht="12" customHeight="1"/>
    <row r="883" customFormat="1" ht="12" customHeight="1"/>
    <row r="884" customFormat="1" ht="12" customHeight="1"/>
    <row r="885" customFormat="1" ht="12" customHeight="1"/>
    <row r="886" customFormat="1" ht="12" customHeight="1"/>
    <row r="887" customFormat="1" ht="12" customHeight="1"/>
    <row r="888" customFormat="1" ht="12" customHeight="1"/>
    <row r="889" customFormat="1" ht="12" customHeight="1"/>
    <row r="890" customFormat="1" ht="12" customHeight="1"/>
    <row r="891" customFormat="1" ht="12" customHeight="1"/>
    <row r="892" customFormat="1" ht="12" customHeight="1"/>
    <row r="893" customFormat="1" ht="12" customHeight="1"/>
    <row r="894" customFormat="1" ht="12" customHeight="1"/>
    <row r="895" customFormat="1" ht="12" customHeight="1"/>
    <row r="896" customFormat="1" ht="12" customHeight="1"/>
    <row r="897" customFormat="1" ht="12" customHeight="1"/>
    <row r="898" customFormat="1" ht="12" customHeight="1"/>
    <row r="899" customFormat="1" ht="12" customHeight="1"/>
    <row r="900" customFormat="1" ht="12" customHeight="1"/>
    <row r="901" customFormat="1" ht="12" customHeight="1"/>
    <row r="902" customFormat="1" ht="12" customHeight="1"/>
    <row r="903" customFormat="1" ht="12" customHeight="1"/>
    <row r="904" customFormat="1" ht="12" customHeight="1"/>
    <row r="905" customFormat="1" ht="12" customHeight="1"/>
    <row r="906" customFormat="1" ht="12" customHeight="1"/>
    <row r="907" customFormat="1" ht="12" customHeight="1"/>
    <row r="908" customFormat="1" ht="12" customHeight="1"/>
    <row r="909" customFormat="1" ht="12" customHeight="1"/>
    <row r="910" customFormat="1" ht="12" customHeight="1"/>
    <row r="911" customFormat="1" ht="12" customHeight="1"/>
    <row r="912" customFormat="1" ht="12" customHeight="1"/>
    <row r="913" customFormat="1" ht="12" customHeight="1"/>
    <row r="914" customFormat="1" ht="12" customHeight="1"/>
    <row r="915" customFormat="1" ht="12" customHeight="1"/>
    <row r="916" customFormat="1" ht="12" customHeight="1"/>
    <row r="917" customFormat="1" ht="12" customHeight="1"/>
    <row r="918" customFormat="1" ht="12" customHeight="1"/>
    <row r="919" customFormat="1" ht="12" customHeight="1"/>
    <row r="920" customFormat="1" ht="12" customHeight="1"/>
    <row r="921" customFormat="1" ht="12" customHeight="1"/>
    <row r="922" customFormat="1" ht="12" customHeight="1"/>
    <row r="923" customFormat="1" ht="12" customHeight="1"/>
    <row r="924" customFormat="1" ht="12" customHeight="1"/>
    <row r="925" customFormat="1" ht="12" customHeight="1"/>
    <row r="926" customFormat="1" ht="12" customHeight="1"/>
    <row r="927" customFormat="1" ht="12" customHeight="1"/>
    <row r="928" customFormat="1" ht="12" customHeight="1"/>
    <row r="929" customFormat="1" ht="12" customHeight="1"/>
    <row r="930" customFormat="1" ht="12" customHeight="1"/>
    <row r="931" customFormat="1" ht="12" customHeight="1"/>
    <row r="932" customFormat="1" ht="12" customHeight="1"/>
    <row r="933" customFormat="1" ht="12" customHeight="1"/>
    <row r="934" customFormat="1" ht="12" customHeight="1"/>
    <row r="935" customFormat="1" ht="12" customHeight="1"/>
    <row r="936" customFormat="1" ht="12" customHeight="1"/>
    <row r="937" customFormat="1" ht="12" customHeight="1"/>
    <row r="938" customFormat="1" ht="12" customHeight="1"/>
    <row r="939" customFormat="1" ht="12" customHeight="1"/>
    <row r="940" customFormat="1" ht="12" customHeight="1"/>
    <row r="941" customFormat="1" ht="12" customHeight="1"/>
    <row r="942" customFormat="1" ht="12" customHeight="1"/>
    <row r="943" customFormat="1" ht="12" customHeight="1"/>
    <row r="944" customFormat="1" ht="12" customHeight="1"/>
    <row r="945" customFormat="1" ht="12" customHeight="1"/>
    <row r="946" customFormat="1" ht="12" customHeight="1"/>
    <row r="947" customFormat="1" ht="12" customHeight="1"/>
    <row r="948" customFormat="1" ht="12" customHeight="1"/>
    <row r="949" customFormat="1" ht="12" customHeight="1"/>
    <row r="950" customFormat="1" ht="12" customHeight="1"/>
    <row r="951" customFormat="1" ht="12" customHeight="1"/>
    <row r="952" customFormat="1" ht="12" customHeight="1"/>
    <row r="953" customFormat="1" ht="12" customHeight="1"/>
    <row r="954" customFormat="1" ht="12" customHeight="1"/>
    <row r="955" customFormat="1" ht="12" customHeight="1"/>
    <row r="956" customFormat="1" ht="12" customHeight="1"/>
    <row r="957" customFormat="1" ht="12" customHeight="1"/>
    <row r="958" customFormat="1" ht="12" customHeight="1"/>
    <row r="959" customFormat="1" ht="12" customHeight="1"/>
    <row r="960" customFormat="1" ht="12" customHeight="1"/>
    <row r="961" customFormat="1" ht="12" customHeight="1"/>
    <row r="962" customFormat="1" ht="12" customHeight="1"/>
    <row r="963" customFormat="1" ht="12" customHeight="1"/>
    <row r="964" customFormat="1" ht="12" customHeight="1"/>
    <row r="965" customFormat="1" ht="12" customHeight="1"/>
    <row r="966" customFormat="1" ht="12" customHeight="1"/>
    <row r="967" customFormat="1" ht="12" customHeight="1"/>
    <row r="968" customFormat="1" ht="12" customHeight="1"/>
    <row r="969" customFormat="1" ht="12" customHeight="1"/>
    <row r="970" customFormat="1" ht="12" customHeight="1"/>
    <row r="971" customFormat="1" ht="12" customHeight="1"/>
    <row r="972" customFormat="1" ht="12" customHeight="1"/>
    <row r="973" customFormat="1" ht="12" customHeight="1"/>
    <row r="974" customFormat="1" ht="12" customHeight="1"/>
    <row r="975" customFormat="1" ht="12" customHeight="1"/>
    <row r="976" customFormat="1" ht="12" customHeight="1"/>
    <row r="977" customFormat="1" ht="12" customHeight="1"/>
    <row r="978" customFormat="1" ht="12" customHeight="1"/>
    <row r="979" customFormat="1" ht="12" customHeight="1"/>
    <row r="980" customFormat="1" ht="12" customHeight="1"/>
    <row r="981" customFormat="1" ht="12" customHeight="1"/>
    <row r="982" customFormat="1" ht="12" customHeight="1"/>
    <row r="983" customFormat="1" ht="12" customHeight="1"/>
    <row r="984" customFormat="1" ht="12" customHeight="1"/>
    <row r="985" customFormat="1" ht="12" customHeight="1"/>
    <row r="986" customFormat="1" ht="12" customHeight="1"/>
    <row r="987" customFormat="1" ht="12" customHeight="1"/>
    <row r="988" customFormat="1" ht="12" customHeight="1"/>
    <row r="989" customFormat="1" ht="12" customHeight="1"/>
    <row r="990" customFormat="1" ht="12" customHeight="1"/>
    <row r="991" customFormat="1" ht="12" customHeight="1"/>
    <row r="992" customFormat="1" ht="12" customHeight="1"/>
    <row r="993" customFormat="1" ht="12" customHeight="1"/>
    <row r="994" customFormat="1" ht="12" customHeight="1"/>
    <row r="995" customFormat="1" ht="12" customHeight="1"/>
    <row r="996" customFormat="1" ht="12" customHeight="1"/>
    <row r="997" customFormat="1" ht="12" customHeight="1"/>
    <row r="998" customFormat="1" ht="12" customHeight="1"/>
    <row r="999" customFormat="1" ht="12" customHeight="1"/>
    <row r="1000" customFormat="1" ht="12" customHeight="1"/>
  </sheetData>
  <mergeCells count="1">
    <mergeCell ref="C1:D1"/>
  </mergeCells>
  <dataValidations count="2">
    <dataValidation type="list" allowBlank="1" showErrorMessage="1" sqref="B5" xr:uid="{00000000-0002-0000-0300-000000000000}">
      <formula1>productie</formula1>
    </dataValidation>
    <dataValidation type="list" allowBlank="1" showErrorMessage="1" sqref="B4" xr:uid="{00000000-0002-0000-0300-000001000000}">
      <formula1>bedienden</formula1>
    </dataValidation>
  </dataValidations>
  <pageMargins left="0.75" right="0.75" top="1" bottom="1" header="0" footer="0"/>
  <pageSetup paperSize="9" orientation="landscape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0000"/>
    <pageSetUpPr fitToPage="1"/>
  </sheetPr>
  <dimension ref="A1:Z1000"/>
  <sheetViews>
    <sheetView workbookViewId="0">
      <selection sqref="A1:XFD1048576"/>
    </sheetView>
  </sheetViews>
  <sheetFormatPr defaultColWidth="14.5" defaultRowHeight="15" customHeight="1"/>
  <cols>
    <col min="1" max="1" width="57.125" customWidth="1"/>
    <col min="2" max="2" width="13.875" customWidth="1"/>
    <col min="3" max="3" width="14.375" customWidth="1"/>
    <col min="4" max="4" width="14.625" customWidth="1"/>
    <col min="5" max="26" width="10.875" customWidth="1"/>
  </cols>
  <sheetData>
    <row r="1" spans="1:26" ht="17.100000000000001" thickBot="1">
      <c r="A1" s="94" t="s">
        <v>40</v>
      </c>
      <c r="B1" s="95">
        <v>2026</v>
      </c>
      <c r="C1" s="167" t="s">
        <v>41</v>
      </c>
      <c r="D1" s="168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</row>
    <row r="2" spans="1:26" ht="12" customHeight="1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</row>
    <row r="3" spans="1:26" ht="12" customHeight="1">
      <c r="A3" s="17" t="s">
        <v>42</v>
      </c>
      <c r="B3" s="18" t="s">
        <v>15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spans="1:26" ht="12" customHeight="1">
      <c r="A4" s="17" t="s">
        <v>43</v>
      </c>
      <c r="B4" s="18" t="s">
        <v>15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1:26" ht="12" customHeight="1">
      <c r="A5" s="17" t="s">
        <v>44</v>
      </c>
      <c r="B5" s="18" t="s">
        <v>15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26" ht="12" customHeight="1">
      <c r="A6" s="17" t="s">
        <v>45</v>
      </c>
      <c r="B6" s="19">
        <v>0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2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</row>
    <row r="8" spans="1:26" ht="12" customHeight="1">
      <c r="A8" s="15" t="s">
        <v>46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</row>
    <row r="9" spans="1:26" ht="12" customHeight="1">
      <c r="A9" s="17" t="s">
        <v>47</v>
      </c>
      <c r="B9" s="20" t="s">
        <v>48</v>
      </c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</row>
    <row r="10" spans="1:26" ht="12" customHeight="1">
      <c r="A10" s="17" t="s">
        <v>49</v>
      </c>
      <c r="B10" s="18" t="s">
        <v>15</v>
      </c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</row>
    <row r="11" spans="1:26" ht="12" customHeight="1">
      <c r="A11" s="17" t="s">
        <v>50</v>
      </c>
      <c r="B11" s="18" t="s">
        <v>15</v>
      </c>
      <c r="C11" s="6" t="s">
        <v>15</v>
      </c>
      <c r="D11" s="6" t="s">
        <v>15</v>
      </c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</row>
    <row r="12" spans="1:26" ht="12" customHeight="1">
      <c r="A12" s="17" t="s">
        <v>51</v>
      </c>
      <c r="B12" s="18" t="s">
        <v>15</v>
      </c>
      <c r="C12" s="6" t="s">
        <v>15</v>
      </c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</row>
    <row r="13" spans="1:26" ht="12" customHeight="1">
      <c r="A13" s="17" t="s">
        <v>52</v>
      </c>
      <c r="B13" s="18"/>
      <c r="C13" s="6" t="s">
        <v>15</v>
      </c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</row>
    <row r="14" spans="1:26" ht="12" customHeight="1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</row>
    <row r="15" spans="1:26" ht="12" customHeight="1">
      <c r="A15" s="17" t="s">
        <v>107</v>
      </c>
      <c r="B15" s="21">
        <v>0</v>
      </c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</row>
    <row r="16" spans="1:26" ht="12" customHeight="1">
      <c r="A16" s="17" t="s">
        <v>108</v>
      </c>
      <c r="B16" s="21">
        <v>0</v>
      </c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</row>
    <row r="17" spans="1:26" ht="12" customHeight="1">
      <c r="A17" s="17" t="s">
        <v>109</v>
      </c>
      <c r="B17" s="21">
        <v>0</v>
      </c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</row>
    <row r="18" spans="1:26" ht="12" customHeight="1">
      <c r="A18" s="6"/>
      <c r="B18" s="42" t="s">
        <v>110</v>
      </c>
      <c r="C18" s="42" t="s">
        <v>111</v>
      </c>
      <c r="D18" s="42" t="s">
        <v>112</v>
      </c>
      <c r="E18" s="6"/>
      <c r="F18" s="6"/>
      <c r="G18" s="6"/>
      <c r="H18" s="6"/>
      <c r="I18" s="6"/>
      <c r="J18" s="6"/>
      <c r="K18" s="6"/>
      <c r="L18" s="6"/>
      <c r="M18" s="6"/>
      <c r="N18" s="6"/>
    </row>
    <row r="19" spans="1:26" ht="12" customHeight="1">
      <c r="A19" s="17" t="s">
        <v>113</v>
      </c>
      <c r="B19" s="24">
        <f>B15*3/13/5</f>
        <v>0</v>
      </c>
      <c r="C19" s="24">
        <f>B16*3/13/5</f>
        <v>0</v>
      </c>
      <c r="D19" s="24">
        <f>B17*3/13/5</f>
        <v>0</v>
      </c>
      <c r="E19" s="6"/>
      <c r="F19" s="6"/>
      <c r="G19" s="6"/>
      <c r="H19" s="6"/>
      <c r="I19" s="6"/>
      <c r="J19" s="6"/>
      <c r="K19" s="6"/>
      <c r="L19" s="6"/>
      <c r="M19" s="6"/>
      <c r="N19" s="6"/>
    </row>
    <row r="20" spans="1:26" ht="12" customHeight="1">
      <c r="A20" s="17" t="s">
        <v>114</v>
      </c>
      <c r="B20" s="24">
        <f>B15*1/20</f>
        <v>0</v>
      </c>
      <c r="C20" s="24">
        <f>B16*1/20</f>
        <v>0</v>
      </c>
      <c r="D20" s="24">
        <f>B17*1/20</f>
        <v>0</v>
      </c>
      <c r="E20" s="6"/>
      <c r="F20" s="6"/>
      <c r="G20" s="6"/>
      <c r="H20" s="6"/>
      <c r="I20" s="6"/>
      <c r="J20" s="6"/>
      <c r="K20" s="6"/>
      <c r="L20" s="6"/>
      <c r="M20" s="6"/>
      <c r="N20" s="6"/>
    </row>
    <row r="21" spans="1:26" ht="12" customHeight="1">
      <c r="A21" s="17" t="s">
        <v>115</v>
      </c>
      <c r="B21" s="24">
        <f>B15*1/22</f>
        <v>0</v>
      </c>
      <c r="C21" s="24">
        <f>B16*1/22</f>
        <v>0</v>
      </c>
      <c r="D21" s="24">
        <f>B17*1/22</f>
        <v>0</v>
      </c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 spans="1:26" ht="12" customHeight="1">
      <c r="A22" s="6" t="s">
        <v>15</v>
      </c>
      <c r="B22" s="6" t="s">
        <v>15</v>
      </c>
      <c r="C22" s="6" t="s">
        <v>15</v>
      </c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</row>
    <row r="23" spans="1:26" ht="12" customHeight="1">
      <c r="A23" s="17" t="s">
        <v>68</v>
      </c>
      <c r="B23" s="25">
        <v>0</v>
      </c>
      <c r="C23" s="6" t="s">
        <v>69</v>
      </c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</row>
    <row r="24" spans="1:26" ht="12" customHeight="1">
      <c r="A24" s="17" t="s">
        <v>116</v>
      </c>
      <c r="B24" s="25">
        <v>0</v>
      </c>
      <c r="C24" s="6" t="s">
        <v>69</v>
      </c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</row>
    <row r="25" spans="1:26" ht="12" customHeight="1">
      <c r="A25" s="17" t="s">
        <v>71</v>
      </c>
      <c r="B25" s="25">
        <v>0</v>
      </c>
      <c r="C25" s="6" t="s">
        <v>69</v>
      </c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</row>
    <row r="26" spans="1:26" ht="12" customHeight="1">
      <c r="A26" s="17" t="s">
        <v>73</v>
      </c>
      <c r="B26" s="25">
        <v>0</v>
      </c>
      <c r="C26" s="6" t="s">
        <v>69</v>
      </c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</row>
    <row r="27" spans="1:26" ht="12" customHeight="1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</row>
    <row r="28" spans="1:26" ht="12" customHeight="1">
      <c r="A28" s="17" t="s">
        <v>75</v>
      </c>
      <c r="B28" s="8">
        <f>'RSZ-tarieven'!B4</f>
        <v>0.25</v>
      </c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</row>
    <row r="29" spans="1:26" ht="12" customHeight="1">
      <c r="A29" s="17" t="s">
        <v>76</v>
      </c>
      <c r="B29" s="8">
        <f>'RSZ-tarieven'!B15</f>
        <v>1.9799999999999998E-2</v>
      </c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</row>
    <row r="30" spans="1:26" ht="12" customHeight="1">
      <c r="A30" s="17" t="s">
        <v>77</v>
      </c>
      <c r="B30" s="22">
        <f>IF(B6&lt;10,0,1.69%)</f>
        <v>0</v>
      </c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</row>
    <row r="31" spans="1:26" ht="12" customHeight="1">
      <c r="A31" s="17" t="s">
        <v>117</v>
      </c>
      <c r="B31" s="26">
        <f>IF(B15&gt;3744,0,0.14*(11233.89-(B15*3))/13/5)</f>
        <v>24.196070769230769</v>
      </c>
      <c r="C31" s="6"/>
      <c r="D31" s="6"/>
      <c r="E31" s="8"/>
      <c r="F31" s="6"/>
      <c r="G31" s="6"/>
      <c r="H31" s="6"/>
      <c r="I31" s="6"/>
      <c r="J31" s="6"/>
      <c r="K31" s="6"/>
      <c r="L31" s="6"/>
      <c r="M31" s="6"/>
      <c r="N31" s="6"/>
    </row>
    <row r="32" spans="1:26" ht="12" customHeight="1">
      <c r="A32" s="17" t="s">
        <v>79</v>
      </c>
      <c r="B32" s="27"/>
      <c r="C32" s="6" t="s">
        <v>118</v>
      </c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</row>
    <row r="33" spans="1:26" ht="12" customHeight="1">
      <c r="A33" s="17" t="s">
        <v>80</v>
      </c>
      <c r="B33" s="27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</row>
    <row r="34" spans="1:26" ht="12" customHeight="1">
      <c r="A34" s="6"/>
      <c r="B34" s="6"/>
      <c r="C34" s="6"/>
      <c r="D34" s="6"/>
      <c r="E34" s="6"/>
      <c r="F34" s="6"/>
      <c r="G34" s="6"/>
      <c r="H34" s="6"/>
      <c r="I34" s="6"/>
      <c r="J34" s="28" t="s">
        <v>15</v>
      </c>
      <c r="K34" s="6"/>
      <c r="L34" s="6"/>
      <c r="M34" s="29" t="s">
        <v>15</v>
      </c>
      <c r="N34" s="6"/>
    </row>
    <row r="35" spans="1:26" ht="12" customHeight="1">
      <c r="A35" s="6"/>
      <c r="B35" s="30">
        <f>B1</f>
        <v>2026</v>
      </c>
      <c r="C35" s="20" t="s">
        <v>82</v>
      </c>
      <c r="D35" s="20" t="s">
        <v>83</v>
      </c>
      <c r="E35" s="20" t="s">
        <v>84</v>
      </c>
      <c r="F35" s="20" t="s">
        <v>85</v>
      </c>
      <c r="G35" s="20" t="s">
        <v>86</v>
      </c>
      <c r="H35" s="20" t="s">
        <v>87</v>
      </c>
      <c r="I35" s="20" t="s">
        <v>89</v>
      </c>
      <c r="J35" s="20" t="s">
        <v>90</v>
      </c>
      <c r="K35" s="20" t="s">
        <v>91</v>
      </c>
      <c r="L35" s="20" t="s">
        <v>92</v>
      </c>
      <c r="M35" s="20" t="s">
        <v>93</v>
      </c>
      <c r="N35" s="20" t="s">
        <v>95</v>
      </c>
    </row>
    <row r="36" spans="1:26" ht="12" customHeight="1">
      <c r="A36" s="43" t="s">
        <v>119</v>
      </c>
      <c r="B36" s="44">
        <f t="shared" ref="B36:B44" si="0">SUM(C36:N36)</f>
        <v>0</v>
      </c>
      <c r="C36" s="45">
        <v>0</v>
      </c>
      <c r="D36" s="46">
        <v>0</v>
      </c>
      <c r="E36" s="46">
        <v>0</v>
      </c>
      <c r="F36" s="46">
        <v>0</v>
      </c>
      <c r="G36" s="46">
        <v>0</v>
      </c>
      <c r="H36" s="46">
        <v>0</v>
      </c>
      <c r="I36" s="46">
        <v>0</v>
      </c>
      <c r="J36" s="46">
        <v>0</v>
      </c>
      <c r="K36" s="46">
        <v>0</v>
      </c>
      <c r="L36" s="46">
        <v>0</v>
      </c>
      <c r="M36" s="46">
        <v>0</v>
      </c>
      <c r="N36" s="47">
        <v>0</v>
      </c>
    </row>
    <row r="37" spans="1:26" ht="12" customHeight="1">
      <c r="A37" s="43" t="s">
        <v>120</v>
      </c>
      <c r="B37" s="44">
        <f t="shared" si="0"/>
        <v>0</v>
      </c>
      <c r="C37" s="45">
        <v>0</v>
      </c>
      <c r="D37" s="46">
        <v>0</v>
      </c>
      <c r="E37" s="46">
        <v>0</v>
      </c>
      <c r="F37" s="46">
        <v>0</v>
      </c>
      <c r="G37" s="46">
        <v>0</v>
      </c>
      <c r="H37" s="46">
        <v>0</v>
      </c>
      <c r="I37" s="46">
        <v>0</v>
      </c>
      <c r="J37" s="46">
        <v>0</v>
      </c>
      <c r="K37" s="46">
        <v>0</v>
      </c>
      <c r="L37" s="46">
        <v>0</v>
      </c>
      <c r="M37" s="46">
        <v>0</v>
      </c>
      <c r="N37" s="47">
        <v>0</v>
      </c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 spans="1:26" ht="12" customHeight="1">
      <c r="A38" s="43" t="s">
        <v>121</v>
      </c>
      <c r="B38" s="44">
        <f t="shared" si="0"/>
        <v>0</v>
      </c>
      <c r="C38" s="45">
        <v>0</v>
      </c>
      <c r="D38" s="46">
        <v>0</v>
      </c>
      <c r="E38" s="46">
        <v>0</v>
      </c>
      <c r="F38" s="46">
        <v>0</v>
      </c>
      <c r="G38" s="46">
        <v>0</v>
      </c>
      <c r="H38" s="46">
        <v>0</v>
      </c>
      <c r="I38" s="46">
        <v>0</v>
      </c>
      <c r="J38" s="46">
        <v>0</v>
      </c>
      <c r="K38" s="46">
        <v>0</v>
      </c>
      <c r="L38" s="46">
        <v>0</v>
      </c>
      <c r="M38" s="46">
        <v>0</v>
      </c>
      <c r="N38" s="47">
        <v>0</v>
      </c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 spans="1:26" ht="12" customHeight="1">
      <c r="A39" s="6" t="s">
        <v>99</v>
      </c>
      <c r="B39" s="33">
        <f t="shared" si="0"/>
        <v>0</v>
      </c>
      <c r="C39" s="126">
        <f t="shared" ref="C39:N39" si="1">($B$19*C36)+($B$20*C37)+($B$21*C38)</f>
        <v>0</v>
      </c>
      <c r="D39" s="127">
        <f t="shared" si="1"/>
        <v>0</v>
      </c>
      <c r="E39" s="127">
        <f t="shared" si="1"/>
        <v>0</v>
      </c>
      <c r="F39" s="127">
        <f t="shared" si="1"/>
        <v>0</v>
      </c>
      <c r="G39" s="127">
        <f t="shared" si="1"/>
        <v>0</v>
      </c>
      <c r="H39" s="127">
        <f t="shared" si="1"/>
        <v>0</v>
      </c>
      <c r="I39" s="127">
        <f t="shared" si="1"/>
        <v>0</v>
      </c>
      <c r="J39" s="127">
        <f t="shared" si="1"/>
        <v>0</v>
      </c>
      <c r="K39" s="127">
        <f t="shared" si="1"/>
        <v>0</v>
      </c>
      <c r="L39" s="127">
        <f t="shared" si="1"/>
        <v>0</v>
      </c>
      <c r="M39" s="127">
        <f t="shared" si="1"/>
        <v>0</v>
      </c>
      <c r="N39" s="113">
        <f t="shared" si="1"/>
        <v>0</v>
      </c>
    </row>
    <row r="40" spans="1:26" ht="12" customHeight="1">
      <c r="A40" s="6" t="s">
        <v>100</v>
      </c>
      <c r="B40" s="33">
        <f t="shared" si="0"/>
        <v>0</v>
      </c>
      <c r="C40" s="34">
        <f t="shared" ref="C40:N40" si="2">$B$23*(C36+C37+C38)</f>
        <v>0</v>
      </c>
      <c r="D40" s="24">
        <f t="shared" si="2"/>
        <v>0</v>
      </c>
      <c r="E40" s="24">
        <f t="shared" si="2"/>
        <v>0</v>
      </c>
      <c r="F40" s="24">
        <f t="shared" si="2"/>
        <v>0</v>
      </c>
      <c r="G40" s="24">
        <f t="shared" si="2"/>
        <v>0</v>
      </c>
      <c r="H40" s="24">
        <f t="shared" si="2"/>
        <v>0</v>
      </c>
      <c r="I40" s="24">
        <f t="shared" si="2"/>
        <v>0</v>
      </c>
      <c r="J40" s="24">
        <f t="shared" si="2"/>
        <v>0</v>
      </c>
      <c r="K40" s="24">
        <f t="shared" si="2"/>
        <v>0</v>
      </c>
      <c r="L40" s="24">
        <f t="shared" si="2"/>
        <v>0</v>
      </c>
      <c r="M40" s="24">
        <f t="shared" si="2"/>
        <v>0</v>
      </c>
      <c r="N40" s="114">
        <f t="shared" si="2"/>
        <v>0</v>
      </c>
    </row>
    <row r="41" spans="1:26" ht="12" customHeight="1">
      <c r="A41" s="6" t="s">
        <v>101</v>
      </c>
      <c r="B41" s="33">
        <f t="shared" si="0"/>
        <v>0</v>
      </c>
      <c r="C41" s="34">
        <f t="shared" ref="C41:N41" si="3">MAX(0,IF((C39+C40)&gt;0,(C39+C40)*($B$28+$B$29+$B$30)-(($B$31+$B$32+$B$33)*(C$36+C$37+C$38)),0))</f>
        <v>0</v>
      </c>
      <c r="D41" s="24">
        <f t="shared" si="3"/>
        <v>0</v>
      </c>
      <c r="E41" s="24">
        <f t="shared" si="3"/>
        <v>0</v>
      </c>
      <c r="F41" s="24">
        <f t="shared" si="3"/>
        <v>0</v>
      </c>
      <c r="G41" s="24">
        <f t="shared" si="3"/>
        <v>0</v>
      </c>
      <c r="H41" s="24">
        <f t="shared" si="3"/>
        <v>0</v>
      </c>
      <c r="I41" s="24">
        <f t="shared" si="3"/>
        <v>0</v>
      </c>
      <c r="J41" s="24">
        <f t="shared" si="3"/>
        <v>0</v>
      </c>
      <c r="K41" s="24">
        <f t="shared" si="3"/>
        <v>0</v>
      </c>
      <c r="L41" s="24">
        <f t="shared" si="3"/>
        <v>0</v>
      </c>
      <c r="M41" s="24">
        <f t="shared" si="3"/>
        <v>0</v>
      </c>
      <c r="N41" s="114">
        <f t="shared" si="3"/>
        <v>0</v>
      </c>
    </row>
    <row r="42" spans="1:26" ht="12" customHeight="1">
      <c r="A42" s="6" t="s">
        <v>102</v>
      </c>
      <c r="B42" s="33">
        <f t="shared" si="0"/>
        <v>0</v>
      </c>
      <c r="C42" s="34">
        <f t="shared" ref="C42:N42" si="4">($B24*(C36+C37+C38))</f>
        <v>0</v>
      </c>
      <c r="D42" s="35">
        <f t="shared" si="4"/>
        <v>0</v>
      </c>
      <c r="E42" s="35">
        <f t="shared" si="4"/>
        <v>0</v>
      </c>
      <c r="F42" s="35">
        <f t="shared" si="4"/>
        <v>0</v>
      </c>
      <c r="G42" s="35">
        <f t="shared" si="4"/>
        <v>0</v>
      </c>
      <c r="H42" s="35">
        <f t="shared" si="4"/>
        <v>0</v>
      </c>
      <c r="I42" s="35">
        <f t="shared" si="4"/>
        <v>0</v>
      </c>
      <c r="J42" s="35">
        <f t="shared" si="4"/>
        <v>0</v>
      </c>
      <c r="K42" s="35">
        <f t="shared" si="4"/>
        <v>0</v>
      </c>
      <c r="L42" s="35">
        <f t="shared" si="4"/>
        <v>0</v>
      </c>
      <c r="M42" s="35">
        <f t="shared" si="4"/>
        <v>0</v>
      </c>
      <c r="N42" s="115">
        <f t="shared" si="4"/>
        <v>0</v>
      </c>
    </row>
    <row r="43" spans="1:26" ht="12" customHeight="1">
      <c r="A43" s="6" t="s">
        <v>103</v>
      </c>
      <c r="B43" s="33">
        <f t="shared" si="0"/>
        <v>0</v>
      </c>
      <c r="C43" s="34">
        <f t="shared" ref="C43:N43" si="5">$B25*(C36+C37+C38)</f>
        <v>0</v>
      </c>
      <c r="D43" s="24">
        <f t="shared" si="5"/>
        <v>0</v>
      </c>
      <c r="E43" s="24">
        <f t="shared" si="5"/>
        <v>0</v>
      </c>
      <c r="F43" s="24">
        <f t="shared" si="5"/>
        <v>0</v>
      </c>
      <c r="G43" s="24">
        <f t="shared" si="5"/>
        <v>0</v>
      </c>
      <c r="H43" s="24">
        <f t="shared" si="5"/>
        <v>0</v>
      </c>
      <c r="I43" s="24">
        <f t="shared" si="5"/>
        <v>0</v>
      </c>
      <c r="J43" s="24">
        <f t="shared" si="5"/>
        <v>0</v>
      </c>
      <c r="K43" s="24">
        <f t="shared" si="5"/>
        <v>0</v>
      </c>
      <c r="L43" s="24">
        <f t="shared" si="5"/>
        <v>0</v>
      </c>
      <c r="M43" s="24">
        <f t="shared" si="5"/>
        <v>0</v>
      </c>
      <c r="N43" s="114">
        <f t="shared" si="5"/>
        <v>0</v>
      </c>
    </row>
    <row r="44" spans="1:26" ht="12" customHeight="1">
      <c r="A44" s="6" t="s">
        <v>104</v>
      </c>
      <c r="B44" s="36">
        <f t="shared" si="0"/>
        <v>0</v>
      </c>
      <c r="C44" s="116">
        <f t="shared" ref="C44:N44" si="6">$B26*(C36+C37+C38)</f>
        <v>0</v>
      </c>
      <c r="D44" s="117">
        <f t="shared" si="6"/>
        <v>0</v>
      </c>
      <c r="E44" s="117">
        <f t="shared" si="6"/>
        <v>0</v>
      </c>
      <c r="F44" s="117">
        <f t="shared" si="6"/>
        <v>0</v>
      </c>
      <c r="G44" s="117">
        <f t="shared" si="6"/>
        <v>0</v>
      </c>
      <c r="H44" s="117">
        <f t="shared" si="6"/>
        <v>0</v>
      </c>
      <c r="I44" s="117">
        <f t="shared" si="6"/>
        <v>0</v>
      </c>
      <c r="J44" s="117">
        <f t="shared" si="6"/>
        <v>0</v>
      </c>
      <c r="K44" s="117">
        <f t="shared" si="6"/>
        <v>0</v>
      </c>
      <c r="L44" s="117">
        <f t="shared" si="6"/>
        <v>0</v>
      </c>
      <c r="M44" s="117">
        <f t="shared" si="6"/>
        <v>0</v>
      </c>
      <c r="N44" s="119">
        <f t="shared" si="6"/>
        <v>0</v>
      </c>
    </row>
    <row r="45" spans="1:26" ht="12" customHeight="1">
      <c r="A45" s="6"/>
      <c r="B45" s="37">
        <f t="shared" ref="B45:N45" si="7">SUM(B39:B44)</f>
        <v>0</v>
      </c>
      <c r="C45" s="120">
        <f t="shared" si="7"/>
        <v>0</v>
      </c>
      <c r="D45" s="121">
        <f t="shared" si="7"/>
        <v>0</v>
      </c>
      <c r="E45" s="121">
        <f t="shared" si="7"/>
        <v>0</v>
      </c>
      <c r="F45" s="121">
        <f t="shared" si="7"/>
        <v>0</v>
      </c>
      <c r="G45" s="121">
        <f t="shared" si="7"/>
        <v>0</v>
      </c>
      <c r="H45" s="121">
        <f t="shared" si="7"/>
        <v>0</v>
      </c>
      <c r="I45" s="121">
        <f t="shared" si="7"/>
        <v>0</v>
      </c>
      <c r="J45" s="121">
        <f t="shared" si="7"/>
        <v>0</v>
      </c>
      <c r="K45" s="121">
        <f t="shared" si="7"/>
        <v>0</v>
      </c>
      <c r="L45" s="121">
        <f t="shared" si="7"/>
        <v>0</v>
      </c>
      <c r="M45" s="121">
        <f t="shared" si="7"/>
        <v>0</v>
      </c>
      <c r="N45" s="122">
        <f t="shared" si="7"/>
        <v>0</v>
      </c>
    </row>
    <row r="46" spans="1:26" ht="12" customHeight="1">
      <c r="A46" s="38" t="s">
        <v>105</v>
      </c>
      <c r="B46" s="39">
        <f>(SUM(C45:N45)-B45)+(SUM(C39:N44)-B45)</f>
        <v>0</v>
      </c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</row>
    <row r="47" spans="1:26" ht="12" customHeight="1">
      <c r="A47" s="6"/>
      <c r="B47" s="40" t="s">
        <v>106</v>
      </c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</row>
    <row r="48" spans="1:26" ht="12" customHeight="1">
      <c r="A48" s="8">
        <v>0.182</v>
      </c>
      <c r="B48" s="41">
        <f>SUM(C48:N48)</f>
        <v>0</v>
      </c>
      <c r="C48" s="123">
        <f t="shared" ref="C48:N48" si="8">C39*$A$48</f>
        <v>0</v>
      </c>
      <c r="D48" s="123">
        <f t="shared" si="8"/>
        <v>0</v>
      </c>
      <c r="E48" s="123">
        <f t="shared" si="8"/>
        <v>0</v>
      </c>
      <c r="F48" s="123">
        <f t="shared" si="8"/>
        <v>0</v>
      </c>
      <c r="G48" s="123">
        <f t="shared" si="8"/>
        <v>0</v>
      </c>
      <c r="H48" s="123">
        <f t="shared" si="8"/>
        <v>0</v>
      </c>
      <c r="I48" s="123">
        <f t="shared" si="8"/>
        <v>0</v>
      </c>
      <c r="J48" s="123">
        <f t="shared" si="8"/>
        <v>0</v>
      </c>
      <c r="K48" s="123">
        <f t="shared" si="8"/>
        <v>0</v>
      </c>
      <c r="L48" s="123">
        <f t="shared" si="8"/>
        <v>0</v>
      </c>
      <c r="M48" s="123">
        <f t="shared" si="8"/>
        <v>0</v>
      </c>
      <c r="N48" s="125">
        <f t="shared" si="8"/>
        <v>0</v>
      </c>
    </row>
    <row r="49" customFormat="1" ht="12" customHeight="1"/>
    <row r="50" customFormat="1" ht="12" customHeight="1"/>
    <row r="51" customFormat="1" ht="12" customHeight="1"/>
    <row r="52" customFormat="1" ht="12" customHeight="1"/>
    <row r="53" customFormat="1" ht="12" customHeight="1"/>
    <row r="54" customFormat="1" ht="12" customHeight="1"/>
    <row r="55" customFormat="1" ht="12" customHeight="1"/>
    <row r="56" customFormat="1" ht="12" customHeight="1"/>
    <row r="57" customFormat="1" ht="12" customHeight="1"/>
    <row r="58" customFormat="1" ht="12" customHeight="1"/>
    <row r="59" customFormat="1" ht="12" customHeight="1"/>
    <row r="60" customFormat="1" ht="12" customHeight="1"/>
    <row r="61" customFormat="1" ht="12" customHeight="1"/>
    <row r="62" customFormat="1" ht="12" customHeight="1"/>
    <row r="63" customFormat="1" ht="12" customHeight="1"/>
    <row r="64" customFormat="1" ht="12" customHeight="1"/>
    <row r="65" customFormat="1" ht="12" customHeight="1"/>
    <row r="66" customFormat="1" ht="12" customHeight="1"/>
    <row r="67" customFormat="1" ht="12" customHeight="1"/>
    <row r="68" customFormat="1" ht="12" customHeight="1"/>
    <row r="69" customFormat="1" ht="12" customHeight="1"/>
    <row r="70" customFormat="1" ht="12" customHeight="1"/>
    <row r="71" customFormat="1" ht="12" customHeight="1"/>
    <row r="72" customFormat="1" ht="12" customHeight="1"/>
    <row r="73" customFormat="1" ht="12" customHeight="1"/>
    <row r="74" customFormat="1" ht="12" customHeight="1"/>
    <row r="75" customFormat="1" ht="12" customHeight="1"/>
    <row r="76" customFormat="1" ht="12" customHeight="1"/>
    <row r="77" customFormat="1" ht="12" customHeight="1"/>
    <row r="78" customFormat="1" ht="12" customHeight="1"/>
    <row r="79" customFormat="1" ht="12" customHeight="1"/>
    <row r="80" customFormat="1" ht="12" customHeight="1"/>
    <row r="81" customFormat="1" ht="12" customHeight="1"/>
    <row r="82" customFormat="1" ht="12" customHeight="1"/>
    <row r="83" customFormat="1" ht="12" customHeight="1"/>
    <row r="84" customFormat="1" ht="12" customHeight="1"/>
    <row r="85" customFormat="1" ht="12" customHeight="1"/>
    <row r="86" customFormat="1" ht="12" customHeight="1"/>
    <row r="87" customFormat="1" ht="12" customHeight="1"/>
    <row r="88" customFormat="1" ht="12" customHeight="1"/>
    <row r="89" customFormat="1" ht="12" customHeight="1"/>
    <row r="90" customFormat="1" ht="12" customHeight="1"/>
    <row r="91" customFormat="1" ht="12" customHeight="1"/>
    <row r="92" customFormat="1" ht="12" customHeight="1"/>
    <row r="93" customFormat="1" ht="12" customHeight="1"/>
    <row r="94" customFormat="1" ht="12" customHeight="1"/>
    <row r="95" customFormat="1" ht="12" customHeight="1"/>
    <row r="96" customFormat="1" ht="12" customHeight="1"/>
    <row r="97" customFormat="1" ht="12" customHeight="1"/>
    <row r="98" customFormat="1" ht="12" customHeight="1"/>
    <row r="99" customFormat="1" ht="12" customHeight="1"/>
    <row r="100" customFormat="1" ht="12" customHeight="1"/>
    <row r="101" customFormat="1" ht="12" customHeight="1"/>
    <row r="102" customFormat="1" ht="12" customHeight="1"/>
    <row r="103" customFormat="1" ht="12" customHeight="1"/>
    <row r="104" customFormat="1" ht="12" customHeight="1"/>
    <row r="105" customFormat="1" ht="12" customHeight="1"/>
    <row r="106" customFormat="1" ht="12" customHeight="1"/>
    <row r="107" customFormat="1" ht="12" customHeight="1"/>
    <row r="108" customFormat="1" ht="12" customHeight="1"/>
    <row r="109" customFormat="1" ht="12" customHeight="1"/>
    <row r="110" customFormat="1" ht="12" customHeight="1"/>
    <row r="111" customFormat="1" ht="12" customHeight="1"/>
    <row r="112" customFormat="1" ht="12" customHeight="1"/>
    <row r="113" customFormat="1" ht="12" customHeight="1"/>
    <row r="114" customFormat="1" ht="12" customHeight="1"/>
    <row r="115" customFormat="1" ht="12" customHeight="1"/>
    <row r="116" customFormat="1" ht="12" customHeight="1"/>
    <row r="117" customFormat="1" ht="12" customHeight="1"/>
    <row r="118" customFormat="1" ht="12" customHeight="1"/>
    <row r="119" customFormat="1" ht="12" customHeight="1"/>
    <row r="120" customFormat="1" ht="12" customHeight="1"/>
    <row r="121" customFormat="1" ht="12" customHeight="1"/>
    <row r="122" customFormat="1" ht="12" customHeight="1"/>
    <row r="123" customFormat="1" ht="12" customHeight="1"/>
    <row r="124" customFormat="1" ht="12" customHeight="1"/>
    <row r="125" customFormat="1" ht="12" customHeight="1"/>
    <row r="126" customFormat="1" ht="12" customHeight="1"/>
    <row r="127" customFormat="1" ht="12" customHeight="1"/>
    <row r="128" customFormat="1" ht="12" customHeight="1"/>
    <row r="129" customFormat="1" ht="12" customHeight="1"/>
    <row r="130" customFormat="1" ht="12" customHeight="1"/>
    <row r="131" customFormat="1" ht="12" customHeight="1"/>
    <row r="132" customFormat="1" ht="12" customHeight="1"/>
    <row r="133" customFormat="1" ht="12" customHeight="1"/>
    <row r="134" customFormat="1" ht="12" customHeight="1"/>
    <row r="135" customFormat="1" ht="12" customHeight="1"/>
    <row r="136" customFormat="1" ht="12" customHeight="1"/>
    <row r="137" customFormat="1" ht="12" customHeight="1"/>
    <row r="138" customFormat="1" ht="12" customHeight="1"/>
    <row r="139" customFormat="1" ht="12" customHeight="1"/>
    <row r="140" customFormat="1" ht="12" customHeight="1"/>
    <row r="141" customFormat="1" ht="12" customHeight="1"/>
    <row r="142" customFormat="1" ht="12" customHeight="1"/>
    <row r="143" customFormat="1" ht="12" customHeight="1"/>
    <row r="144" customFormat="1" ht="12" customHeight="1"/>
    <row r="145" customFormat="1" ht="12" customHeight="1"/>
    <row r="146" customFormat="1" ht="12" customHeight="1"/>
    <row r="147" customFormat="1" ht="12" customHeight="1"/>
    <row r="148" customFormat="1" ht="12" customHeight="1"/>
    <row r="149" customFormat="1" ht="12" customHeight="1"/>
    <row r="150" customFormat="1" ht="12" customHeight="1"/>
    <row r="151" customFormat="1" ht="12" customHeight="1"/>
    <row r="152" customFormat="1" ht="12" customHeight="1"/>
    <row r="153" customFormat="1" ht="12" customHeight="1"/>
    <row r="154" customFormat="1" ht="12" customHeight="1"/>
    <row r="155" customFormat="1" ht="12" customHeight="1"/>
    <row r="156" customFormat="1" ht="12" customHeight="1"/>
    <row r="157" customFormat="1" ht="12" customHeight="1"/>
    <row r="158" customFormat="1" ht="12" customHeight="1"/>
    <row r="159" customFormat="1" ht="12" customHeight="1"/>
    <row r="160" customFormat="1" ht="12" customHeight="1"/>
    <row r="161" customFormat="1" ht="12" customHeight="1"/>
    <row r="162" customFormat="1" ht="12" customHeight="1"/>
    <row r="163" customFormat="1" ht="12" customHeight="1"/>
    <row r="164" customFormat="1" ht="12" customHeight="1"/>
    <row r="165" customFormat="1" ht="12" customHeight="1"/>
    <row r="166" customFormat="1" ht="12" customHeight="1"/>
    <row r="167" customFormat="1" ht="12" customHeight="1"/>
    <row r="168" customFormat="1" ht="12" customHeight="1"/>
    <row r="169" customFormat="1" ht="12" customHeight="1"/>
    <row r="170" customFormat="1" ht="12" customHeight="1"/>
    <row r="171" customFormat="1" ht="12" customHeight="1"/>
    <row r="172" customFormat="1" ht="12" customHeight="1"/>
    <row r="173" customFormat="1" ht="12" customHeight="1"/>
    <row r="174" customFormat="1" ht="12" customHeight="1"/>
    <row r="175" customFormat="1" ht="12" customHeight="1"/>
    <row r="176" customFormat="1" ht="12" customHeight="1"/>
    <row r="177" customFormat="1" ht="12" customHeight="1"/>
    <row r="178" customFormat="1" ht="12" customHeight="1"/>
    <row r="179" customFormat="1" ht="12" customHeight="1"/>
    <row r="180" customFormat="1" ht="12" customHeight="1"/>
    <row r="181" customFormat="1" ht="12" customHeight="1"/>
    <row r="182" customFormat="1" ht="12" customHeight="1"/>
    <row r="183" customFormat="1" ht="12" customHeight="1"/>
    <row r="184" customFormat="1" ht="12" customHeight="1"/>
    <row r="185" customFormat="1" ht="12" customHeight="1"/>
    <row r="186" customFormat="1" ht="12" customHeight="1"/>
    <row r="187" customFormat="1" ht="12" customHeight="1"/>
    <row r="188" customFormat="1" ht="12" customHeight="1"/>
    <row r="189" customFormat="1" ht="12" customHeight="1"/>
    <row r="190" customFormat="1" ht="12" customHeight="1"/>
    <row r="191" customFormat="1" ht="12" customHeight="1"/>
    <row r="192" customFormat="1" ht="12" customHeight="1"/>
    <row r="193" customFormat="1" ht="12" customHeight="1"/>
    <row r="194" customFormat="1" ht="12" customHeight="1"/>
    <row r="195" customFormat="1" ht="12" customHeight="1"/>
    <row r="196" customFormat="1" ht="12" customHeight="1"/>
    <row r="197" customFormat="1" ht="12" customHeight="1"/>
    <row r="198" customFormat="1" ht="12" customHeight="1"/>
    <row r="199" customFormat="1" ht="12" customHeight="1"/>
    <row r="200" customFormat="1" ht="12" customHeight="1"/>
    <row r="201" customFormat="1" ht="12" customHeight="1"/>
    <row r="202" customFormat="1" ht="12" customHeight="1"/>
    <row r="203" customFormat="1" ht="12" customHeight="1"/>
    <row r="204" customFormat="1" ht="12" customHeight="1"/>
    <row r="205" customFormat="1" ht="12" customHeight="1"/>
    <row r="206" customFormat="1" ht="12" customHeight="1"/>
    <row r="207" customFormat="1" ht="12" customHeight="1"/>
    <row r="208" customFormat="1" ht="12" customHeight="1"/>
    <row r="209" customFormat="1" ht="12" customHeight="1"/>
    <row r="210" customFormat="1" ht="12" customHeight="1"/>
    <row r="211" customFormat="1" ht="12" customHeight="1"/>
    <row r="212" customFormat="1" ht="12" customHeight="1"/>
    <row r="213" customFormat="1" ht="12" customHeight="1"/>
    <row r="214" customFormat="1" ht="12" customHeight="1"/>
    <row r="215" customFormat="1" ht="12" customHeight="1"/>
    <row r="216" customFormat="1" ht="12" customHeight="1"/>
    <row r="217" customFormat="1" ht="12" customHeight="1"/>
    <row r="218" customFormat="1" ht="12" customHeight="1"/>
    <row r="219" customFormat="1" ht="12" customHeight="1"/>
    <row r="220" customFormat="1" ht="12" customHeight="1"/>
    <row r="221" customFormat="1" ht="12" customHeight="1"/>
    <row r="222" customFormat="1" ht="12" customHeight="1"/>
    <row r="223" customFormat="1" ht="12" customHeight="1"/>
    <row r="224" customFormat="1" ht="12" customHeight="1"/>
    <row r="225" customFormat="1" ht="12" customHeight="1"/>
    <row r="226" customFormat="1" ht="12" customHeight="1"/>
    <row r="227" customFormat="1" ht="12" customHeight="1"/>
    <row r="228" customFormat="1" ht="12" customHeight="1"/>
    <row r="229" customFormat="1" ht="12" customHeight="1"/>
    <row r="230" customFormat="1" ht="12" customHeight="1"/>
    <row r="231" customFormat="1" ht="12" customHeight="1"/>
    <row r="232" customFormat="1" ht="12" customHeight="1"/>
    <row r="233" customFormat="1" ht="12" customHeight="1"/>
    <row r="234" customFormat="1" ht="12" customHeight="1"/>
    <row r="235" customFormat="1" ht="12" customHeight="1"/>
    <row r="236" customFormat="1" ht="12" customHeight="1"/>
    <row r="237" customFormat="1" ht="12" customHeight="1"/>
    <row r="238" customFormat="1" ht="12" customHeight="1"/>
    <row r="239" customFormat="1" ht="12" customHeight="1"/>
    <row r="240" customFormat="1" ht="12" customHeight="1"/>
    <row r="241" customFormat="1" ht="12" customHeight="1"/>
    <row r="242" customFormat="1" ht="12" customHeight="1"/>
    <row r="243" customFormat="1" ht="12" customHeight="1"/>
    <row r="244" customFormat="1" ht="12" customHeight="1"/>
    <row r="245" customFormat="1" ht="12" customHeight="1"/>
    <row r="246" customFormat="1" ht="12" customHeight="1"/>
    <row r="247" customFormat="1" ht="12" customHeight="1"/>
    <row r="248" customFormat="1" ht="12" customHeight="1"/>
    <row r="249" customFormat="1" ht="12" customHeight="1"/>
    <row r="250" customFormat="1" ht="12" customHeight="1"/>
    <row r="251" customFormat="1" ht="12" customHeight="1"/>
    <row r="252" customFormat="1" ht="12" customHeight="1"/>
    <row r="253" customFormat="1" ht="12" customHeight="1"/>
    <row r="254" customFormat="1" ht="12" customHeight="1"/>
    <row r="255" customFormat="1" ht="12" customHeight="1"/>
    <row r="256" customFormat="1" ht="12" customHeight="1"/>
    <row r="257" customFormat="1" ht="12" customHeight="1"/>
    <row r="258" customFormat="1" ht="12" customHeight="1"/>
    <row r="259" customFormat="1" ht="12" customHeight="1"/>
    <row r="260" customFormat="1" ht="12" customHeight="1"/>
    <row r="261" customFormat="1" ht="12" customHeight="1"/>
    <row r="262" customFormat="1" ht="12" customHeight="1"/>
    <row r="263" customFormat="1" ht="12" customHeight="1"/>
    <row r="264" customFormat="1" ht="12" customHeight="1"/>
    <row r="265" customFormat="1" ht="12" customHeight="1"/>
    <row r="266" customFormat="1" ht="12" customHeight="1"/>
    <row r="267" customFormat="1" ht="12" customHeight="1"/>
    <row r="268" customFormat="1" ht="12" customHeight="1"/>
    <row r="269" customFormat="1" ht="12" customHeight="1"/>
    <row r="270" customFormat="1" ht="12" customHeight="1"/>
    <row r="271" customFormat="1" ht="12" customHeight="1"/>
    <row r="272" customFormat="1" ht="12" customHeight="1"/>
    <row r="273" customFormat="1" ht="12" customHeight="1"/>
    <row r="274" customFormat="1" ht="12" customHeight="1"/>
    <row r="275" customFormat="1" ht="12" customHeight="1"/>
    <row r="276" customFormat="1" ht="12" customHeight="1"/>
    <row r="277" customFormat="1" ht="12" customHeight="1"/>
    <row r="278" customFormat="1" ht="12" customHeight="1"/>
    <row r="279" customFormat="1" ht="12" customHeight="1"/>
    <row r="280" customFormat="1" ht="12" customHeight="1"/>
    <row r="281" customFormat="1" ht="12" customHeight="1"/>
    <row r="282" customFormat="1" ht="12" customHeight="1"/>
    <row r="283" customFormat="1" ht="12" customHeight="1"/>
    <row r="284" customFormat="1" ht="12" customHeight="1"/>
    <row r="285" customFormat="1" ht="12" customHeight="1"/>
    <row r="286" customFormat="1" ht="12" customHeight="1"/>
    <row r="287" customFormat="1" ht="12" customHeight="1"/>
    <row r="288" customFormat="1" ht="12" customHeight="1"/>
    <row r="289" customFormat="1" ht="12" customHeight="1"/>
    <row r="290" customFormat="1" ht="12" customHeight="1"/>
    <row r="291" customFormat="1" ht="12" customHeight="1"/>
    <row r="292" customFormat="1" ht="12" customHeight="1"/>
    <row r="293" customFormat="1" ht="12" customHeight="1"/>
    <row r="294" customFormat="1" ht="12" customHeight="1"/>
    <row r="295" customFormat="1" ht="12" customHeight="1"/>
    <row r="296" customFormat="1" ht="12" customHeight="1"/>
    <row r="297" customFormat="1" ht="12" customHeight="1"/>
    <row r="298" customFormat="1" ht="12" customHeight="1"/>
    <row r="299" customFormat="1" ht="12" customHeight="1"/>
    <row r="300" customFormat="1" ht="12" customHeight="1"/>
    <row r="301" customFormat="1" ht="12" customHeight="1"/>
    <row r="302" customFormat="1" ht="12" customHeight="1"/>
    <row r="303" customFormat="1" ht="12" customHeight="1"/>
    <row r="304" customFormat="1" ht="12" customHeight="1"/>
    <row r="305" customFormat="1" ht="12" customHeight="1"/>
    <row r="306" customFormat="1" ht="12" customHeight="1"/>
    <row r="307" customFormat="1" ht="12" customHeight="1"/>
    <row r="308" customFormat="1" ht="12" customHeight="1"/>
    <row r="309" customFormat="1" ht="12" customHeight="1"/>
    <row r="310" customFormat="1" ht="12" customHeight="1"/>
    <row r="311" customFormat="1" ht="12" customHeight="1"/>
    <row r="312" customFormat="1" ht="12" customHeight="1"/>
    <row r="313" customFormat="1" ht="12" customHeight="1"/>
    <row r="314" customFormat="1" ht="12" customHeight="1"/>
    <row r="315" customFormat="1" ht="12" customHeight="1"/>
    <row r="316" customFormat="1" ht="12" customHeight="1"/>
    <row r="317" customFormat="1" ht="12" customHeight="1"/>
    <row r="318" customFormat="1" ht="12" customHeight="1"/>
    <row r="319" customFormat="1" ht="12" customHeight="1"/>
    <row r="320" customFormat="1" ht="12" customHeight="1"/>
    <row r="321" customFormat="1" ht="12" customHeight="1"/>
    <row r="322" customFormat="1" ht="12" customHeight="1"/>
    <row r="323" customFormat="1" ht="12" customHeight="1"/>
    <row r="324" customFormat="1" ht="12" customHeight="1"/>
    <row r="325" customFormat="1" ht="12" customHeight="1"/>
    <row r="326" customFormat="1" ht="12" customHeight="1"/>
    <row r="327" customFormat="1" ht="12" customHeight="1"/>
    <row r="328" customFormat="1" ht="12" customHeight="1"/>
    <row r="329" customFormat="1" ht="12" customHeight="1"/>
    <row r="330" customFormat="1" ht="12" customHeight="1"/>
    <row r="331" customFormat="1" ht="12" customHeight="1"/>
    <row r="332" customFormat="1" ht="12" customHeight="1"/>
    <row r="333" customFormat="1" ht="12" customHeight="1"/>
    <row r="334" customFormat="1" ht="12" customHeight="1"/>
    <row r="335" customFormat="1" ht="12" customHeight="1"/>
    <row r="336" customFormat="1" ht="12" customHeight="1"/>
    <row r="337" customFormat="1" ht="12" customHeight="1"/>
    <row r="338" customFormat="1" ht="12" customHeight="1"/>
    <row r="339" customFormat="1" ht="12" customHeight="1"/>
    <row r="340" customFormat="1" ht="12" customHeight="1"/>
    <row r="341" customFormat="1" ht="12" customHeight="1"/>
    <row r="342" customFormat="1" ht="12" customHeight="1"/>
    <row r="343" customFormat="1" ht="12" customHeight="1"/>
    <row r="344" customFormat="1" ht="12" customHeight="1"/>
    <row r="345" customFormat="1" ht="12" customHeight="1"/>
    <row r="346" customFormat="1" ht="12" customHeight="1"/>
    <row r="347" customFormat="1" ht="12" customHeight="1"/>
    <row r="348" customFormat="1" ht="12" customHeight="1"/>
    <row r="349" customFormat="1" ht="12" customHeight="1"/>
    <row r="350" customFormat="1" ht="12" customHeight="1"/>
    <row r="351" customFormat="1" ht="12" customHeight="1"/>
    <row r="352" customFormat="1" ht="12" customHeight="1"/>
    <row r="353" customFormat="1" ht="12" customHeight="1"/>
    <row r="354" customFormat="1" ht="12" customHeight="1"/>
    <row r="355" customFormat="1" ht="12" customHeight="1"/>
    <row r="356" customFormat="1" ht="12" customHeight="1"/>
    <row r="357" customFormat="1" ht="12" customHeight="1"/>
    <row r="358" customFormat="1" ht="12" customHeight="1"/>
    <row r="359" customFormat="1" ht="12" customHeight="1"/>
    <row r="360" customFormat="1" ht="12" customHeight="1"/>
    <row r="361" customFormat="1" ht="12" customHeight="1"/>
    <row r="362" customFormat="1" ht="12" customHeight="1"/>
    <row r="363" customFormat="1" ht="12" customHeight="1"/>
    <row r="364" customFormat="1" ht="12" customHeight="1"/>
    <row r="365" customFormat="1" ht="12" customHeight="1"/>
    <row r="366" customFormat="1" ht="12" customHeight="1"/>
    <row r="367" customFormat="1" ht="12" customHeight="1"/>
    <row r="368" customFormat="1" ht="12" customHeight="1"/>
    <row r="369" customFormat="1" ht="12" customHeight="1"/>
    <row r="370" customFormat="1" ht="12" customHeight="1"/>
    <row r="371" customFormat="1" ht="12" customHeight="1"/>
    <row r="372" customFormat="1" ht="12" customHeight="1"/>
    <row r="373" customFormat="1" ht="12" customHeight="1"/>
    <row r="374" customFormat="1" ht="12" customHeight="1"/>
    <row r="375" customFormat="1" ht="12" customHeight="1"/>
    <row r="376" customFormat="1" ht="12" customHeight="1"/>
    <row r="377" customFormat="1" ht="12" customHeight="1"/>
    <row r="378" customFormat="1" ht="12" customHeight="1"/>
    <row r="379" customFormat="1" ht="12" customHeight="1"/>
    <row r="380" customFormat="1" ht="12" customHeight="1"/>
    <row r="381" customFormat="1" ht="12" customHeight="1"/>
    <row r="382" customFormat="1" ht="12" customHeight="1"/>
    <row r="383" customFormat="1" ht="12" customHeight="1"/>
    <row r="384" customFormat="1" ht="12" customHeight="1"/>
    <row r="385" customFormat="1" ht="12" customHeight="1"/>
    <row r="386" customFormat="1" ht="12" customHeight="1"/>
    <row r="387" customFormat="1" ht="12" customHeight="1"/>
    <row r="388" customFormat="1" ht="12" customHeight="1"/>
    <row r="389" customFormat="1" ht="12" customHeight="1"/>
    <row r="390" customFormat="1" ht="12" customHeight="1"/>
    <row r="391" customFormat="1" ht="12" customHeight="1"/>
    <row r="392" customFormat="1" ht="12" customHeight="1"/>
    <row r="393" customFormat="1" ht="12" customHeight="1"/>
    <row r="394" customFormat="1" ht="12" customHeight="1"/>
    <row r="395" customFormat="1" ht="12" customHeight="1"/>
    <row r="396" customFormat="1" ht="12" customHeight="1"/>
    <row r="397" customFormat="1" ht="12" customHeight="1"/>
    <row r="398" customFormat="1" ht="12" customHeight="1"/>
    <row r="399" customFormat="1" ht="12" customHeight="1"/>
    <row r="400" customFormat="1" ht="12" customHeight="1"/>
    <row r="401" customFormat="1" ht="12" customHeight="1"/>
    <row r="402" customFormat="1" ht="12" customHeight="1"/>
    <row r="403" customFormat="1" ht="12" customHeight="1"/>
    <row r="404" customFormat="1" ht="12" customHeight="1"/>
    <row r="405" customFormat="1" ht="12" customHeight="1"/>
    <row r="406" customFormat="1" ht="12" customHeight="1"/>
    <row r="407" customFormat="1" ht="12" customHeight="1"/>
    <row r="408" customFormat="1" ht="12" customHeight="1"/>
    <row r="409" customFormat="1" ht="12" customHeight="1"/>
    <row r="410" customFormat="1" ht="12" customHeight="1"/>
    <row r="411" customFormat="1" ht="12" customHeight="1"/>
    <row r="412" customFormat="1" ht="12" customHeight="1"/>
    <row r="413" customFormat="1" ht="12" customHeight="1"/>
    <row r="414" customFormat="1" ht="12" customHeight="1"/>
    <row r="415" customFormat="1" ht="12" customHeight="1"/>
    <row r="416" customFormat="1" ht="12" customHeight="1"/>
    <row r="417" customFormat="1" ht="12" customHeight="1"/>
    <row r="418" customFormat="1" ht="12" customHeight="1"/>
    <row r="419" customFormat="1" ht="12" customHeight="1"/>
    <row r="420" customFormat="1" ht="12" customHeight="1"/>
    <row r="421" customFormat="1" ht="12" customHeight="1"/>
    <row r="422" customFormat="1" ht="12" customHeight="1"/>
    <row r="423" customFormat="1" ht="12" customHeight="1"/>
    <row r="424" customFormat="1" ht="12" customHeight="1"/>
    <row r="425" customFormat="1" ht="12" customHeight="1"/>
    <row r="426" customFormat="1" ht="12" customHeight="1"/>
    <row r="427" customFormat="1" ht="12" customHeight="1"/>
    <row r="428" customFormat="1" ht="12" customHeight="1"/>
    <row r="429" customFormat="1" ht="12" customHeight="1"/>
    <row r="430" customFormat="1" ht="12" customHeight="1"/>
    <row r="431" customFormat="1" ht="12" customHeight="1"/>
    <row r="432" customFormat="1" ht="12" customHeight="1"/>
    <row r="433" customFormat="1" ht="12" customHeight="1"/>
    <row r="434" customFormat="1" ht="12" customHeight="1"/>
    <row r="435" customFormat="1" ht="12" customHeight="1"/>
    <row r="436" customFormat="1" ht="12" customHeight="1"/>
    <row r="437" customFormat="1" ht="12" customHeight="1"/>
    <row r="438" customFormat="1" ht="12" customHeight="1"/>
    <row r="439" customFormat="1" ht="12" customHeight="1"/>
    <row r="440" customFormat="1" ht="12" customHeight="1"/>
    <row r="441" customFormat="1" ht="12" customHeight="1"/>
    <row r="442" customFormat="1" ht="12" customHeight="1"/>
    <row r="443" customFormat="1" ht="12" customHeight="1"/>
    <row r="444" customFormat="1" ht="12" customHeight="1"/>
    <row r="445" customFormat="1" ht="12" customHeight="1"/>
    <row r="446" customFormat="1" ht="12" customHeight="1"/>
    <row r="447" customFormat="1" ht="12" customHeight="1"/>
    <row r="448" customFormat="1" ht="12" customHeight="1"/>
    <row r="449" customFormat="1" ht="12" customHeight="1"/>
    <row r="450" customFormat="1" ht="12" customHeight="1"/>
    <row r="451" customFormat="1" ht="12" customHeight="1"/>
    <row r="452" customFormat="1" ht="12" customHeight="1"/>
    <row r="453" customFormat="1" ht="12" customHeight="1"/>
    <row r="454" customFormat="1" ht="12" customHeight="1"/>
    <row r="455" customFormat="1" ht="12" customHeight="1"/>
    <row r="456" customFormat="1" ht="12" customHeight="1"/>
    <row r="457" customFormat="1" ht="12" customHeight="1"/>
    <row r="458" customFormat="1" ht="12" customHeight="1"/>
    <row r="459" customFormat="1" ht="12" customHeight="1"/>
    <row r="460" customFormat="1" ht="12" customHeight="1"/>
    <row r="461" customFormat="1" ht="12" customHeight="1"/>
    <row r="462" customFormat="1" ht="12" customHeight="1"/>
    <row r="463" customFormat="1" ht="12" customHeight="1"/>
    <row r="464" customFormat="1" ht="12" customHeight="1"/>
    <row r="465" customFormat="1" ht="12" customHeight="1"/>
    <row r="466" customFormat="1" ht="12" customHeight="1"/>
    <row r="467" customFormat="1" ht="12" customHeight="1"/>
    <row r="468" customFormat="1" ht="12" customHeight="1"/>
    <row r="469" customFormat="1" ht="12" customHeight="1"/>
    <row r="470" customFormat="1" ht="12" customHeight="1"/>
    <row r="471" customFormat="1" ht="12" customHeight="1"/>
    <row r="472" customFormat="1" ht="12" customHeight="1"/>
    <row r="473" customFormat="1" ht="12" customHeight="1"/>
    <row r="474" customFormat="1" ht="12" customHeight="1"/>
    <row r="475" customFormat="1" ht="12" customHeight="1"/>
    <row r="476" customFormat="1" ht="12" customHeight="1"/>
    <row r="477" customFormat="1" ht="12" customHeight="1"/>
    <row r="478" customFormat="1" ht="12" customHeight="1"/>
    <row r="479" customFormat="1" ht="12" customHeight="1"/>
    <row r="480" customFormat="1" ht="12" customHeight="1"/>
    <row r="481" customFormat="1" ht="12" customHeight="1"/>
    <row r="482" customFormat="1" ht="12" customHeight="1"/>
    <row r="483" customFormat="1" ht="12" customHeight="1"/>
    <row r="484" customFormat="1" ht="12" customHeight="1"/>
    <row r="485" customFormat="1" ht="12" customHeight="1"/>
    <row r="486" customFormat="1" ht="12" customHeight="1"/>
    <row r="487" customFormat="1" ht="12" customHeight="1"/>
    <row r="488" customFormat="1" ht="12" customHeight="1"/>
    <row r="489" customFormat="1" ht="12" customHeight="1"/>
    <row r="490" customFormat="1" ht="12" customHeight="1"/>
    <row r="491" customFormat="1" ht="12" customHeight="1"/>
    <row r="492" customFormat="1" ht="12" customHeight="1"/>
    <row r="493" customFormat="1" ht="12" customHeight="1"/>
    <row r="494" customFormat="1" ht="12" customHeight="1"/>
    <row r="495" customFormat="1" ht="12" customHeight="1"/>
    <row r="496" customFormat="1" ht="12" customHeight="1"/>
    <row r="497" customFormat="1" ht="12" customHeight="1"/>
    <row r="498" customFormat="1" ht="12" customHeight="1"/>
    <row r="499" customFormat="1" ht="12" customHeight="1"/>
    <row r="500" customFormat="1" ht="12" customHeight="1"/>
    <row r="501" customFormat="1" ht="12" customHeight="1"/>
    <row r="502" customFormat="1" ht="12" customHeight="1"/>
    <row r="503" customFormat="1" ht="12" customHeight="1"/>
    <row r="504" customFormat="1" ht="12" customHeight="1"/>
    <row r="505" customFormat="1" ht="12" customHeight="1"/>
    <row r="506" customFormat="1" ht="12" customHeight="1"/>
    <row r="507" customFormat="1" ht="12" customHeight="1"/>
    <row r="508" customFormat="1" ht="12" customHeight="1"/>
    <row r="509" customFormat="1" ht="12" customHeight="1"/>
    <row r="510" customFormat="1" ht="12" customHeight="1"/>
    <row r="511" customFormat="1" ht="12" customHeight="1"/>
    <row r="512" customFormat="1" ht="12" customHeight="1"/>
    <row r="513" customFormat="1" ht="12" customHeight="1"/>
    <row r="514" customFormat="1" ht="12" customHeight="1"/>
    <row r="515" customFormat="1" ht="12" customHeight="1"/>
    <row r="516" customFormat="1" ht="12" customHeight="1"/>
    <row r="517" customFormat="1" ht="12" customHeight="1"/>
    <row r="518" customFormat="1" ht="12" customHeight="1"/>
    <row r="519" customFormat="1" ht="12" customHeight="1"/>
    <row r="520" customFormat="1" ht="12" customHeight="1"/>
    <row r="521" customFormat="1" ht="12" customHeight="1"/>
    <row r="522" customFormat="1" ht="12" customHeight="1"/>
    <row r="523" customFormat="1" ht="12" customHeight="1"/>
    <row r="524" customFormat="1" ht="12" customHeight="1"/>
    <row r="525" customFormat="1" ht="12" customHeight="1"/>
    <row r="526" customFormat="1" ht="12" customHeight="1"/>
    <row r="527" customFormat="1" ht="12" customHeight="1"/>
    <row r="528" customFormat="1" ht="12" customHeight="1"/>
    <row r="529" customFormat="1" ht="12" customHeight="1"/>
    <row r="530" customFormat="1" ht="12" customHeight="1"/>
    <row r="531" customFormat="1" ht="12" customHeight="1"/>
    <row r="532" customFormat="1" ht="12" customHeight="1"/>
    <row r="533" customFormat="1" ht="12" customHeight="1"/>
    <row r="534" customFormat="1" ht="12" customHeight="1"/>
    <row r="535" customFormat="1" ht="12" customHeight="1"/>
    <row r="536" customFormat="1" ht="12" customHeight="1"/>
    <row r="537" customFormat="1" ht="12" customHeight="1"/>
    <row r="538" customFormat="1" ht="12" customHeight="1"/>
    <row r="539" customFormat="1" ht="12" customHeight="1"/>
    <row r="540" customFormat="1" ht="12" customHeight="1"/>
    <row r="541" customFormat="1" ht="12" customHeight="1"/>
    <row r="542" customFormat="1" ht="12" customHeight="1"/>
    <row r="543" customFormat="1" ht="12" customHeight="1"/>
    <row r="544" customFormat="1" ht="12" customHeight="1"/>
    <row r="545" customFormat="1" ht="12" customHeight="1"/>
    <row r="546" customFormat="1" ht="12" customHeight="1"/>
    <row r="547" customFormat="1" ht="12" customHeight="1"/>
    <row r="548" customFormat="1" ht="12" customHeight="1"/>
    <row r="549" customFormat="1" ht="12" customHeight="1"/>
    <row r="550" customFormat="1" ht="12" customHeight="1"/>
    <row r="551" customFormat="1" ht="12" customHeight="1"/>
    <row r="552" customFormat="1" ht="12" customHeight="1"/>
    <row r="553" customFormat="1" ht="12" customHeight="1"/>
    <row r="554" customFormat="1" ht="12" customHeight="1"/>
    <row r="555" customFormat="1" ht="12" customHeight="1"/>
    <row r="556" customFormat="1" ht="12" customHeight="1"/>
    <row r="557" customFormat="1" ht="12" customHeight="1"/>
    <row r="558" customFormat="1" ht="12" customHeight="1"/>
    <row r="559" customFormat="1" ht="12" customHeight="1"/>
    <row r="560" customFormat="1" ht="12" customHeight="1"/>
    <row r="561" customFormat="1" ht="12" customHeight="1"/>
    <row r="562" customFormat="1" ht="12" customHeight="1"/>
    <row r="563" customFormat="1" ht="12" customHeight="1"/>
    <row r="564" customFormat="1" ht="12" customHeight="1"/>
    <row r="565" customFormat="1" ht="12" customHeight="1"/>
    <row r="566" customFormat="1" ht="12" customHeight="1"/>
    <row r="567" customFormat="1" ht="12" customHeight="1"/>
    <row r="568" customFormat="1" ht="12" customHeight="1"/>
    <row r="569" customFormat="1" ht="12" customHeight="1"/>
    <row r="570" customFormat="1" ht="12" customHeight="1"/>
    <row r="571" customFormat="1" ht="12" customHeight="1"/>
    <row r="572" customFormat="1" ht="12" customHeight="1"/>
    <row r="573" customFormat="1" ht="12" customHeight="1"/>
    <row r="574" customFormat="1" ht="12" customHeight="1"/>
    <row r="575" customFormat="1" ht="12" customHeight="1"/>
    <row r="576" customFormat="1" ht="12" customHeight="1"/>
    <row r="577" customFormat="1" ht="12" customHeight="1"/>
    <row r="578" customFormat="1" ht="12" customHeight="1"/>
    <row r="579" customFormat="1" ht="12" customHeight="1"/>
    <row r="580" customFormat="1" ht="12" customHeight="1"/>
    <row r="581" customFormat="1" ht="12" customHeight="1"/>
    <row r="582" customFormat="1" ht="12" customHeight="1"/>
    <row r="583" customFormat="1" ht="12" customHeight="1"/>
    <row r="584" customFormat="1" ht="12" customHeight="1"/>
    <row r="585" customFormat="1" ht="12" customHeight="1"/>
    <row r="586" customFormat="1" ht="12" customHeight="1"/>
    <row r="587" customFormat="1" ht="12" customHeight="1"/>
    <row r="588" customFormat="1" ht="12" customHeight="1"/>
    <row r="589" customFormat="1" ht="12" customHeight="1"/>
    <row r="590" customFormat="1" ht="12" customHeight="1"/>
    <row r="591" customFormat="1" ht="12" customHeight="1"/>
    <row r="592" customFormat="1" ht="12" customHeight="1"/>
    <row r="593" customFormat="1" ht="12" customHeight="1"/>
    <row r="594" customFormat="1" ht="12" customHeight="1"/>
    <row r="595" customFormat="1" ht="12" customHeight="1"/>
    <row r="596" customFormat="1" ht="12" customHeight="1"/>
    <row r="597" customFormat="1" ht="12" customHeight="1"/>
    <row r="598" customFormat="1" ht="12" customHeight="1"/>
    <row r="599" customFormat="1" ht="12" customHeight="1"/>
    <row r="600" customFormat="1" ht="12" customHeight="1"/>
    <row r="601" customFormat="1" ht="12" customHeight="1"/>
    <row r="602" customFormat="1" ht="12" customHeight="1"/>
    <row r="603" customFormat="1" ht="12" customHeight="1"/>
    <row r="604" customFormat="1" ht="12" customHeight="1"/>
    <row r="605" customFormat="1" ht="12" customHeight="1"/>
    <row r="606" customFormat="1" ht="12" customHeight="1"/>
    <row r="607" customFormat="1" ht="12" customHeight="1"/>
    <row r="608" customFormat="1" ht="12" customHeight="1"/>
    <row r="609" customFormat="1" ht="12" customHeight="1"/>
    <row r="610" customFormat="1" ht="12" customHeight="1"/>
    <row r="611" customFormat="1" ht="12" customHeight="1"/>
    <row r="612" customFormat="1" ht="12" customHeight="1"/>
    <row r="613" customFormat="1" ht="12" customHeight="1"/>
    <row r="614" customFormat="1" ht="12" customHeight="1"/>
    <row r="615" customFormat="1" ht="12" customHeight="1"/>
    <row r="616" customFormat="1" ht="12" customHeight="1"/>
    <row r="617" customFormat="1" ht="12" customHeight="1"/>
    <row r="618" customFormat="1" ht="12" customHeight="1"/>
    <row r="619" customFormat="1" ht="12" customHeight="1"/>
    <row r="620" customFormat="1" ht="12" customHeight="1"/>
    <row r="621" customFormat="1" ht="12" customHeight="1"/>
    <row r="622" customFormat="1" ht="12" customHeight="1"/>
    <row r="623" customFormat="1" ht="12" customHeight="1"/>
    <row r="624" customFormat="1" ht="12" customHeight="1"/>
    <row r="625" customFormat="1" ht="12" customHeight="1"/>
    <row r="626" customFormat="1" ht="12" customHeight="1"/>
    <row r="627" customFormat="1" ht="12" customHeight="1"/>
    <row r="628" customFormat="1" ht="12" customHeight="1"/>
    <row r="629" customFormat="1" ht="12" customHeight="1"/>
    <row r="630" customFormat="1" ht="12" customHeight="1"/>
    <row r="631" customFormat="1" ht="12" customHeight="1"/>
    <row r="632" customFormat="1" ht="12" customHeight="1"/>
    <row r="633" customFormat="1" ht="12" customHeight="1"/>
    <row r="634" customFormat="1" ht="12" customHeight="1"/>
    <row r="635" customFormat="1" ht="12" customHeight="1"/>
    <row r="636" customFormat="1" ht="12" customHeight="1"/>
    <row r="637" customFormat="1" ht="12" customHeight="1"/>
    <row r="638" customFormat="1" ht="12" customHeight="1"/>
    <row r="639" customFormat="1" ht="12" customHeight="1"/>
    <row r="640" customFormat="1" ht="12" customHeight="1"/>
    <row r="641" customFormat="1" ht="12" customHeight="1"/>
    <row r="642" customFormat="1" ht="12" customHeight="1"/>
    <row r="643" customFormat="1" ht="12" customHeight="1"/>
    <row r="644" customFormat="1" ht="12" customHeight="1"/>
    <row r="645" customFormat="1" ht="12" customHeight="1"/>
    <row r="646" customFormat="1" ht="12" customHeight="1"/>
    <row r="647" customFormat="1" ht="12" customHeight="1"/>
    <row r="648" customFormat="1" ht="12" customHeight="1"/>
    <row r="649" customFormat="1" ht="12" customHeight="1"/>
    <row r="650" customFormat="1" ht="12" customHeight="1"/>
    <row r="651" customFormat="1" ht="12" customHeight="1"/>
    <row r="652" customFormat="1" ht="12" customHeight="1"/>
    <row r="653" customFormat="1" ht="12" customHeight="1"/>
    <row r="654" customFormat="1" ht="12" customHeight="1"/>
    <row r="655" customFormat="1" ht="12" customHeight="1"/>
    <row r="656" customFormat="1" ht="12" customHeight="1"/>
    <row r="657" customFormat="1" ht="12" customHeight="1"/>
    <row r="658" customFormat="1" ht="12" customHeight="1"/>
    <row r="659" customFormat="1" ht="12" customHeight="1"/>
    <row r="660" customFormat="1" ht="12" customHeight="1"/>
    <row r="661" customFormat="1" ht="12" customHeight="1"/>
    <row r="662" customFormat="1" ht="12" customHeight="1"/>
    <row r="663" customFormat="1" ht="12" customHeight="1"/>
    <row r="664" customFormat="1" ht="12" customHeight="1"/>
    <row r="665" customFormat="1" ht="12" customHeight="1"/>
    <row r="666" customFormat="1" ht="12" customHeight="1"/>
    <row r="667" customFormat="1" ht="12" customHeight="1"/>
    <row r="668" customFormat="1" ht="12" customHeight="1"/>
    <row r="669" customFormat="1" ht="12" customHeight="1"/>
    <row r="670" customFormat="1" ht="12" customHeight="1"/>
    <row r="671" customFormat="1" ht="12" customHeight="1"/>
    <row r="672" customFormat="1" ht="12" customHeight="1"/>
    <row r="673" customFormat="1" ht="12" customHeight="1"/>
    <row r="674" customFormat="1" ht="12" customHeight="1"/>
    <row r="675" customFormat="1" ht="12" customHeight="1"/>
    <row r="676" customFormat="1" ht="12" customHeight="1"/>
    <row r="677" customFormat="1" ht="12" customHeight="1"/>
    <row r="678" customFormat="1" ht="12" customHeight="1"/>
    <row r="679" customFormat="1" ht="12" customHeight="1"/>
    <row r="680" customFormat="1" ht="12" customHeight="1"/>
    <row r="681" customFormat="1" ht="12" customHeight="1"/>
    <row r="682" customFormat="1" ht="12" customHeight="1"/>
    <row r="683" customFormat="1" ht="12" customHeight="1"/>
    <row r="684" customFormat="1" ht="12" customHeight="1"/>
    <row r="685" customFormat="1" ht="12" customHeight="1"/>
    <row r="686" customFormat="1" ht="12" customHeight="1"/>
    <row r="687" customFormat="1" ht="12" customHeight="1"/>
    <row r="688" customFormat="1" ht="12" customHeight="1"/>
    <row r="689" customFormat="1" ht="12" customHeight="1"/>
    <row r="690" customFormat="1" ht="12" customHeight="1"/>
    <row r="691" customFormat="1" ht="12" customHeight="1"/>
    <row r="692" customFormat="1" ht="12" customHeight="1"/>
    <row r="693" customFormat="1" ht="12" customHeight="1"/>
    <row r="694" customFormat="1" ht="12" customHeight="1"/>
    <row r="695" customFormat="1" ht="12" customHeight="1"/>
    <row r="696" customFormat="1" ht="12" customHeight="1"/>
    <row r="697" customFormat="1" ht="12" customHeight="1"/>
    <row r="698" customFormat="1" ht="12" customHeight="1"/>
    <row r="699" customFormat="1" ht="12" customHeight="1"/>
    <row r="700" customFormat="1" ht="12" customHeight="1"/>
    <row r="701" customFormat="1" ht="12" customHeight="1"/>
    <row r="702" customFormat="1" ht="12" customHeight="1"/>
    <row r="703" customFormat="1" ht="12" customHeight="1"/>
    <row r="704" customFormat="1" ht="12" customHeight="1"/>
    <row r="705" customFormat="1" ht="12" customHeight="1"/>
    <row r="706" customFormat="1" ht="12" customHeight="1"/>
    <row r="707" customFormat="1" ht="12" customHeight="1"/>
    <row r="708" customFormat="1" ht="12" customHeight="1"/>
    <row r="709" customFormat="1" ht="12" customHeight="1"/>
    <row r="710" customFormat="1" ht="12" customHeight="1"/>
    <row r="711" customFormat="1" ht="12" customHeight="1"/>
    <row r="712" customFormat="1" ht="12" customHeight="1"/>
    <row r="713" customFormat="1" ht="12" customHeight="1"/>
    <row r="714" customFormat="1" ht="12" customHeight="1"/>
    <row r="715" customFormat="1" ht="12" customHeight="1"/>
    <row r="716" customFormat="1" ht="12" customHeight="1"/>
    <row r="717" customFormat="1" ht="12" customHeight="1"/>
    <row r="718" customFormat="1" ht="12" customHeight="1"/>
    <row r="719" customFormat="1" ht="12" customHeight="1"/>
    <row r="720" customFormat="1" ht="12" customHeight="1"/>
    <row r="721" customFormat="1" ht="12" customHeight="1"/>
    <row r="722" customFormat="1" ht="12" customHeight="1"/>
    <row r="723" customFormat="1" ht="12" customHeight="1"/>
    <row r="724" customFormat="1" ht="12" customHeight="1"/>
    <row r="725" customFormat="1" ht="12" customHeight="1"/>
    <row r="726" customFormat="1" ht="12" customHeight="1"/>
    <row r="727" customFormat="1" ht="12" customHeight="1"/>
    <row r="728" customFormat="1" ht="12" customHeight="1"/>
    <row r="729" customFormat="1" ht="12" customHeight="1"/>
    <row r="730" customFormat="1" ht="12" customHeight="1"/>
    <row r="731" customFormat="1" ht="12" customHeight="1"/>
    <row r="732" customFormat="1" ht="12" customHeight="1"/>
    <row r="733" customFormat="1" ht="12" customHeight="1"/>
    <row r="734" customFormat="1" ht="12" customHeight="1"/>
    <row r="735" customFormat="1" ht="12" customHeight="1"/>
    <row r="736" customFormat="1" ht="12" customHeight="1"/>
    <row r="737" customFormat="1" ht="12" customHeight="1"/>
    <row r="738" customFormat="1" ht="12" customHeight="1"/>
    <row r="739" customFormat="1" ht="12" customHeight="1"/>
    <row r="740" customFormat="1" ht="12" customHeight="1"/>
    <row r="741" customFormat="1" ht="12" customHeight="1"/>
    <row r="742" customFormat="1" ht="12" customHeight="1"/>
    <row r="743" customFormat="1" ht="12" customHeight="1"/>
    <row r="744" customFormat="1" ht="12" customHeight="1"/>
    <row r="745" customFormat="1" ht="12" customHeight="1"/>
    <row r="746" customFormat="1" ht="12" customHeight="1"/>
    <row r="747" customFormat="1" ht="12" customHeight="1"/>
    <row r="748" customFormat="1" ht="12" customHeight="1"/>
    <row r="749" customFormat="1" ht="12" customHeight="1"/>
    <row r="750" customFormat="1" ht="12" customHeight="1"/>
    <row r="751" customFormat="1" ht="12" customHeight="1"/>
    <row r="752" customFormat="1" ht="12" customHeight="1"/>
    <row r="753" customFormat="1" ht="12" customHeight="1"/>
    <row r="754" customFormat="1" ht="12" customHeight="1"/>
    <row r="755" customFormat="1" ht="12" customHeight="1"/>
    <row r="756" customFormat="1" ht="12" customHeight="1"/>
    <row r="757" customFormat="1" ht="12" customHeight="1"/>
    <row r="758" customFormat="1" ht="12" customHeight="1"/>
    <row r="759" customFormat="1" ht="12" customHeight="1"/>
    <row r="760" customFormat="1" ht="12" customHeight="1"/>
    <row r="761" customFormat="1" ht="12" customHeight="1"/>
    <row r="762" customFormat="1" ht="12" customHeight="1"/>
    <row r="763" customFormat="1" ht="12" customHeight="1"/>
    <row r="764" customFormat="1" ht="12" customHeight="1"/>
    <row r="765" customFormat="1" ht="12" customHeight="1"/>
    <row r="766" customFormat="1" ht="12" customHeight="1"/>
    <row r="767" customFormat="1" ht="12" customHeight="1"/>
    <row r="768" customFormat="1" ht="12" customHeight="1"/>
    <row r="769" customFormat="1" ht="12" customHeight="1"/>
    <row r="770" customFormat="1" ht="12" customHeight="1"/>
    <row r="771" customFormat="1" ht="12" customHeight="1"/>
    <row r="772" customFormat="1" ht="12" customHeight="1"/>
    <row r="773" customFormat="1" ht="12" customHeight="1"/>
    <row r="774" customFormat="1" ht="12" customHeight="1"/>
    <row r="775" customFormat="1" ht="12" customHeight="1"/>
    <row r="776" customFormat="1" ht="12" customHeight="1"/>
    <row r="777" customFormat="1" ht="12" customHeight="1"/>
    <row r="778" customFormat="1" ht="12" customHeight="1"/>
    <row r="779" customFormat="1" ht="12" customHeight="1"/>
    <row r="780" customFormat="1" ht="12" customHeight="1"/>
    <row r="781" customFormat="1" ht="12" customHeight="1"/>
    <row r="782" customFormat="1" ht="12" customHeight="1"/>
    <row r="783" customFormat="1" ht="12" customHeight="1"/>
    <row r="784" customFormat="1" ht="12" customHeight="1"/>
    <row r="785" customFormat="1" ht="12" customHeight="1"/>
    <row r="786" customFormat="1" ht="12" customHeight="1"/>
    <row r="787" customFormat="1" ht="12" customHeight="1"/>
    <row r="788" customFormat="1" ht="12" customHeight="1"/>
    <row r="789" customFormat="1" ht="12" customHeight="1"/>
    <row r="790" customFormat="1" ht="12" customHeight="1"/>
    <row r="791" customFormat="1" ht="12" customHeight="1"/>
    <row r="792" customFormat="1" ht="12" customHeight="1"/>
    <row r="793" customFormat="1" ht="12" customHeight="1"/>
    <row r="794" customFormat="1" ht="12" customHeight="1"/>
    <row r="795" customFormat="1" ht="12" customHeight="1"/>
    <row r="796" customFormat="1" ht="12" customHeight="1"/>
    <row r="797" customFormat="1" ht="12" customHeight="1"/>
    <row r="798" customFormat="1" ht="12" customHeight="1"/>
    <row r="799" customFormat="1" ht="12" customHeight="1"/>
    <row r="800" customFormat="1" ht="12" customHeight="1"/>
    <row r="801" customFormat="1" ht="12" customHeight="1"/>
    <row r="802" customFormat="1" ht="12" customHeight="1"/>
    <row r="803" customFormat="1" ht="12" customHeight="1"/>
    <row r="804" customFormat="1" ht="12" customHeight="1"/>
    <row r="805" customFormat="1" ht="12" customHeight="1"/>
    <row r="806" customFormat="1" ht="12" customHeight="1"/>
    <row r="807" customFormat="1" ht="12" customHeight="1"/>
    <row r="808" customFormat="1" ht="12" customHeight="1"/>
    <row r="809" customFormat="1" ht="12" customHeight="1"/>
    <row r="810" customFormat="1" ht="12" customHeight="1"/>
    <row r="811" customFormat="1" ht="12" customHeight="1"/>
    <row r="812" customFormat="1" ht="12" customHeight="1"/>
    <row r="813" customFormat="1" ht="12" customHeight="1"/>
    <row r="814" customFormat="1" ht="12" customHeight="1"/>
    <row r="815" customFormat="1" ht="12" customHeight="1"/>
    <row r="816" customFormat="1" ht="12" customHeight="1"/>
    <row r="817" customFormat="1" ht="12" customHeight="1"/>
    <row r="818" customFormat="1" ht="12" customHeight="1"/>
    <row r="819" customFormat="1" ht="12" customHeight="1"/>
    <row r="820" customFormat="1" ht="12" customHeight="1"/>
    <row r="821" customFormat="1" ht="12" customHeight="1"/>
    <row r="822" customFormat="1" ht="12" customHeight="1"/>
    <row r="823" customFormat="1" ht="12" customHeight="1"/>
    <row r="824" customFormat="1" ht="12" customHeight="1"/>
    <row r="825" customFormat="1" ht="12" customHeight="1"/>
    <row r="826" customFormat="1" ht="12" customHeight="1"/>
    <row r="827" customFormat="1" ht="12" customHeight="1"/>
    <row r="828" customFormat="1" ht="12" customHeight="1"/>
    <row r="829" customFormat="1" ht="12" customHeight="1"/>
    <row r="830" customFormat="1" ht="12" customHeight="1"/>
    <row r="831" customFormat="1" ht="12" customHeight="1"/>
    <row r="832" customFormat="1" ht="12" customHeight="1"/>
    <row r="833" customFormat="1" ht="12" customHeight="1"/>
    <row r="834" customFormat="1" ht="12" customHeight="1"/>
    <row r="835" customFormat="1" ht="12" customHeight="1"/>
    <row r="836" customFormat="1" ht="12" customHeight="1"/>
    <row r="837" customFormat="1" ht="12" customHeight="1"/>
    <row r="838" customFormat="1" ht="12" customHeight="1"/>
    <row r="839" customFormat="1" ht="12" customHeight="1"/>
    <row r="840" customFormat="1" ht="12" customHeight="1"/>
    <row r="841" customFormat="1" ht="12" customHeight="1"/>
    <row r="842" customFormat="1" ht="12" customHeight="1"/>
    <row r="843" customFormat="1" ht="12" customHeight="1"/>
    <row r="844" customFormat="1" ht="12" customHeight="1"/>
    <row r="845" customFormat="1" ht="12" customHeight="1"/>
    <row r="846" customFormat="1" ht="12" customHeight="1"/>
    <row r="847" customFormat="1" ht="12" customHeight="1"/>
    <row r="848" customFormat="1" ht="12" customHeight="1"/>
    <row r="849" customFormat="1" ht="12" customHeight="1"/>
    <row r="850" customFormat="1" ht="12" customHeight="1"/>
    <row r="851" customFormat="1" ht="12" customHeight="1"/>
    <row r="852" customFormat="1" ht="12" customHeight="1"/>
    <row r="853" customFormat="1" ht="12" customHeight="1"/>
    <row r="854" customFormat="1" ht="12" customHeight="1"/>
    <row r="855" customFormat="1" ht="12" customHeight="1"/>
    <row r="856" customFormat="1" ht="12" customHeight="1"/>
    <row r="857" customFormat="1" ht="12" customHeight="1"/>
    <row r="858" customFormat="1" ht="12" customHeight="1"/>
    <row r="859" customFormat="1" ht="12" customHeight="1"/>
    <row r="860" customFormat="1" ht="12" customHeight="1"/>
    <row r="861" customFormat="1" ht="12" customHeight="1"/>
    <row r="862" customFormat="1" ht="12" customHeight="1"/>
    <row r="863" customFormat="1" ht="12" customHeight="1"/>
    <row r="864" customFormat="1" ht="12" customHeight="1"/>
    <row r="865" customFormat="1" ht="12" customHeight="1"/>
    <row r="866" customFormat="1" ht="12" customHeight="1"/>
    <row r="867" customFormat="1" ht="12" customHeight="1"/>
    <row r="868" customFormat="1" ht="12" customHeight="1"/>
    <row r="869" customFormat="1" ht="12" customHeight="1"/>
    <row r="870" customFormat="1" ht="12" customHeight="1"/>
    <row r="871" customFormat="1" ht="12" customHeight="1"/>
    <row r="872" customFormat="1" ht="12" customHeight="1"/>
    <row r="873" customFormat="1" ht="12" customHeight="1"/>
    <row r="874" customFormat="1" ht="12" customHeight="1"/>
    <row r="875" customFormat="1" ht="12" customHeight="1"/>
    <row r="876" customFormat="1" ht="12" customHeight="1"/>
    <row r="877" customFormat="1" ht="12" customHeight="1"/>
    <row r="878" customFormat="1" ht="12" customHeight="1"/>
    <row r="879" customFormat="1" ht="12" customHeight="1"/>
    <row r="880" customFormat="1" ht="12" customHeight="1"/>
    <row r="881" customFormat="1" ht="12" customHeight="1"/>
    <row r="882" customFormat="1" ht="12" customHeight="1"/>
    <row r="883" customFormat="1" ht="12" customHeight="1"/>
    <row r="884" customFormat="1" ht="12" customHeight="1"/>
    <row r="885" customFormat="1" ht="12" customHeight="1"/>
    <row r="886" customFormat="1" ht="12" customHeight="1"/>
    <row r="887" customFormat="1" ht="12" customHeight="1"/>
    <row r="888" customFormat="1" ht="12" customHeight="1"/>
    <row r="889" customFormat="1" ht="12" customHeight="1"/>
    <row r="890" customFormat="1" ht="12" customHeight="1"/>
    <row r="891" customFormat="1" ht="12" customHeight="1"/>
    <row r="892" customFormat="1" ht="12" customHeight="1"/>
    <row r="893" customFormat="1" ht="12" customHeight="1"/>
    <row r="894" customFormat="1" ht="12" customHeight="1"/>
    <row r="895" customFormat="1" ht="12" customHeight="1"/>
    <row r="896" customFormat="1" ht="12" customHeight="1"/>
    <row r="897" customFormat="1" ht="12" customHeight="1"/>
    <row r="898" customFormat="1" ht="12" customHeight="1"/>
    <row r="899" customFormat="1" ht="12" customHeight="1"/>
    <row r="900" customFormat="1" ht="12" customHeight="1"/>
    <row r="901" customFormat="1" ht="12" customHeight="1"/>
    <row r="902" customFormat="1" ht="12" customHeight="1"/>
    <row r="903" customFormat="1" ht="12" customHeight="1"/>
    <row r="904" customFormat="1" ht="12" customHeight="1"/>
    <row r="905" customFormat="1" ht="12" customHeight="1"/>
    <row r="906" customFormat="1" ht="12" customHeight="1"/>
    <row r="907" customFormat="1" ht="12" customHeight="1"/>
    <row r="908" customFormat="1" ht="12" customHeight="1"/>
    <row r="909" customFormat="1" ht="12" customHeight="1"/>
    <row r="910" customFormat="1" ht="12" customHeight="1"/>
    <row r="911" customFormat="1" ht="12" customHeight="1"/>
    <row r="912" customFormat="1" ht="12" customHeight="1"/>
    <row r="913" customFormat="1" ht="12" customHeight="1"/>
    <row r="914" customFormat="1" ht="12" customHeight="1"/>
    <row r="915" customFormat="1" ht="12" customHeight="1"/>
    <row r="916" customFormat="1" ht="12" customHeight="1"/>
    <row r="917" customFormat="1" ht="12" customHeight="1"/>
    <row r="918" customFormat="1" ht="12" customHeight="1"/>
    <row r="919" customFormat="1" ht="12" customHeight="1"/>
    <row r="920" customFormat="1" ht="12" customHeight="1"/>
    <row r="921" customFormat="1" ht="12" customHeight="1"/>
    <row r="922" customFormat="1" ht="12" customHeight="1"/>
    <row r="923" customFormat="1" ht="12" customHeight="1"/>
    <row r="924" customFormat="1" ht="12" customHeight="1"/>
    <row r="925" customFormat="1" ht="12" customHeight="1"/>
    <row r="926" customFormat="1" ht="12" customHeight="1"/>
    <row r="927" customFormat="1" ht="12" customHeight="1"/>
    <row r="928" customFormat="1" ht="12" customHeight="1"/>
    <row r="929" customFormat="1" ht="12" customHeight="1"/>
    <row r="930" customFormat="1" ht="12" customHeight="1"/>
    <row r="931" customFormat="1" ht="12" customHeight="1"/>
    <row r="932" customFormat="1" ht="12" customHeight="1"/>
    <row r="933" customFormat="1" ht="12" customHeight="1"/>
    <row r="934" customFormat="1" ht="12" customHeight="1"/>
    <row r="935" customFormat="1" ht="12" customHeight="1"/>
    <row r="936" customFormat="1" ht="12" customHeight="1"/>
    <row r="937" customFormat="1" ht="12" customHeight="1"/>
    <row r="938" customFormat="1" ht="12" customHeight="1"/>
    <row r="939" customFormat="1" ht="12" customHeight="1"/>
    <row r="940" customFormat="1" ht="12" customHeight="1"/>
    <row r="941" customFormat="1" ht="12" customHeight="1"/>
    <row r="942" customFormat="1" ht="12" customHeight="1"/>
    <row r="943" customFormat="1" ht="12" customHeight="1"/>
    <row r="944" customFormat="1" ht="12" customHeight="1"/>
    <row r="945" customFormat="1" ht="12" customHeight="1"/>
    <row r="946" customFormat="1" ht="12" customHeight="1"/>
    <row r="947" customFormat="1" ht="12" customHeight="1"/>
    <row r="948" customFormat="1" ht="12" customHeight="1"/>
    <row r="949" customFormat="1" ht="12" customHeight="1"/>
    <row r="950" customFormat="1" ht="12" customHeight="1"/>
    <row r="951" customFormat="1" ht="12" customHeight="1"/>
    <row r="952" customFormat="1" ht="12" customHeight="1"/>
    <row r="953" customFormat="1" ht="12" customHeight="1"/>
    <row r="954" customFormat="1" ht="12" customHeight="1"/>
    <row r="955" customFormat="1" ht="12" customHeight="1"/>
    <row r="956" customFormat="1" ht="12" customHeight="1"/>
    <row r="957" customFormat="1" ht="12" customHeight="1"/>
    <row r="958" customFormat="1" ht="12" customHeight="1"/>
    <row r="959" customFormat="1" ht="12" customHeight="1"/>
    <row r="960" customFormat="1" ht="12" customHeight="1"/>
    <row r="961" customFormat="1" ht="12" customHeight="1"/>
    <row r="962" customFormat="1" ht="12" customHeight="1"/>
    <row r="963" customFormat="1" ht="12" customHeight="1"/>
    <row r="964" customFormat="1" ht="12" customHeight="1"/>
    <row r="965" customFormat="1" ht="12" customHeight="1"/>
    <row r="966" customFormat="1" ht="12" customHeight="1"/>
    <row r="967" customFormat="1" ht="12" customHeight="1"/>
    <row r="968" customFormat="1" ht="12" customHeight="1"/>
    <row r="969" customFormat="1" ht="12" customHeight="1"/>
    <row r="970" customFormat="1" ht="12" customHeight="1"/>
    <row r="971" customFormat="1" ht="12" customHeight="1"/>
    <row r="972" customFormat="1" ht="12" customHeight="1"/>
    <row r="973" customFormat="1" ht="12" customHeight="1"/>
    <row r="974" customFormat="1" ht="12" customHeight="1"/>
    <row r="975" customFormat="1" ht="12" customHeight="1"/>
    <row r="976" customFormat="1" ht="12" customHeight="1"/>
    <row r="977" customFormat="1" ht="12" customHeight="1"/>
    <row r="978" customFormat="1" ht="12" customHeight="1"/>
    <row r="979" customFormat="1" ht="12" customHeight="1"/>
    <row r="980" customFormat="1" ht="12" customHeight="1"/>
    <row r="981" customFormat="1" ht="12" customHeight="1"/>
    <row r="982" customFormat="1" ht="12" customHeight="1"/>
    <row r="983" customFormat="1" ht="12" customHeight="1"/>
    <row r="984" customFormat="1" ht="12" customHeight="1"/>
    <row r="985" customFormat="1" ht="12" customHeight="1"/>
    <row r="986" customFormat="1" ht="12" customHeight="1"/>
    <row r="987" customFormat="1" ht="12" customHeight="1"/>
    <row r="988" customFormat="1" ht="12" customHeight="1"/>
    <row r="989" customFormat="1" ht="12" customHeight="1"/>
    <row r="990" customFormat="1" ht="12" customHeight="1"/>
    <row r="991" customFormat="1" ht="12" customHeight="1"/>
    <row r="992" customFormat="1" ht="12" customHeight="1"/>
    <row r="993" customFormat="1" ht="12" customHeight="1"/>
    <row r="994" customFormat="1" ht="12" customHeight="1"/>
    <row r="995" customFormat="1" ht="12" customHeight="1"/>
    <row r="996" customFormat="1" ht="12" customHeight="1"/>
    <row r="997" customFormat="1" ht="12" customHeight="1"/>
    <row r="998" customFormat="1" ht="12" customHeight="1"/>
    <row r="999" customFormat="1" ht="12" customHeight="1"/>
    <row r="1000" customFormat="1" ht="12" customHeight="1"/>
  </sheetData>
  <mergeCells count="1">
    <mergeCell ref="C1:D1"/>
  </mergeCells>
  <dataValidations count="2">
    <dataValidation type="list" allowBlank="1" showErrorMessage="1" sqref="B5" xr:uid="{00000000-0002-0000-0400-000000000000}">
      <formula1>productie</formula1>
    </dataValidation>
    <dataValidation type="list" allowBlank="1" showErrorMessage="1" sqref="B4" xr:uid="{00000000-0002-0000-0400-000001000000}">
      <formula1>bedienden</formula1>
    </dataValidation>
  </dataValidations>
  <pageMargins left="0.75" right="0.75" top="1" bottom="1" header="0" footer="0"/>
  <pageSetup paperSize="9" orientation="portrait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0000"/>
    <pageSetUpPr fitToPage="1"/>
  </sheetPr>
  <dimension ref="A1:Z1000"/>
  <sheetViews>
    <sheetView workbookViewId="0">
      <selection sqref="A1:XFD1048576"/>
    </sheetView>
  </sheetViews>
  <sheetFormatPr defaultColWidth="14.5" defaultRowHeight="15" customHeight="1"/>
  <cols>
    <col min="1" max="1" width="42.625" customWidth="1"/>
    <col min="2" max="16" width="14.5" customWidth="1"/>
    <col min="17" max="26" width="11" customWidth="1"/>
  </cols>
  <sheetData>
    <row r="1" spans="1:26" s="93" customFormat="1" ht="15.95" customHeight="1" thickBot="1">
      <c r="A1" s="94" t="s">
        <v>40</v>
      </c>
      <c r="B1" s="95">
        <v>2026</v>
      </c>
      <c r="C1" s="166" t="s">
        <v>122</v>
      </c>
      <c r="D1" s="181"/>
    </row>
    <row r="2" spans="1:26" ht="12" customHeight="1"/>
    <row r="3" spans="1:26" ht="12" customHeight="1">
      <c r="A3" s="17" t="s">
        <v>42</v>
      </c>
      <c r="B3" s="18" t="s">
        <v>15</v>
      </c>
    </row>
    <row r="4" spans="1:26" ht="12" customHeight="1">
      <c r="A4" s="17" t="s">
        <v>43</v>
      </c>
      <c r="B4" s="18" t="s">
        <v>15</v>
      </c>
    </row>
    <row r="5" spans="1:26" ht="12" customHeight="1">
      <c r="A5" s="17" t="s">
        <v>44</v>
      </c>
      <c r="B5" s="18" t="s">
        <v>15</v>
      </c>
    </row>
    <row r="6" spans="1:26" ht="12" customHeight="1">
      <c r="A6" s="17" t="s">
        <v>45</v>
      </c>
      <c r="B6" s="19">
        <v>0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2" customHeight="1"/>
    <row r="8" spans="1:26" ht="12" customHeight="1">
      <c r="A8" s="15" t="s">
        <v>46</v>
      </c>
    </row>
    <row r="9" spans="1:26" ht="12" customHeight="1">
      <c r="A9" s="17" t="s">
        <v>47</v>
      </c>
      <c r="B9" s="20" t="s">
        <v>123</v>
      </c>
    </row>
    <row r="10" spans="1:26" ht="12" customHeight="1">
      <c r="A10" s="17" t="s">
        <v>49</v>
      </c>
      <c r="B10" s="18" t="s">
        <v>15</v>
      </c>
    </row>
    <row r="11" spans="1:26" ht="12" customHeight="1">
      <c r="A11" s="17" t="s">
        <v>50</v>
      </c>
      <c r="B11" s="18" t="s">
        <v>15</v>
      </c>
      <c r="C11" s="7" t="s">
        <v>15</v>
      </c>
      <c r="D11" s="6" t="s">
        <v>15</v>
      </c>
      <c r="E11" s="6"/>
      <c r="F11" s="6"/>
    </row>
    <row r="12" spans="1:26" ht="12" customHeight="1">
      <c r="A12" s="17" t="s">
        <v>51</v>
      </c>
      <c r="B12" s="18" t="s">
        <v>15</v>
      </c>
      <c r="C12" s="7" t="s">
        <v>15</v>
      </c>
      <c r="D12" s="6"/>
      <c r="E12" s="6"/>
      <c r="F12" s="6"/>
    </row>
    <row r="13" spans="1:26" ht="12" customHeight="1">
      <c r="A13" s="17" t="s">
        <v>52</v>
      </c>
      <c r="B13" s="18" t="s">
        <v>15</v>
      </c>
      <c r="C13" s="7" t="s">
        <v>15</v>
      </c>
    </row>
    <row r="14" spans="1:26" ht="12" customHeight="1"/>
    <row r="15" spans="1:26" ht="12" customHeight="1">
      <c r="A15" s="17" t="s">
        <v>53</v>
      </c>
      <c r="B15" s="21">
        <v>0</v>
      </c>
    </row>
    <row r="16" spans="1:26" ht="12" customHeight="1">
      <c r="A16" s="17" t="s">
        <v>54</v>
      </c>
      <c r="B16" s="21">
        <v>0</v>
      </c>
    </row>
    <row r="17" spans="1:26" ht="12" customHeight="1">
      <c r="A17" s="17" t="s">
        <v>55</v>
      </c>
      <c r="B17" s="21">
        <v>0</v>
      </c>
    </row>
    <row r="18" spans="1:26" ht="12" customHeight="1">
      <c r="A18" s="17" t="s">
        <v>56</v>
      </c>
      <c r="B18" s="21">
        <v>0</v>
      </c>
    </row>
    <row r="19" spans="1:26" ht="12" customHeight="1">
      <c r="A19" s="7" t="s">
        <v>15</v>
      </c>
      <c r="B19" s="7" t="s">
        <v>15</v>
      </c>
      <c r="C19" s="7" t="s">
        <v>15</v>
      </c>
    </row>
    <row r="20" spans="1:26" ht="12" customHeight="1">
      <c r="A20" s="17" t="s">
        <v>57</v>
      </c>
      <c r="B20" s="22">
        <v>1</v>
      </c>
      <c r="C20" s="7" t="s">
        <v>124</v>
      </c>
    </row>
    <row r="21" spans="1:26" ht="12" customHeight="1">
      <c r="A21" s="17" t="s">
        <v>59</v>
      </c>
      <c r="B21" s="48">
        <f>(((52*5)-20-10-B22)/11)*B20</f>
        <v>20.90909090909091</v>
      </c>
      <c r="C21" s="7" t="s">
        <v>125</v>
      </c>
    </row>
    <row r="22" spans="1:26" ht="12" customHeight="1">
      <c r="A22" s="17" t="s">
        <v>61</v>
      </c>
      <c r="B22" s="48">
        <v>0</v>
      </c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spans="1:26" ht="12" customHeight="1">
      <c r="A23" s="17" t="s">
        <v>62</v>
      </c>
      <c r="B23" s="24">
        <v>0</v>
      </c>
      <c r="C23" s="7" t="s">
        <v>15</v>
      </c>
    </row>
    <row r="24" spans="1:26" ht="12" customHeight="1">
      <c r="A24" s="17" t="s">
        <v>126</v>
      </c>
      <c r="B24" s="24">
        <f t="shared" ref="B24:B26" si="0">B16*$B$20</f>
        <v>0</v>
      </c>
      <c r="C24" s="7" t="s">
        <v>15</v>
      </c>
    </row>
    <row r="25" spans="1:26" ht="12" customHeight="1">
      <c r="A25" s="17" t="s">
        <v>64</v>
      </c>
      <c r="B25" s="24">
        <f t="shared" si="0"/>
        <v>0</v>
      </c>
      <c r="C25" s="7" t="s">
        <v>15</v>
      </c>
    </row>
    <row r="26" spans="1:26" ht="12" customHeight="1">
      <c r="A26" s="17" t="s">
        <v>65</v>
      </c>
      <c r="B26" s="24">
        <f t="shared" si="0"/>
        <v>0</v>
      </c>
      <c r="C26" s="7" t="s">
        <v>15</v>
      </c>
    </row>
    <row r="27" spans="1:26" ht="12" customHeight="1">
      <c r="A27" s="7" t="s">
        <v>15</v>
      </c>
      <c r="B27" s="7" t="s">
        <v>15</v>
      </c>
      <c r="C27" s="7" t="s">
        <v>15</v>
      </c>
    </row>
    <row r="28" spans="1:26" ht="12" customHeight="1">
      <c r="A28" s="17" t="s">
        <v>66</v>
      </c>
      <c r="B28" s="25">
        <v>0</v>
      </c>
      <c r="C28" s="7" t="s">
        <v>67</v>
      </c>
    </row>
    <row r="29" spans="1:26" ht="12" customHeight="1">
      <c r="A29" s="17" t="s">
        <v>68</v>
      </c>
      <c r="B29" s="25">
        <v>0</v>
      </c>
      <c r="C29" s="7" t="s">
        <v>69</v>
      </c>
    </row>
    <row r="30" spans="1:26" ht="12" customHeight="1">
      <c r="A30" s="17" t="s">
        <v>70</v>
      </c>
      <c r="B30" s="25">
        <v>0</v>
      </c>
      <c r="C30" s="7" t="s">
        <v>67</v>
      </c>
    </row>
    <row r="31" spans="1:26" ht="12" customHeight="1">
      <c r="A31" s="17" t="s">
        <v>70</v>
      </c>
      <c r="B31" s="25">
        <v>0</v>
      </c>
      <c r="C31" s="7" t="s">
        <v>69</v>
      </c>
    </row>
    <row r="32" spans="1:26" ht="12" customHeight="1">
      <c r="A32" s="17" t="s">
        <v>71</v>
      </c>
      <c r="B32" s="25">
        <v>0</v>
      </c>
      <c r="C32" s="7" t="s">
        <v>72</v>
      </c>
    </row>
    <row r="33" spans="1:17" ht="12" customHeight="1">
      <c r="A33" s="17" t="s">
        <v>73</v>
      </c>
      <c r="B33" s="25">
        <v>0</v>
      </c>
      <c r="C33" s="7" t="s">
        <v>74</v>
      </c>
    </row>
    <row r="34" spans="1:17" ht="12" customHeight="1">
      <c r="A34" s="8"/>
      <c r="B34" s="8"/>
      <c r="C34" s="8"/>
    </row>
    <row r="35" spans="1:17" ht="12" customHeight="1">
      <c r="A35" s="17" t="s">
        <v>75</v>
      </c>
      <c r="B35" s="8">
        <f>'RSZ-tarieven'!B5</f>
        <v>0.30609999999999998</v>
      </c>
      <c r="C35" s="8"/>
      <c r="D35" s="8"/>
    </row>
    <row r="36" spans="1:17" ht="12" customHeight="1">
      <c r="A36" s="17" t="s">
        <v>76</v>
      </c>
      <c r="B36" s="8">
        <f>'RSZ-tarieven'!B15</f>
        <v>1.9799999999999998E-2</v>
      </c>
      <c r="C36" s="8"/>
      <c r="D36" s="49"/>
      <c r="E36" s="49"/>
      <c r="G36" s="49"/>
    </row>
    <row r="37" spans="1:17" ht="12" customHeight="1">
      <c r="A37" s="17" t="s">
        <v>77</v>
      </c>
      <c r="B37" s="22">
        <f>IF(B6&lt;10,0,1.69%)</f>
        <v>0</v>
      </c>
      <c r="C37" s="8"/>
    </row>
    <row r="38" spans="1:17" ht="12" customHeight="1">
      <c r="A38" s="17" t="s">
        <v>78</v>
      </c>
      <c r="B38" s="26">
        <f>IF(B23&gt;3744,0,0.14*(11233.89-(B23*3))/3)</f>
        <v>524.2482</v>
      </c>
      <c r="C38" s="6" t="s">
        <v>15</v>
      </c>
      <c r="E38" s="6"/>
    </row>
    <row r="39" spans="1:17" ht="12" customHeight="1">
      <c r="A39" s="17" t="s">
        <v>79</v>
      </c>
      <c r="B39" s="50">
        <f>('RSZ-tarieven'!B31)*B20</f>
        <v>172.33333333333334</v>
      </c>
      <c r="C39" s="6" t="s">
        <v>127</v>
      </c>
    </row>
    <row r="40" spans="1:17" ht="12" customHeight="1">
      <c r="A40" s="17" t="s">
        <v>80</v>
      </c>
      <c r="B40" s="27"/>
    </row>
    <row r="41" spans="1:17" ht="12" customHeight="1">
      <c r="J41" s="28" t="s">
        <v>81</v>
      </c>
      <c r="M41" s="29" t="s">
        <v>15</v>
      </c>
      <c r="Q41" s="24"/>
    </row>
    <row r="42" spans="1:17" ht="12" customHeight="1">
      <c r="B42" s="30">
        <f>B1</f>
        <v>2026</v>
      </c>
      <c r="C42" s="20" t="s">
        <v>82</v>
      </c>
      <c r="D42" s="20" t="s">
        <v>83</v>
      </c>
      <c r="E42" s="20" t="s">
        <v>88</v>
      </c>
      <c r="F42" s="20" t="s">
        <v>84</v>
      </c>
      <c r="G42" s="20" t="s">
        <v>85</v>
      </c>
      <c r="H42" s="20" t="s">
        <v>86</v>
      </c>
      <c r="I42" s="20" t="s">
        <v>87</v>
      </c>
      <c r="J42" s="20" t="s">
        <v>89</v>
      </c>
      <c r="K42" s="20" t="s">
        <v>90</v>
      </c>
      <c r="L42" s="20" t="s">
        <v>91</v>
      </c>
      <c r="M42" s="20" t="s">
        <v>92</v>
      </c>
      <c r="N42" s="20" t="s">
        <v>93</v>
      </c>
      <c r="O42" s="20" t="s">
        <v>94</v>
      </c>
      <c r="P42" s="20" t="s">
        <v>95</v>
      </c>
    </row>
    <row r="43" spans="1:17" ht="12" customHeight="1">
      <c r="A43" s="7" t="s">
        <v>57</v>
      </c>
      <c r="B43" s="31" t="s">
        <v>96</v>
      </c>
      <c r="C43" s="105">
        <f t="shared" ref="C43:D43" si="1">$B$20</f>
        <v>1</v>
      </c>
      <c r="D43" s="106">
        <f t="shared" si="1"/>
        <v>1</v>
      </c>
      <c r="E43" s="107">
        <v>0.1027</v>
      </c>
      <c r="F43" s="106">
        <f t="shared" ref="F43:P43" si="2">$B$20</f>
        <v>1</v>
      </c>
      <c r="G43" s="106">
        <f t="shared" si="2"/>
        <v>1</v>
      </c>
      <c r="H43" s="106">
        <f t="shared" si="2"/>
        <v>1</v>
      </c>
      <c r="I43" s="106">
        <f t="shared" si="2"/>
        <v>1</v>
      </c>
      <c r="J43" s="106">
        <f t="shared" si="2"/>
        <v>1</v>
      </c>
      <c r="K43" s="106">
        <f t="shared" si="2"/>
        <v>1</v>
      </c>
      <c r="L43" s="106">
        <f t="shared" si="2"/>
        <v>1</v>
      </c>
      <c r="M43" s="106">
        <f t="shared" si="2"/>
        <v>1</v>
      </c>
      <c r="N43" s="106">
        <f t="shared" si="2"/>
        <v>1</v>
      </c>
      <c r="O43" s="106">
        <f t="shared" si="2"/>
        <v>1</v>
      </c>
      <c r="P43" s="108">
        <f t="shared" si="2"/>
        <v>1</v>
      </c>
    </row>
    <row r="44" spans="1:17" ht="12" customHeight="1">
      <c r="A44" s="7" t="s">
        <v>97</v>
      </c>
      <c r="B44" s="32">
        <f t="shared" ref="B44:B50" si="3">SUM(C44:P44)</f>
        <v>230</v>
      </c>
      <c r="C44" s="109">
        <f>$B21</f>
        <v>20.90909090909091</v>
      </c>
      <c r="D44" s="110">
        <f t="shared" ref="D44:D45" si="4">C44</f>
        <v>20.90909090909091</v>
      </c>
      <c r="E44" s="111" t="s">
        <v>15</v>
      </c>
      <c r="F44" s="110">
        <f t="shared" ref="F44:F45" si="5">D44</f>
        <v>20.90909090909091</v>
      </c>
      <c r="G44" s="110">
        <f t="shared" ref="G44:I44" si="6">F44</f>
        <v>20.90909090909091</v>
      </c>
      <c r="H44" s="110">
        <f t="shared" si="6"/>
        <v>20.90909090909091</v>
      </c>
      <c r="I44" s="110">
        <f t="shared" si="6"/>
        <v>20.90909090909091</v>
      </c>
      <c r="J44" s="110" t="s">
        <v>15</v>
      </c>
      <c r="K44" s="110">
        <f t="shared" ref="K44:K45" si="7">I44</f>
        <v>20.90909090909091</v>
      </c>
      <c r="L44" s="110">
        <f t="shared" ref="L44:N44" si="8">K44</f>
        <v>20.90909090909091</v>
      </c>
      <c r="M44" s="110">
        <f t="shared" si="8"/>
        <v>20.90909090909091</v>
      </c>
      <c r="N44" s="110">
        <f t="shared" si="8"/>
        <v>20.90909090909091</v>
      </c>
      <c r="O44" s="111" t="s">
        <v>98</v>
      </c>
      <c r="P44" s="112">
        <f t="shared" ref="P44:P45" si="9">N44</f>
        <v>20.90909090909091</v>
      </c>
    </row>
    <row r="45" spans="1:17" ht="12" customHeight="1">
      <c r="A45" s="7" t="s">
        <v>99</v>
      </c>
      <c r="B45" s="33">
        <f t="shared" si="3"/>
        <v>0</v>
      </c>
      <c r="C45" s="34">
        <f>$B23</f>
        <v>0</v>
      </c>
      <c r="D45" s="24">
        <f t="shared" si="4"/>
        <v>0</v>
      </c>
      <c r="E45" s="35">
        <f>B23*11*108%*E43</f>
        <v>0</v>
      </c>
      <c r="F45" s="24">
        <f t="shared" si="5"/>
        <v>0</v>
      </c>
      <c r="G45" s="24">
        <f t="shared" ref="G45:I45" si="10">F45</f>
        <v>0</v>
      </c>
      <c r="H45" s="24">
        <f t="shared" si="10"/>
        <v>0</v>
      </c>
      <c r="I45" s="24">
        <f t="shared" si="10"/>
        <v>0</v>
      </c>
      <c r="J45" s="35" t="s">
        <v>98</v>
      </c>
      <c r="K45" s="24">
        <f t="shared" si="7"/>
        <v>0</v>
      </c>
      <c r="L45" s="24">
        <f t="shared" ref="L45:N45" si="11">K45</f>
        <v>0</v>
      </c>
      <c r="M45" s="24">
        <f t="shared" si="11"/>
        <v>0</v>
      </c>
      <c r="N45" s="24">
        <f t="shared" si="11"/>
        <v>0</v>
      </c>
      <c r="O45" s="24">
        <f>$B$18*$B20</f>
        <v>0</v>
      </c>
      <c r="P45" s="113">
        <f t="shared" si="9"/>
        <v>0</v>
      </c>
    </row>
    <row r="46" spans="1:17" ht="12" customHeight="1">
      <c r="A46" s="7" t="s">
        <v>100</v>
      </c>
      <c r="B46" s="33">
        <f t="shared" si="3"/>
        <v>0</v>
      </c>
      <c r="C46" s="34">
        <f>+$B28+(($B29)*C$44)</f>
        <v>0</v>
      </c>
      <c r="D46" s="24">
        <f>+$B28+($B29*D$44)</f>
        <v>0</v>
      </c>
      <c r="E46" s="35" t="s">
        <v>98</v>
      </c>
      <c r="F46" s="24">
        <f t="shared" ref="F46:I46" si="12">+$B28+($B29*F$44)</f>
        <v>0</v>
      </c>
      <c r="G46" s="24">
        <f t="shared" si="12"/>
        <v>0</v>
      </c>
      <c r="H46" s="24">
        <f t="shared" si="12"/>
        <v>0</v>
      </c>
      <c r="I46" s="24">
        <f t="shared" si="12"/>
        <v>0</v>
      </c>
      <c r="J46" s="35" t="s">
        <v>98</v>
      </c>
      <c r="K46" s="24">
        <f t="shared" ref="K46:N46" si="13">+$B28+($B29*K$21)</f>
        <v>0</v>
      </c>
      <c r="L46" s="24">
        <f t="shared" si="13"/>
        <v>0</v>
      </c>
      <c r="M46" s="24">
        <f t="shared" si="13"/>
        <v>0</v>
      </c>
      <c r="N46" s="24">
        <f t="shared" si="13"/>
        <v>0</v>
      </c>
      <c r="O46" s="35" t="s">
        <v>98</v>
      </c>
      <c r="P46" s="114">
        <f>+$B28+($B29*P$21)</f>
        <v>0</v>
      </c>
    </row>
    <row r="47" spans="1:17" ht="12" customHeight="1">
      <c r="A47" s="7" t="s">
        <v>101</v>
      </c>
      <c r="B47" s="33">
        <f t="shared" si="3"/>
        <v>0</v>
      </c>
      <c r="C47" s="34">
        <f>MAX(0,IF((C45+C46)&gt;0,((C45+C46)*108%)*(B35+B36+B37)-(B38+B39+B40),0))</f>
        <v>0</v>
      </c>
      <c r="D47" s="24">
        <f>MAX(0,IF((D45+D46)&gt;0,((D45+D46)*108%)*(B35+B36+B37)-(B38+B39+B40),0))</f>
        <v>0</v>
      </c>
      <c r="E47" s="35" t="s">
        <v>98</v>
      </c>
      <c r="F47" s="24">
        <f>MAX(0,IF((F45+F46)&gt;0,((F45+F46)*108%)*(B35+B36+B37)-(B38+B39+B40),0))</f>
        <v>0</v>
      </c>
      <c r="G47" s="24">
        <f>MAX(0,IF((G45+G46)&gt;0,((G45+G46)*108%)*(B35+B36+B37)-(B38+B40),0))</f>
        <v>0</v>
      </c>
      <c r="H47" s="24">
        <f>MAX(0,IF((H45+H46)&gt;0,((H45+H46)*108%)*(B35+B36+B37)-(B38+B40),0))</f>
        <v>0</v>
      </c>
      <c r="I47" s="24">
        <f>MAX(0,IF((I45+I46)&gt;0,((I45+I46)*108%)*(B35+B36+B37)-(B38+B40),0))</f>
        <v>0</v>
      </c>
      <c r="J47" s="35" t="s">
        <v>98</v>
      </c>
      <c r="K47" s="24">
        <f>MAX(0,IF((K45+K46)&gt;0,((K45+K46)*108%)*(B35+B36+B37)-(B38+B40),0))</f>
        <v>0</v>
      </c>
      <c r="L47" s="24">
        <f>MAX(0,IF((L45+L46)&gt;0,((L45+L46)*108%)*(B35+B36+B37)-(B38+B40),0))</f>
        <v>0</v>
      </c>
      <c r="M47" s="24">
        <f>MAX(0,IF((M45+M46)&gt;0,((M45+M46)*108%)*(B35+B36+B37)-(B38+B40),0))</f>
        <v>0</v>
      </c>
      <c r="N47" s="24">
        <f>MAX(0,IF((N45+N46)&gt;0,((N45+N46)*108%)*(B35+B36+B37)-(B38+B40),0))</f>
        <v>0</v>
      </c>
      <c r="O47" s="24">
        <f>MAX(0,IF((O45)&gt;0,((O45)*108%)*(B35+B36+B37),0))</f>
        <v>0</v>
      </c>
      <c r="P47" s="114">
        <f>MAX(0,IF((P45+P46)&gt;0,((P45+P46)*108%)*(B35+B36+B37)-(B38+B40),0))</f>
        <v>0</v>
      </c>
    </row>
    <row r="48" spans="1:17" ht="12" customHeight="1">
      <c r="A48" s="7" t="s">
        <v>102</v>
      </c>
      <c r="B48" s="33">
        <f t="shared" si="3"/>
        <v>0</v>
      </c>
      <c r="C48" s="34">
        <f t="shared" ref="C48:D48" si="14">$B30+($B31*C$44)</f>
        <v>0</v>
      </c>
      <c r="D48" s="35">
        <f t="shared" si="14"/>
        <v>0</v>
      </c>
      <c r="E48" s="35" t="s">
        <v>98</v>
      </c>
      <c r="F48" s="35">
        <f t="shared" ref="F48:I48" si="15">$B30+($B31*F$44)</f>
        <v>0</v>
      </c>
      <c r="G48" s="35">
        <f t="shared" si="15"/>
        <v>0</v>
      </c>
      <c r="H48" s="35">
        <f t="shared" si="15"/>
        <v>0</v>
      </c>
      <c r="I48" s="35">
        <f t="shared" si="15"/>
        <v>0</v>
      </c>
      <c r="J48" s="35" t="s">
        <v>98</v>
      </c>
      <c r="K48" s="35">
        <f t="shared" ref="K48:N48" si="16">$B30+($B31*K$44)</f>
        <v>0</v>
      </c>
      <c r="L48" s="35">
        <f t="shared" si="16"/>
        <v>0</v>
      </c>
      <c r="M48" s="35">
        <f t="shared" si="16"/>
        <v>0</v>
      </c>
      <c r="N48" s="35">
        <f t="shared" si="16"/>
        <v>0</v>
      </c>
      <c r="O48" s="35" t="s">
        <v>98</v>
      </c>
      <c r="P48" s="115">
        <f>$B30+($B31*P$44)</f>
        <v>0</v>
      </c>
    </row>
    <row r="49" spans="1:16" ht="12" customHeight="1">
      <c r="A49" s="7" t="s">
        <v>103</v>
      </c>
      <c r="B49" s="33">
        <f t="shared" si="3"/>
        <v>0</v>
      </c>
      <c r="C49" s="34">
        <f t="shared" ref="C49:D49" si="17">$B32*C$44</f>
        <v>0</v>
      </c>
      <c r="D49" s="24">
        <f t="shared" si="17"/>
        <v>0</v>
      </c>
      <c r="E49" s="35" t="s">
        <v>98</v>
      </c>
      <c r="F49" s="24">
        <f t="shared" ref="F49:I49" si="18">$B32*F$44</f>
        <v>0</v>
      </c>
      <c r="G49" s="24">
        <f t="shared" si="18"/>
        <v>0</v>
      </c>
      <c r="H49" s="24">
        <f t="shared" si="18"/>
        <v>0</v>
      </c>
      <c r="I49" s="24">
        <f t="shared" si="18"/>
        <v>0</v>
      </c>
      <c r="J49" s="35" t="s">
        <v>98</v>
      </c>
      <c r="K49" s="24">
        <f t="shared" ref="K49:N49" si="19">$B32*K$44</f>
        <v>0</v>
      </c>
      <c r="L49" s="24">
        <f t="shared" si="19"/>
        <v>0</v>
      </c>
      <c r="M49" s="24">
        <f t="shared" si="19"/>
        <v>0</v>
      </c>
      <c r="N49" s="24">
        <f t="shared" si="19"/>
        <v>0</v>
      </c>
      <c r="O49" s="35" t="s">
        <v>98</v>
      </c>
      <c r="P49" s="114">
        <f>$B32*P$44</f>
        <v>0</v>
      </c>
    </row>
    <row r="50" spans="1:16" ht="12" customHeight="1">
      <c r="A50" s="7" t="s">
        <v>104</v>
      </c>
      <c r="B50" s="36">
        <f t="shared" si="3"/>
        <v>0</v>
      </c>
      <c r="C50" s="116">
        <f t="shared" ref="C50:D50" si="20">$B33</f>
        <v>0</v>
      </c>
      <c r="D50" s="117">
        <f t="shared" si="20"/>
        <v>0</v>
      </c>
      <c r="E50" s="118" t="s">
        <v>98</v>
      </c>
      <c r="F50" s="117">
        <f t="shared" ref="F50:I50" si="21">$B33</f>
        <v>0</v>
      </c>
      <c r="G50" s="117">
        <f t="shared" si="21"/>
        <v>0</v>
      </c>
      <c r="H50" s="117">
        <f t="shared" si="21"/>
        <v>0</v>
      </c>
      <c r="I50" s="117">
        <f t="shared" si="21"/>
        <v>0</v>
      </c>
      <c r="J50" s="118" t="s">
        <v>98</v>
      </c>
      <c r="K50" s="117">
        <f t="shared" ref="K50:N50" si="22">$B33</f>
        <v>0</v>
      </c>
      <c r="L50" s="117">
        <f t="shared" si="22"/>
        <v>0</v>
      </c>
      <c r="M50" s="117">
        <f t="shared" si="22"/>
        <v>0</v>
      </c>
      <c r="N50" s="117">
        <f t="shared" si="22"/>
        <v>0</v>
      </c>
      <c r="O50" s="118" t="s">
        <v>98</v>
      </c>
      <c r="P50" s="119">
        <f>$B33</f>
        <v>0</v>
      </c>
    </row>
    <row r="51" spans="1:16" ht="12" customHeight="1">
      <c r="B51" s="37">
        <f t="shared" ref="B51:P51" si="23">SUM(B45:B50)</f>
        <v>0</v>
      </c>
      <c r="C51" s="120">
        <f t="shared" si="23"/>
        <v>0</v>
      </c>
      <c r="D51" s="121">
        <f t="shared" si="23"/>
        <v>0</v>
      </c>
      <c r="E51" s="121">
        <f t="shared" si="23"/>
        <v>0</v>
      </c>
      <c r="F51" s="121">
        <f t="shared" si="23"/>
        <v>0</v>
      </c>
      <c r="G51" s="121">
        <f t="shared" si="23"/>
        <v>0</v>
      </c>
      <c r="H51" s="121">
        <f t="shared" si="23"/>
        <v>0</v>
      </c>
      <c r="I51" s="121">
        <f t="shared" si="23"/>
        <v>0</v>
      </c>
      <c r="J51" s="121">
        <f t="shared" si="23"/>
        <v>0</v>
      </c>
      <c r="K51" s="121">
        <f t="shared" si="23"/>
        <v>0</v>
      </c>
      <c r="L51" s="121">
        <f t="shared" si="23"/>
        <v>0</v>
      </c>
      <c r="M51" s="121">
        <f t="shared" si="23"/>
        <v>0</v>
      </c>
      <c r="N51" s="121">
        <f t="shared" si="23"/>
        <v>0</v>
      </c>
      <c r="O51" s="121">
        <f t="shared" si="23"/>
        <v>0</v>
      </c>
      <c r="P51" s="122">
        <f t="shared" si="23"/>
        <v>0</v>
      </c>
    </row>
    <row r="52" spans="1:16" ht="12" customHeight="1">
      <c r="A52" s="38" t="s">
        <v>105</v>
      </c>
      <c r="B52" s="39">
        <f>(SUM(C51:P51)-B51)+(SUM(C45:P50)-B51)</f>
        <v>0</v>
      </c>
    </row>
    <row r="53" spans="1:16" ht="12" customHeight="1">
      <c r="B53" s="40" t="s">
        <v>106</v>
      </c>
    </row>
    <row r="54" spans="1:16" ht="12" customHeight="1">
      <c r="A54" s="8">
        <v>0.1027</v>
      </c>
      <c r="B54" s="41">
        <f>SUM(C54:P54)</f>
        <v>0</v>
      </c>
      <c r="C54" s="123">
        <f t="shared" ref="C54:D54" si="24">(C45*108%)*$A$54</f>
        <v>0</v>
      </c>
      <c r="D54" s="123">
        <f t="shared" si="24"/>
        <v>0</v>
      </c>
      <c r="E54" s="124" t="s">
        <v>98</v>
      </c>
      <c r="F54" s="123">
        <f t="shared" ref="F54:I54" si="25">(F45*108%)*$A$54</f>
        <v>0</v>
      </c>
      <c r="G54" s="123">
        <f t="shared" si="25"/>
        <v>0</v>
      </c>
      <c r="H54" s="123">
        <f t="shared" si="25"/>
        <v>0</v>
      </c>
      <c r="I54" s="123">
        <f t="shared" si="25"/>
        <v>0</v>
      </c>
      <c r="J54" s="124" t="s">
        <v>98</v>
      </c>
      <c r="K54" s="123">
        <f t="shared" ref="K54:P54" si="26">(K45*108%)*$A$54</f>
        <v>0</v>
      </c>
      <c r="L54" s="123">
        <f t="shared" si="26"/>
        <v>0</v>
      </c>
      <c r="M54" s="123">
        <f t="shared" si="26"/>
        <v>0</v>
      </c>
      <c r="N54" s="123">
        <f t="shared" si="26"/>
        <v>0</v>
      </c>
      <c r="O54" s="123">
        <v>0</v>
      </c>
      <c r="P54" s="125">
        <f t="shared" si="26"/>
        <v>0</v>
      </c>
    </row>
    <row r="55" spans="1:16" ht="12" customHeight="1"/>
    <row r="56" spans="1:16" ht="12" customHeight="1"/>
    <row r="57" spans="1:16" ht="12" customHeight="1"/>
    <row r="58" spans="1:16" ht="12" customHeight="1"/>
    <row r="59" spans="1:16" ht="12" customHeight="1"/>
    <row r="60" spans="1:16" ht="12" customHeight="1"/>
    <row r="61" spans="1:16" ht="12" customHeight="1"/>
    <row r="62" spans="1:16" ht="12" customHeight="1"/>
    <row r="63" spans="1:16" ht="12" customHeight="1"/>
    <row r="64" spans="1:16" ht="12" customHeight="1"/>
    <row r="65" customFormat="1" ht="12" customHeight="1"/>
    <row r="66" customFormat="1" ht="12" customHeight="1"/>
    <row r="67" customFormat="1" ht="12" customHeight="1"/>
    <row r="68" customFormat="1" ht="12" customHeight="1"/>
    <row r="69" customFormat="1" ht="12" customHeight="1"/>
    <row r="70" customFormat="1" ht="12" customHeight="1"/>
    <row r="71" customFormat="1" ht="12" customHeight="1"/>
    <row r="72" customFormat="1" ht="12" customHeight="1"/>
    <row r="73" customFormat="1" ht="12" customHeight="1"/>
    <row r="74" customFormat="1" ht="12" customHeight="1"/>
    <row r="75" customFormat="1" ht="12" customHeight="1"/>
    <row r="76" customFormat="1" ht="12" customHeight="1"/>
    <row r="77" customFormat="1" ht="12" customHeight="1"/>
    <row r="78" customFormat="1" ht="12" customHeight="1"/>
    <row r="79" customFormat="1" ht="12" customHeight="1"/>
    <row r="80" customFormat="1" ht="12" customHeight="1"/>
    <row r="81" customFormat="1" ht="12" customHeight="1"/>
    <row r="82" customFormat="1" ht="12" customHeight="1"/>
    <row r="83" customFormat="1" ht="12" customHeight="1"/>
    <row r="84" customFormat="1" ht="12" customHeight="1"/>
    <row r="85" customFormat="1" ht="12" customHeight="1"/>
    <row r="86" customFormat="1" ht="12" customHeight="1"/>
    <row r="87" customFormat="1" ht="12" customHeight="1"/>
    <row r="88" customFormat="1" ht="12" customHeight="1"/>
    <row r="89" customFormat="1" ht="12" customHeight="1"/>
    <row r="90" customFormat="1" ht="12" customHeight="1"/>
    <row r="91" customFormat="1" ht="12" customHeight="1"/>
    <row r="92" customFormat="1" ht="12" customHeight="1"/>
    <row r="93" customFormat="1" ht="12" customHeight="1"/>
    <row r="94" customFormat="1" ht="12" customHeight="1"/>
    <row r="95" customFormat="1" ht="12" customHeight="1"/>
    <row r="96" customFormat="1" ht="12" customHeight="1"/>
    <row r="97" customFormat="1" ht="12" customHeight="1"/>
    <row r="98" customFormat="1" ht="12" customHeight="1"/>
    <row r="99" customFormat="1" ht="12" customHeight="1"/>
    <row r="100" customFormat="1" ht="12" customHeight="1"/>
    <row r="101" customFormat="1" ht="12" customHeight="1"/>
    <row r="102" customFormat="1" ht="12" customHeight="1"/>
    <row r="103" customFormat="1" ht="12" customHeight="1"/>
    <row r="104" customFormat="1" ht="12" customHeight="1"/>
    <row r="105" customFormat="1" ht="12" customHeight="1"/>
    <row r="106" customFormat="1" ht="12" customHeight="1"/>
    <row r="107" customFormat="1" ht="12" customHeight="1"/>
    <row r="108" customFormat="1" ht="12" customHeight="1"/>
    <row r="109" customFormat="1" ht="12" customHeight="1"/>
    <row r="110" customFormat="1" ht="12" customHeight="1"/>
    <row r="111" customFormat="1" ht="12" customHeight="1"/>
    <row r="112" customFormat="1" ht="12" customHeight="1"/>
    <row r="113" customFormat="1" ht="12" customHeight="1"/>
    <row r="114" customFormat="1" ht="12" customHeight="1"/>
    <row r="115" customFormat="1" ht="12" customHeight="1"/>
    <row r="116" customFormat="1" ht="12" customHeight="1"/>
    <row r="117" customFormat="1" ht="12" customHeight="1"/>
    <row r="118" customFormat="1" ht="12" customHeight="1"/>
    <row r="119" customFormat="1" ht="12" customHeight="1"/>
    <row r="120" customFormat="1" ht="12" customHeight="1"/>
    <row r="121" customFormat="1" ht="12" customHeight="1"/>
    <row r="122" customFormat="1" ht="12" customHeight="1"/>
    <row r="123" customFormat="1" ht="12" customHeight="1"/>
    <row r="124" customFormat="1" ht="12" customHeight="1"/>
    <row r="125" customFormat="1" ht="12" customHeight="1"/>
    <row r="126" customFormat="1" ht="12" customHeight="1"/>
    <row r="127" customFormat="1" ht="12" customHeight="1"/>
    <row r="128" customFormat="1" ht="12" customHeight="1"/>
    <row r="129" customFormat="1" ht="12" customHeight="1"/>
    <row r="130" customFormat="1" ht="12" customHeight="1"/>
    <row r="131" customFormat="1" ht="12" customHeight="1"/>
    <row r="132" customFormat="1" ht="12" customHeight="1"/>
    <row r="133" customFormat="1" ht="12" customHeight="1"/>
    <row r="134" customFormat="1" ht="12" customHeight="1"/>
    <row r="135" customFormat="1" ht="12" customHeight="1"/>
    <row r="136" customFormat="1" ht="12" customHeight="1"/>
    <row r="137" customFormat="1" ht="12" customHeight="1"/>
    <row r="138" customFormat="1" ht="12" customHeight="1"/>
    <row r="139" customFormat="1" ht="12" customHeight="1"/>
    <row r="140" customFormat="1" ht="12" customHeight="1"/>
    <row r="141" customFormat="1" ht="12" customHeight="1"/>
    <row r="142" customFormat="1" ht="12" customHeight="1"/>
    <row r="143" customFormat="1" ht="12" customHeight="1"/>
    <row r="144" customFormat="1" ht="12" customHeight="1"/>
    <row r="145" customFormat="1" ht="12" customHeight="1"/>
    <row r="146" customFormat="1" ht="12" customHeight="1"/>
    <row r="147" customFormat="1" ht="12" customHeight="1"/>
    <row r="148" customFormat="1" ht="12" customHeight="1"/>
    <row r="149" customFormat="1" ht="12" customHeight="1"/>
    <row r="150" customFormat="1" ht="12" customHeight="1"/>
    <row r="151" customFormat="1" ht="12" customHeight="1"/>
    <row r="152" customFormat="1" ht="12" customHeight="1"/>
    <row r="153" customFormat="1" ht="12" customHeight="1"/>
    <row r="154" customFormat="1" ht="12" customHeight="1"/>
    <row r="155" customFormat="1" ht="12" customHeight="1"/>
    <row r="156" customFormat="1" ht="12" customHeight="1"/>
    <row r="157" customFormat="1" ht="12" customHeight="1"/>
    <row r="158" customFormat="1" ht="12" customHeight="1"/>
    <row r="159" customFormat="1" ht="12" customHeight="1"/>
    <row r="160" customFormat="1" ht="12" customHeight="1"/>
    <row r="161" customFormat="1" ht="12" customHeight="1"/>
    <row r="162" customFormat="1" ht="12" customHeight="1"/>
    <row r="163" customFormat="1" ht="12" customHeight="1"/>
    <row r="164" customFormat="1" ht="12" customHeight="1"/>
    <row r="165" customFormat="1" ht="12" customHeight="1"/>
    <row r="166" customFormat="1" ht="12" customHeight="1"/>
    <row r="167" customFormat="1" ht="12" customHeight="1"/>
    <row r="168" customFormat="1" ht="12" customHeight="1"/>
    <row r="169" customFormat="1" ht="12" customHeight="1"/>
    <row r="170" customFormat="1" ht="12" customHeight="1"/>
    <row r="171" customFormat="1" ht="12" customHeight="1"/>
    <row r="172" customFormat="1" ht="12" customHeight="1"/>
    <row r="173" customFormat="1" ht="12" customHeight="1"/>
    <row r="174" customFormat="1" ht="12" customHeight="1"/>
    <row r="175" customFormat="1" ht="12" customHeight="1"/>
    <row r="176" customFormat="1" ht="12" customHeight="1"/>
    <row r="177" customFormat="1" ht="12" customHeight="1"/>
    <row r="178" customFormat="1" ht="12" customHeight="1"/>
    <row r="179" customFormat="1" ht="12" customHeight="1"/>
    <row r="180" customFormat="1" ht="12" customHeight="1"/>
    <row r="181" customFormat="1" ht="12" customHeight="1"/>
    <row r="182" customFormat="1" ht="12" customHeight="1"/>
    <row r="183" customFormat="1" ht="12" customHeight="1"/>
    <row r="184" customFormat="1" ht="12" customHeight="1"/>
    <row r="185" customFormat="1" ht="12" customHeight="1"/>
    <row r="186" customFormat="1" ht="12" customHeight="1"/>
    <row r="187" customFormat="1" ht="12" customHeight="1"/>
    <row r="188" customFormat="1" ht="12" customHeight="1"/>
    <row r="189" customFormat="1" ht="12" customHeight="1"/>
    <row r="190" customFormat="1" ht="12" customHeight="1"/>
    <row r="191" customFormat="1" ht="12" customHeight="1"/>
    <row r="192" customFormat="1" ht="12" customHeight="1"/>
    <row r="193" customFormat="1" ht="12" customHeight="1"/>
    <row r="194" customFormat="1" ht="12" customHeight="1"/>
    <row r="195" customFormat="1" ht="12" customHeight="1"/>
    <row r="196" customFormat="1" ht="12" customHeight="1"/>
    <row r="197" customFormat="1" ht="12" customHeight="1"/>
    <row r="198" customFormat="1" ht="12" customHeight="1"/>
    <row r="199" customFormat="1" ht="12" customHeight="1"/>
    <row r="200" customFormat="1" ht="12" customHeight="1"/>
    <row r="201" customFormat="1" ht="12" customHeight="1"/>
    <row r="202" customFormat="1" ht="12" customHeight="1"/>
    <row r="203" customFormat="1" ht="12" customHeight="1"/>
    <row r="204" customFormat="1" ht="12" customHeight="1"/>
    <row r="205" customFormat="1" ht="12" customHeight="1"/>
    <row r="206" customFormat="1" ht="12" customHeight="1"/>
    <row r="207" customFormat="1" ht="12" customHeight="1"/>
    <row r="208" customFormat="1" ht="12" customHeight="1"/>
    <row r="209" customFormat="1" ht="12" customHeight="1"/>
    <row r="210" customFormat="1" ht="12" customHeight="1"/>
    <row r="211" customFormat="1" ht="12" customHeight="1"/>
    <row r="212" customFormat="1" ht="12" customHeight="1"/>
    <row r="213" customFormat="1" ht="12" customHeight="1"/>
    <row r="214" customFormat="1" ht="12" customHeight="1"/>
    <row r="215" customFormat="1" ht="12" customHeight="1"/>
    <row r="216" customFormat="1" ht="12" customHeight="1"/>
    <row r="217" customFormat="1" ht="12" customHeight="1"/>
    <row r="218" customFormat="1" ht="12" customHeight="1"/>
    <row r="219" customFormat="1" ht="12" customHeight="1"/>
    <row r="220" customFormat="1" ht="12" customHeight="1"/>
    <row r="221" customFormat="1" ht="12" customHeight="1"/>
    <row r="222" customFormat="1" ht="12" customHeight="1"/>
    <row r="223" customFormat="1" ht="12" customHeight="1"/>
    <row r="224" customFormat="1" ht="12" customHeight="1"/>
    <row r="225" customFormat="1" ht="12" customHeight="1"/>
    <row r="226" customFormat="1" ht="12" customHeight="1"/>
    <row r="227" customFormat="1" ht="12" customHeight="1"/>
    <row r="228" customFormat="1" ht="12" customHeight="1"/>
    <row r="229" customFormat="1" ht="12" customHeight="1"/>
    <row r="230" customFormat="1" ht="12" customHeight="1"/>
    <row r="231" customFormat="1" ht="12" customHeight="1"/>
    <row r="232" customFormat="1" ht="12" customHeight="1"/>
    <row r="233" customFormat="1" ht="12" customHeight="1"/>
    <row r="234" customFormat="1" ht="12" customHeight="1"/>
    <row r="235" customFormat="1" ht="12" customHeight="1"/>
    <row r="236" customFormat="1" ht="12" customHeight="1"/>
    <row r="237" customFormat="1" ht="12" customHeight="1"/>
    <row r="238" customFormat="1" ht="12" customHeight="1"/>
    <row r="239" customFormat="1" ht="12" customHeight="1"/>
    <row r="240" customFormat="1" ht="12" customHeight="1"/>
    <row r="241" customFormat="1" ht="12" customHeight="1"/>
    <row r="242" customFormat="1" ht="12" customHeight="1"/>
    <row r="243" customFormat="1" ht="12" customHeight="1"/>
    <row r="244" customFormat="1" ht="12" customHeight="1"/>
    <row r="245" customFormat="1" ht="12" customHeight="1"/>
    <row r="246" customFormat="1" ht="12" customHeight="1"/>
    <row r="247" customFormat="1" ht="12" customHeight="1"/>
    <row r="248" customFormat="1" ht="12" customHeight="1"/>
    <row r="249" customFormat="1" ht="12" customHeight="1"/>
    <row r="250" customFormat="1" ht="12" customHeight="1"/>
    <row r="251" customFormat="1" ht="12" customHeight="1"/>
    <row r="252" customFormat="1" ht="12" customHeight="1"/>
    <row r="253" customFormat="1" ht="12" customHeight="1"/>
    <row r="254" customFormat="1" ht="12" customHeight="1"/>
    <row r="255" customFormat="1" ht="12" customHeight="1"/>
    <row r="256" customFormat="1" ht="12" customHeight="1"/>
    <row r="257" customFormat="1" ht="12" customHeight="1"/>
    <row r="258" customFormat="1" ht="12" customHeight="1"/>
    <row r="259" customFormat="1" ht="12" customHeight="1"/>
    <row r="260" customFormat="1" ht="12" customHeight="1"/>
    <row r="261" customFormat="1" ht="12" customHeight="1"/>
    <row r="262" customFormat="1" ht="12" customHeight="1"/>
    <row r="263" customFormat="1" ht="12" customHeight="1"/>
    <row r="264" customFormat="1" ht="12" customHeight="1"/>
    <row r="265" customFormat="1" ht="12" customHeight="1"/>
    <row r="266" customFormat="1" ht="12" customHeight="1"/>
    <row r="267" customFormat="1" ht="12" customHeight="1"/>
    <row r="268" customFormat="1" ht="12" customHeight="1"/>
    <row r="269" customFormat="1" ht="12" customHeight="1"/>
    <row r="270" customFormat="1" ht="12" customHeight="1"/>
    <row r="271" customFormat="1" ht="12" customHeight="1"/>
    <row r="272" customFormat="1" ht="12" customHeight="1"/>
    <row r="273" customFormat="1" ht="12" customHeight="1"/>
    <row r="274" customFormat="1" ht="12" customHeight="1"/>
    <row r="275" customFormat="1" ht="12" customHeight="1"/>
    <row r="276" customFormat="1" ht="12" customHeight="1"/>
    <row r="277" customFormat="1" ht="12" customHeight="1"/>
    <row r="278" customFormat="1" ht="12" customHeight="1"/>
    <row r="279" customFormat="1" ht="12" customHeight="1"/>
    <row r="280" customFormat="1" ht="12" customHeight="1"/>
    <row r="281" customFormat="1" ht="12" customHeight="1"/>
    <row r="282" customFormat="1" ht="12" customHeight="1"/>
    <row r="283" customFormat="1" ht="12" customHeight="1"/>
    <row r="284" customFormat="1" ht="12" customHeight="1"/>
    <row r="285" customFormat="1" ht="12" customHeight="1"/>
    <row r="286" customFormat="1" ht="12" customHeight="1"/>
    <row r="287" customFormat="1" ht="12" customHeight="1"/>
    <row r="288" customFormat="1" ht="12" customHeight="1"/>
    <row r="289" customFormat="1" ht="12" customHeight="1"/>
    <row r="290" customFormat="1" ht="12" customHeight="1"/>
    <row r="291" customFormat="1" ht="12" customHeight="1"/>
    <row r="292" customFormat="1" ht="12" customHeight="1"/>
    <row r="293" customFormat="1" ht="12" customHeight="1"/>
    <row r="294" customFormat="1" ht="12" customHeight="1"/>
    <row r="295" customFormat="1" ht="12" customHeight="1"/>
    <row r="296" customFormat="1" ht="12" customHeight="1"/>
    <row r="297" customFormat="1" ht="12" customHeight="1"/>
    <row r="298" customFormat="1" ht="12" customHeight="1"/>
    <row r="299" customFormat="1" ht="12" customHeight="1"/>
    <row r="300" customFormat="1" ht="12" customHeight="1"/>
    <row r="301" customFormat="1" ht="12" customHeight="1"/>
    <row r="302" customFormat="1" ht="12" customHeight="1"/>
    <row r="303" customFormat="1" ht="12" customHeight="1"/>
    <row r="304" customFormat="1" ht="12" customHeight="1"/>
    <row r="305" customFormat="1" ht="12" customHeight="1"/>
    <row r="306" customFormat="1" ht="12" customHeight="1"/>
    <row r="307" customFormat="1" ht="12" customHeight="1"/>
    <row r="308" customFormat="1" ht="12" customHeight="1"/>
    <row r="309" customFormat="1" ht="12" customHeight="1"/>
    <row r="310" customFormat="1" ht="12" customHeight="1"/>
    <row r="311" customFormat="1" ht="12" customHeight="1"/>
    <row r="312" customFormat="1" ht="12" customHeight="1"/>
    <row r="313" customFormat="1" ht="12" customHeight="1"/>
    <row r="314" customFormat="1" ht="12" customHeight="1"/>
    <row r="315" customFormat="1" ht="12" customHeight="1"/>
    <row r="316" customFormat="1" ht="12" customHeight="1"/>
    <row r="317" customFormat="1" ht="12" customHeight="1"/>
    <row r="318" customFormat="1" ht="12" customHeight="1"/>
    <row r="319" customFormat="1" ht="12" customHeight="1"/>
    <row r="320" customFormat="1" ht="12" customHeight="1"/>
    <row r="321" customFormat="1" ht="12" customHeight="1"/>
    <row r="322" customFormat="1" ht="12" customHeight="1"/>
    <row r="323" customFormat="1" ht="12" customHeight="1"/>
    <row r="324" customFormat="1" ht="12" customHeight="1"/>
    <row r="325" customFormat="1" ht="12" customHeight="1"/>
    <row r="326" customFormat="1" ht="12" customHeight="1"/>
    <row r="327" customFormat="1" ht="12" customHeight="1"/>
    <row r="328" customFormat="1" ht="12" customHeight="1"/>
    <row r="329" customFormat="1" ht="12" customHeight="1"/>
    <row r="330" customFormat="1" ht="12" customHeight="1"/>
    <row r="331" customFormat="1" ht="12" customHeight="1"/>
    <row r="332" customFormat="1" ht="12" customHeight="1"/>
    <row r="333" customFormat="1" ht="12" customHeight="1"/>
    <row r="334" customFormat="1" ht="12" customHeight="1"/>
    <row r="335" customFormat="1" ht="12" customHeight="1"/>
    <row r="336" customFormat="1" ht="12" customHeight="1"/>
    <row r="337" customFormat="1" ht="12" customHeight="1"/>
    <row r="338" customFormat="1" ht="12" customHeight="1"/>
    <row r="339" customFormat="1" ht="12" customHeight="1"/>
    <row r="340" customFormat="1" ht="12" customHeight="1"/>
    <row r="341" customFormat="1" ht="12" customHeight="1"/>
    <row r="342" customFormat="1" ht="12" customHeight="1"/>
    <row r="343" customFormat="1" ht="12" customHeight="1"/>
    <row r="344" customFormat="1" ht="12" customHeight="1"/>
    <row r="345" customFormat="1" ht="12" customHeight="1"/>
    <row r="346" customFormat="1" ht="12" customHeight="1"/>
    <row r="347" customFormat="1" ht="12" customHeight="1"/>
    <row r="348" customFormat="1" ht="12" customHeight="1"/>
    <row r="349" customFormat="1" ht="12" customHeight="1"/>
    <row r="350" customFormat="1" ht="12" customHeight="1"/>
    <row r="351" customFormat="1" ht="12" customHeight="1"/>
    <row r="352" customFormat="1" ht="12" customHeight="1"/>
    <row r="353" customFormat="1" ht="12" customHeight="1"/>
    <row r="354" customFormat="1" ht="12" customHeight="1"/>
    <row r="355" customFormat="1" ht="12" customHeight="1"/>
    <row r="356" customFormat="1" ht="12" customHeight="1"/>
    <row r="357" customFormat="1" ht="12" customHeight="1"/>
    <row r="358" customFormat="1" ht="12" customHeight="1"/>
    <row r="359" customFormat="1" ht="12" customHeight="1"/>
    <row r="360" customFormat="1" ht="12" customHeight="1"/>
    <row r="361" customFormat="1" ht="12" customHeight="1"/>
    <row r="362" customFormat="1" ht="12" customHeight="1"/>
    <row r="363" customFormat="1" ht="12" customHeight="1"/>
    <row r="364" customFormat="1" ht="12" customHeight="1"/>
    <row r="365" customFormat="1" ht="12" customHeight="1"/>
    <row r="366" customFormat="1" ht="12" customHeight="1"/>
    <row r="367" customFormat="1" ht="12" customHeight="1"/>
    <row r="368" customFormat="1" ht="12" customHeight="1"/>
    <row r="369" customFormat="1" ht="12" customHeight="1"/>
    <row r="370" customFormat="1" ht="12" customHeight="1"/>
    <row r="371" customFormat="1" ht="12" customHeight="1"/>
    <row r="372" customFormat="1" ht="12" customHeight="1"/>
    <row r="373" customFormat="1" ht="12" customHeight="1"/>
    <row r="374" customFormat="1" ht="12" customHeight="1"/>
    <row r="375" customFormat="1" ht="12" customHeight="1"/>
    <row r="376" customFormat="1" ht="12" customHeight="1"/>
    <row r="377" customFormat="1" ht="12" customHeight="1"/>
    <row r="378" customFormat="1" ht="12" customHeight="1"/>
    <row r="379" customFormat="1" ht="12" customHeight="1"/>
    <row r="380" customFormat="1" ht="12" customHeight="1"/>
    <row r="381" customFormat="1" ht="12" customHeight="1"/>
    <row r="382" customFormat="1" ht="12" customHeight="1"/>
    <row r="383" customFormat="1" ht="12" customHeight="1"/>
    <row r="384" customFormat="1" ht="12" customHeight="1"/>
    <row r="385" customFormat="1" ht="12" customHeight="1"/>
    <row r="386" customFormat="1" ht="12" customHeight="1"/>
    <row r="387" customFormat="1" ht="12" customHeight="1"/>
    <row r="388" customFormat="1" ht="12" customHeight="1"/>
    <row r="389" customFormat="1" ht="12" customHeight="1"/>
    <row r="390" customFormat="1" ht="12" customHeight="1"/>
    <row r="391" customFormat="1" ht="12" customHeight="1"/>
    <row r="392" customFormat="1" ht="12" customHeight="1"/>
    <row r="393" customFormat="1" ht="12" customHeight="1"/>
    <row r="394" customFormat="1" ht="12" customHeight="1"/>
    <row r="395" customFormat="1" ht="12" customHeight="1"/>
    <row r="396" customFormat="1" ht="12" customHeight="1"/>
    <row r="397" customFormat="1" ht="12" customHeight="1"/>
    <row r="398" customFormat="1" ht="12" customHeight="1"/>
    <row r="399" customFormat="1" ht="12" customHeight="1"/>
    <row r="400" customFormat="1" ht="12" customHeight="1"/>
    <row r="401" customFormat="1" ht="12" customHeight="1"/>
    <row r="402" customFormat="1" ht="12" customHeight="1"/>
    <row r="403" customFormat="1" ht="12" customHeight="1"/>
    <row r="404" customFormat="1" ht="12" customHeight="1"/>
    <row r="405" customFormat="1" ht="12" customHeight="1"/>
    <row r="406" customFormat="1" ht="12" customHeight="1"/>
    <row r="407" customFormat="1" ht="12" customHeight="1"/>
    <row r="408" customFormat="1" ht="12" customHeight="1"/>
    <row r="409" customFormat="1" ht="12" customHeight="1"/>
    <row r="410" customFormat="1" ht="12" customHeight="1"/>
    <row r="411" customFormat="1" ht="12" customHeight="1"/>
    <row r="412" customFormat="1" ht="12" customHeight="1"/>
    <row r="413" customFormat="1" ht="12" customHeight="1"/>
    <row r="414" customFormat="1" ht="12" customHeight="1"/>
    <row r="415" customFormat="1" ht="12" customHeight="1"/>
    <row r="416" customFormat="1" ht="12" customHeight="1"/>
    <row r="417" customFormat="1" ht="12" customHeight="1"/>
    <row r="418" customFormat="1" ht="12" customHeight="1"/>
    <row r="419" customFormat="1" ht="12" customHeight="1"/>
    <row r="420" customFormat="1" ht="12" customHeight="1"/>
    <row r="421" customFormat="1" ht="12" customHeight="1"/>
    <row r="422" customFormat="1" ht="12" customHeight="1"/>
    <row r="423" customFormat="1" ht="12" customHeight="1"/>
    <row r="424" customFormat="1" ht="12" customHeight="1"/>
    <row r="425" customFormat="1" ht="12" customHeight="1"/>
    <row r="426" customFormat="1" ht="12" customHeight="1"/>
    <row r="427" customFormat="1" ht="12" customHeight="1"/>
    <row r="428" customFormat="1" ht="12" customHeight="1"/>
    <row r="429" customFormat="1" ht="12" customHeight="1"/>
    <row r="430" customFormat="1" ht="12" customHeight="1"/>
    <row r="431" customFormat="1" ht="12" customHeight="1"/>
    <row r="432" customFormat="1" ht="12" customHeight="1"/>
    <row r="433" customFormat="1" ht="12" customHeight="1"/>
    <row r="434" customFormat="1" ht="12" customHeight="1"/>
    <row r="435" customFormat="1" ht="12" customHeight="1"/>
    <row r="436" customFormat="1" ht="12" customHeight="1"/>
    <row r="437" customFormat="1" ht="12" customHeight="1"/>
    <row r="438" customFormat="1" ht="12" customHeight="1"/>
    <row r="439" customFormat="1" ht="12" customHeight="1"/>
    <row r="440" customFormat="1" ht="12" customHeight="1"/>
    <row r="441" customFormat="1" ht="12" customHeight="1"/>
    <row r="442" customFormat="1" ht="12" customHeight="1"/>
    <row r="443" customFormat="1" ht="12" customHeight="1"/>
    <row r="444" customFormat="1" ht="12" customHeight="1"/>
    <row r="445" customFormat="1" ht="12" customHeight="1"/>
    <row r="446" customFormat="1" ht="12" customHeight="1"/>
    <row r="447" customFormat="1" ht="12" customHeight="1"/>
    <row r="448" customFormat="1" ht="12" customHeight="1"/>
    <row r="449" customFormat="1" ht="12" customHeight="1"/>
    <row r="450" customFormat="1" ht="12" customHeight="1"/>
    <row r="451" customFormat="1" ht="12" customHeight="1"/>
    <row r="452" customFormat="1" ht="12" customHeight="1"/>
    <row r="453" customFormat="1" ht="12" customHeight="1"/>
    <row r="454" customFormat="1" ht="12" customHeight="1"/>
    <row r="455" customFormat="1" ht="12" customHeight="1"/>
    <row r="456" customFormat="1" ht="12" customHeight="1"/>
    <row r="457" customFormat="1" ht="12" customHeight="1"/>
    <row r="458" customFormat="1" ht="12" customHeight="1"/>
    <row r="459" customFormat="1" ht="12" customHeight="1"/>
    <row r="460" customFormat="1" ht="12" customHeight="1"/>
    <row r="461" customFormat="1" ht="12" customHeight="1"/>
    <row r="462" customFormat="1" ht="12" customHeight="1"/>
    <row r="463" customFormat="1" ht="12" customHeight="1"/>
    <row r="464" customFormat="1" ht="12" customHeight="1"/>
    <row r="465" customFormat="1" ht="12" customHeight="1"/>
    <row r="466" customFormat="1" ht="12" customHeight="1"/>
    <row r="467" customFormat="1" ht="12" customHeight="1"/>
    <row r="468" customFormat="1" ht="12" customHeight="1"/>
    <row r="469" customFormat="1" ht="12" customHeight="1"/>
    <row r="470" customFormat="1" ht="12" customHeight="1"/>
    <row r="471" customFormat="1" ht="12" customHeight="1"/>
    <row r="472" customFormat="1" ht="12" customHeight="1"/>
    <row r="473" customFormat="1" ht="12" customHeight="1"/>
    <row r="474" customFormat="1" ht="12" customHeight="1"/>
    <row r="475" customFormat="1" ht="12" customHeight="1"/>
    <row r="476" customFormat="1" ht="12" customHeight="1"/>
    <row r="477" customFormat="1" ht="12" customHeight="1"/>
    <row r="478" customFormat="1" ht="12" customHeight="1"/>
    <row r="479" customFormat="1" ht="12" customHeight="1"/>
    <row r="480" customFormat="1" ht="12" customHeight="1"/>
    <row r="481" customFormat="1" ht="12" customHeight="1"/>
    <row r="482" customFormat="1" ht="12" customHeight="1"/>
    <row r="483" customFormat="1" ht="12" customHeight="1"/>
    <row r="484" customFormat="1" ht="12" customHeight="1"/>
    <row r="485" customFormat="1" ht="12" customHeight="1"/>
    <row r="486" customFormat="1" ht="12" customHeight="1"/>
    <row r="487" customFormat="1" ht="12" customHeight="1"/>
    <row r="488" customFormat="1" ht="12" customHeight="1"/>
    <row r="489" customFormat="1" ht="12" customHeight="1"/>
    <row r="490" customFormat="1" ht="12" customHeight="1"/>
    <row r="491" customFormat="1" ht="12" customHeight="1"/>
    <row r="492" customFormat="1" ht="12" customHeight="1"/>
    <row r="493" customFormat="1" ht="12" customHeight="1"/>
    <row r="494" customFormat="1" ht="12" customHeight="1"/>
    <row r="495" customFormat="1" ht="12" customHeight="1"/>
    <row r="496" customFormat="1" ht="12" customHeight="1"/>
    <row r="497" customFormat="1" ht="12" customHeight="1"/>
    <row r="498" customFormat="1" ht="12" customHeight="1"/>
    <row r="499" customFormat="1" ht="12" customHeight="1"/>
    <row r="500" customFormat="1" ht="12" customHeight="1"/>
    <row r="501" customFormat="1" ht="12" customHeight="1"/>
    <row r="502" customFormat="1" ht="12" customHeight="1"/>
    <row r="503" customFormat="1" ht="12" customHeight="1"/>
    <row r="504" customFormat="1" ht="12" customHeight="1"/>
    <row r="505" customFormat="1" ht="12" customHeight="1"/>
    <row r="506" customFormat="1" ht="12" customHeight="1"/>
    <row r="507" customFormat="1" ht="12" customHeight="1"/>
    <row r="508" customFormat="1" ht="12" customHeight="1"/>
    <row r="509" customFormat="1" ht="12" customHeight="1"/>
    <row r="510" customFormat="1" ht="12" customHeight="1"/>
    <row r="511" customFormat="1" ht="12" customHeight="1"/>
    <row r="512" customFormat="1" ht="12" customHeight="1"/>
    <row r="513" customFormat="1" ht="12" customHeight="1"/>
    <row r="514" customFormat="1" ht="12" customHeight="1"/>
    <row r="515" customFormat="1" ht="12" customHeight="1"/>
    <row r="516" customFormat="1" ht="12" customHeight="1"/>
    <row r="517" customFormat="1" ht="12" customHeight="1"/>
    <row r="518" customFormat="1" ht="12" customHeight="1"/>
    <row r="519" customFormat="1" ht="12" customHeight="1"/>
    <row r="520" customFormat="1" ht="12" customHeight="1"/>
    <row r="521" customFormat="1" ht="12" customHeight="1"/>
    <row r="522" customFormat="1" ht="12" customHeight="1"/>
    <row r="523" customFormat="1" ht="12" customHeight="1"/>
    <row r="524" customFormat="1" ht="12" customHeight="1"/>
    <row r="525" customFormat="1" ht="12" customHeight="1"/>
    <row r="526" customFormat="1" ht="12" customHeight="1"/>
    <row r="527" customFormat="1" ht="12" customHeight="1"/>
    <row r="528" customFormat="1" ht="12" customHeight="1"/>
    <row r="529" customFormat="1" ht="12" customHeight="1"/>
    <row r="530" customFormat="1" ht="12" customHeight="1"/>
    <row r="531" customFormat="1" ht="12" customHeight="1"/>
    <row r="532" customFormat="1" ht="12" customHeight="1"/>
    <row r="533" customFormat="1" ht="12" customHeight="1"/>
    <row r="534" customFormat="1" ht="12" customHeight="1"/>
    <row r="535" customFormat="1" ht="12" customHeight="1"/>
    <row r="536" customFormat="1" ht="12" customHeight="1"/>
    <row r="537" customFormat="1" ht="12" customHeight="1"/>
    <row r="538" customFormat="1" ht="12" customHeight="1"/>
    <row r="539" customFormat="1" ht="12" customHeight="1"/>
    <row r="540" customFormat="1" ht="12" customHeight="1"/>
    <row r="541" customFormat="1" ht="12" customHeight="1"/>
    <row r="542" customFormat="1" ht="12" customHeight="1"/>
    <row r="543" customFormat="1" ht="12" customHeight="1"/>
    <row r="544" customFormat="1" ht="12" customHeight="1"/>
    <row r="545" customFormat="1" ht="12" customHeight="1"/>
    <row r="546" customFormat="1" ht="12" customHeight="1"/>
    <row r="547" customFormat="1" ht="12" customHeight="1"/>
    <row r="548" customFormat="1" ht="12" customHeight="1"/>
    <row r="549" customFormat="1" ht="12" customHeight="1"/>
    <row r="550" customFormat="1" ht="12" customHeight="1"/>
    <row r="551" customFormat="1" ht="12" customHeight="1"/>
    <row r="552" customFormat="1" ht="12" customHeight="1"/>
    <row r="553" customFormat="1" ht="12" customHeight="1"/>
    <row r="554" customFormat="1" ht="12" customHeight="1"/>
    <row r="555" customFormat="1" ht="12" customHeight="1"/>
    <row r="556" customFormat="1" ht="12" customHeight="1"/>
    <row r="557" customFormat="1" ht="12" customHeight="1"/>
    <row r="558" customFormat="1" ht="12" customHeight="1"/>
    <row r="559" customFormat="1" ht="12" customHeight="1"/>
    <row r="560" customFormat="1" ht="12" customHeight="1"/>
    <row r="561" customFormat="1" ht="12" customHeight="1"/>
    <row r="562" customFormat="1" ht="12" customHeight="1"/>
    <row r="563" customFormat="1" ht="12" customHeight="1"/>
    <row r="564" customFormat="1" ht="12" customHeight="1"/>
    <row r="565" customFormat="1" ht="12" customHeight="1"/>
    <row r="566" customFormat="1" ht="12" customHeight="1"/>
    <row r="567" customFormat="1" ht="12" customHeight="1"/>
    <row r="568" customFormat="1" ht="12" customHeight="1"/>
    <row r="569" customFormat="1" ht="12" customHeight="1"/>
    <row r="570" customFormat="1" ht="12" customHeight="1"/>
    <row r="571" customFormat="1" ht="12" customHeight="1"/>
    <row r="572" customFormat="1" ht="12" customHeight="1"/>
    <row r="573" customFormat="1" ht="12" customHeight="1"/>
    <row r="574" customFormat="1" ht="12" customHeight="1"/>
    <row r="575" customFormat="1" ht="12" customHeight="1"/>
    <row r="576" customFormat="1" ht="12" customHeight="1"/>
    <row r="577" customFormat="1" ht="12" customHeight="1"/>
    <row r="578" customFormat="1" ht="12" customHeight="1"/>
    <row r="579" customFormat="1" ht="12" customHeight="1"/>
    <row r="580" customFormat="1" ht="12" customHeight="1"/>
    <row r="581" customFormat="1" ht="12" customHeight="1"/>
    <row r="582" customFormat="1" ht="12" customHeight="1"/>
    <row r="583" customFormat="1" ht="12" customHeight="1"/>
    <row r="584" customFormat="1" ht="12" customHeight="1"/>
    <row r="585" customFormat="1" ht="12" customHeight="1"/>
    <row r="586" customFormat="1" ht="12" customHeight="1"/>
    <row r="587" customFormat="1" ht="12" customHeight="1"/>
    <row r="588" customFormat="1" ht="12" customHeight="1"/>
    <row r="589" customFormat="1" ht="12" customHeight="1"/>
    <row r="590" customFormat="1" ht="12" customHeight="1"/>
    <row r="591" customFormat="1" ht="12" customHeight="1"/>
    <row r="592" customFormat="1" ht="12" customHeight="1"/>
    <row r="593" customFormat="1" ht="12" customHeight="1"/>
    <row r="594" customFormat="1" ht="12" customHeight="1"/>
    <row r="595" customFormat="1" ht="12" customHeight="1"/>
    <row r="596" customFormat="1" ht="12" customHeight="1"/>
    <row r="597" customFormat="1" ht="12" customHeight="1"/>
    <row r="598" customFormat="1" ht="12" customHeight="1"/>
    <row r="599" customFormat="1" ht="12" customHeight="1"/>
    <row r="600" customFormat="1" ht="12" customHeight="1"/>
    <row r="601" customFormat="1" ht="12" customHeight="1"/>
    <row r="602" customFormat="1" ht="12" customHeight="1"/>
    <row r="603" customFormat="1" ht="12" customHeight="1"/>
    <row r="604" customFormat="1" ht="12" customHeight="1"/>
    <row r="605" customFormat="1" ht="12" customHeight="1"/>
    <row r="606" customFormat="1" ht="12" customHeight="1"/>
    <row r="607" customFormat="1" ht="12" customHeight="1"/>
    <row r="608" customFormat="1" ht="12" customHeight="1"/>
    <row r="609" customFormat="1" ht="12" customHeight="1"/>
    <row r="610" customFormat="1" ht="12" customHeight="1"/>
    <row r="611" customFormat="1" ht="12" customHeight="1"/>
    <row r="612" customFormat="1" ht="12" customHeight="1"/>
    <row r="613" customFormat="1" ht="12" customHeight="1"/>
    <row r="614" customFormat="1" ht="12" customHeight="1"/>
    <row r="615" customFormat="1" ht="12" customHeight="1"/>
    <row r="616" customFormat="1" ht="12" customHeight="1"/>
    <row r="617" customFormat="1" ht="12" customHeight="1"/>
    <row r="618" customFormat="1" ht="12" customHeight="1"/>
    <row r="619" customFormat="1" ht="12" customHeight="1"/>
    <row r="620" customFormat="1" ht="12" customHeight="1"/>
    <row r="621" customFormat="1" ht="12" customHeight="1"/>
    <row r="622" customFormat="1" ht="12" customHeight="1"/>
    <row r="623" customFormat="1" ht="12" customHeight="1"/>
    <row r="624" customFormat="1" ht="12" customHeight="1"/>
    <row r="625" customFormat="1" ht="12" customHeight="1"/>
    <row r="626" customFormat="1" ht="12" customHeight="1"/>
    <row r="627" customFormat="1" ht="12" customHeight="1"/>
    <row r="628" customFormat="1" ht="12" customHeight="1"/>
    <row r="629" customFormat="1" ht="12" customHeight="1"/>
    <row r="630" customFormat="1" ht="12" customHeight="1"/>
    <row r="631" customFormat="1" ht="12" customHeight="1"/>
    <row r="632" customFormat="1" ht="12" customHeight="1"/>
    <row r="633" customFormat="1" ht="12" customHeight="1"/>
    <row r="634" customFormat="1" ht="12" customHeight="1"/>
    <row r="635" customFormat="1" ht="12" customHeight="1"/>
    <row r="636" customFormat="1" ht="12" customHeight="1"/>
    <row r="637" customFormat="1" ht="12" customHeight="1"/>
    <row r="638" customFormat="1" ht="12" customHeight="1"/>
    <row r="639" customFormat="1" ht="12" customHeight="1"/>
    <row r="640" customFormat="1" ht="12" customHeight="1"/>
    <row r="641" customFormat="1" ht="12" customHeight="1"/>
    <row r="642" customFormat="1" ht="12" customHeight="1"/>
    <row r="643" customFormat="1" ht="12" customHeight="1"/>
    <row r="644" customFormat="1" ht="12" customHeight="1"/>
    <row r="645" customFormat="1" ht="12" customHeight="1"/>
    <row r="646" customFormat="1" ht="12" customHeight="1"/>
    <row r="647" customFormat="1" ht="12" customHeight="1"/>
    <row r="648" customFormat="1" ht="12" customHeight="1"/>
    <row r="649" customFormat="1" ht="12" customHeight="1"/>
    <row r="650" customFormat="1" ht="12" customHeight="1"/>
    <row r="651" customFormat="1" ht="12" customHeight="1"/>
    <row r="652" customFormat="1" ht="12" customHeight="1"/>
    <row r="653" customFormat="1" ht="12" customHeight="1"/>
    <row r="654" customFormat="1" ht="12" customHeight="1"/>
    <row r="655" customFormat="1" ht="12" customHeight="1"/>
    <row r="656" customFormat="1" ht="12" customHeight="1"/>
    <row r="657" customFormat="1" ht="12" customHeight="1"/>
    <row r="658" customFormat="1" ht="12" customHeight="1"/>
    <row r="659" customFormat="1" ht="12" customHeight="1"/>
    <row r="660" customFormat="1" ht="12" customHeight="1"/>
    <row r="661" customFormat="1" ht="12" customHeight="1"/>
    <row r="662" customFormat="1" ht="12" customHeight="1"/>
    <row r="663" customFormat="1" ht="12" customHeight="1"/>
    <row r="664" customFormat="1" ht="12" customHeight="1"/>
    <row r="665" customFormat="1" ht="12" customHeight="1"/>
    <row r="666" customFormat="1" ht="12" customHeight="1"/>
    <row r="667" customFormat="1" ht="12" customHeight="1"/>
    <row r="668" customFormat="1" ht="12" customHeight="1"/>
    <row r="669" customFormat="1" ht="12" customHeight="1"/>
    <row r="670" customFormat="1" ht="12" customHeight="1"/>
    <row r="671" customFormat="1" ht="12" customHeight="1"/>
    <row r="672" customFormat="1" ht="12" customHeight="1"/>
    <row r="673" customFormat="1" ht="12" customHeight="1"/>
    <row r="674" customFormat="1" ht="12" customHeight="1"/>
    <row r="675" customFormat="1" ht="12" customHeight="1"/>
    <row r="676" customFormat="1" ht="12" customHeight="1"/>
    <row r="677" customFormat="1" ht="12" customHeight="1"/>
    <row r="678" customFormat="1" ht="12" customHeight="1"/>
    <row r="679" customFormat="1" ht="12" customHeight="1"/>
    <row r="680" customFormat="1" ht="12" customHeight="1"/>
    <row r="681" customFormat="1" ht="12" customHeight="1"/>
    <row r="682" customFormat="1" ht="12" customHeight="1"/>
    <row r="683" customFormat="1" ht="12" customHeight="1"/>
    <row r="684" customFormat="1" ht="12" customHeight="1"/>
    <row r="685" customFormat="1" ht="12" customHeight="1"/>
    <row r="686" customFormat="1" ht="12" customHeight="1"/>
    <row r="687" customFormat="1" ht="12" customHeight="1"/>
    <row r="688" customFormat="1" ht="12" customHeight="1"/>
    <row r="689" customFormat="1" ht="12" customHeight="1"/>
    <row r="690" customFormat="1" ht="12" customHeight="1"/>
    <row r="691" customFormat="1" ht="12" customHeight="1"/>
    <row r="692" customFormat="1" ht="12" customHeight="1"/>
    <row r="693" customFormat="1" ht="12" customHeight="1"/>
    <row r="694" customFormat="1" ht="12" customHeight="1"/>
    <row r="695" customFormat="1" ht="12" customHeight="1"/>
    <row r="696" customFormat="1" ht="12" customHeight="1"/>
    <row r="697" customFormat="1" ht="12" customHeight="1"/>
    <row r="698" customFormat="1" ht="12" customHeight="1"/>
    <row r="699" customFormat="1" ht="12" customHeight="1"/>
    <row r="700" customFormat="1" ht="12" customHeight="1"/>
    <row r="701" customFormat="1" ht="12" customHeight="1"/>
    <row r="702" customFormat="1" ht="12" customHeight="1"/>
    <row r="703" customFormat="1" ht="12" customHeight="1"/>
    <row r="704" customFormat="1" ht="12" customHeight="1"/>
    <row r="705" customFormat="1" ht="12" customHeight="1"/>
    <row r="706" customFormat="1" ht="12" customHeight="1"/>
    <row r="707" customFormat="1" ht="12" customHeight="1"/>
    <row r="708" customFormat="1" ht="12" customHeight="1"/>
    <row r="709" customFormat="1" ht="12" customHeight="1"/>
    <row r="710" customFormat="1" ht="12" customHeight="1"/>
    <row r="711" customFormat="1" ht="12" customHeight="1"/>
    <row r="712" customFormat="1" ht="12" customHeight="1"/>
    <row r="713" customFormat="1" ht="12" customHeight="1"/>
    <row r="714" customFormat="1" ht="12" customHeight="1"/>
    <row r="715" customFormat="1" ht="12" customHeight="1"/>
    <row r="716" customFormat="1" ht="12" customHeight="1"/>
    <row r="717" customFormat="1" ht="12" customHeight="1"/>
    <row r="718" customFormat="1" ht="12" customHeight="1"/>
    <row r="719" customFormat="1" ht="12" customHeight="1"/>
    <row r="720" customFormat="1" ht="12" customHeight="1"/>
    <row r="721" customFormat="1" ht="12" customHeight="1"/>
    <row r="722" customFormat="1" ht="12" customHeight="1"/>
    <row r="723" customFormat="1" ht="12" customHeight="1"/>
    <row r="724" customFormat="1" ht="12" customHeight="1"/>
    <row r="725" customFormat="1" ht="12" customHeight="1"/>
    <row r="726" customFormat="1" ht="12" customHeight="1"/>
    <row r="727" customFormat="1" ht="12" customHeight="1"/>
    <row r="728" customFormat="1" ht="12" customHeight="1"/>
    <row r="729" customFormat="1" ht="12" customHeight="1"/>
    <row r="730" customFormat="1" ht="12" customHeight="1"/>
    <row r="731" customFormat="1" ht="12" customHeight="1"/>
    <row r="732" customFormat="1" ht="12" customHeight="1"/>
    <row r="733" customFormat="1" ht="12" customHeight="1"/>
    <row r="734" customFormat="1" ht="12" customHeight="1"/>
    <row r="735" customFormat="1" ht="12" customHeight="1"/>
    <row r="736" customFormat="1" ht="12" customHeight="1"/>
    <row r="737" customFormat="1" ht="12" customHeight="1"/>
    <row r="738" customFormat="1" ht="12" customHeight="1"/>
    <row r="739" customFormat="1" ht="12" customHeight="1"/>
    <row r="740" customFormat="1" ht="12" customHeight="1"/>
    <row r="741" customFormat="1" ht="12" customHeight="1"/>
    <row r="742" customFormat="1" ht="12" customHeight="1"/>
    <row r="743" customFormat="1" ht="12" customHeight="1"/>
    <row r="744" customFormat="1" ht="12" customHeight="1"/>
    <row r="745" customFormat="1" ht="12" customHeight="1"/>
    <row r="746" customFormat="1" ht="12" customHeight="1"/>
    <row r="747" customFormat="1" ht="12" customHeight="1"/>
    <row r="748" customFormat="1" ht="12" customHeight="1"/>
    <row r="749" customFormat="1" ht="12" customHeight="1"/>
    <row r="750" customFormat="1" ht="12" customHeight="1"/>
    <row r="751" customFormat="1" ht="12" customHeight="1"/>
    <row r="752" customFormat="1" ht="12" customHeight="1"/>
    <row r="753" customFormat="1" ht="12" customHeight="1"/>
    <row r="754" customFormat="1" ht="12" customHeight="1"/>
    <row r="755" customFormat="1" ht="12" customHeight="1"/>
    <row r="756" customFormat="1" ht="12" customHeight="1"/>
    <row r="757" customFormat="1" ht="12" customHeight="1"/>
    <row r="758" customFormat="1" ht="12" customHeight="1"/>
    <row r="759" customFormat="1" ht="12" customHeight="1"/>
    <row r="760" customFormat="1" ht="12" customHeight="1"/>
    <row r="761" customFormat="1" ht="12" customHeight="1"/>
    <row r="762" customFormat="1" ht="12" customHeight="1"/>
    <row r="763" customFormat="1" ht="12" customHeight="1"/>
    <row r="764" customFormat="1" ht="12" customHeight="1"/>
    <row r="765" customFormat="1" ht="12" customHeight="1"/>
    <row r="766" customFormat="1" ht="12" customHeight="1"/>
    <row r="767" customFormat="1" ht="12" customHeight="1"/>
    <row r="768" customFormat="1" ht="12" customHeight="1"/>
    <row r="769" customFormat="1" ht="12" customHeight="1"/>
    <row r="770" customFormat="1" ht="12" customHeight="1"/>
    <row r="771" customFormat="1" ht="12" customHeight="1"/>
    <row r="772" customFormat="1" ht="12" customHeight="1"/>
    <row r="773" customFormat="1" ht="12" customHeight="1"/>
    <row r="774" customFormat="1" ht="12" customHeight="1"/>
    <row r="775" customFormat="1" ht="12" customHeight="1"/>
    <row r="776" customFormat="1" ht="12" customHeight="1"/>
    <row r="777" customFormat="1" ht="12" customHeight="1"/>
    <row r="778" customFormat="1" ht="12" customHeight="1"/>
    <row r="779" customFormat="1" ht="12" customHeight="1"/>
    <row r="780" customFormat="1" ht="12" customHeight="1"/>
    <row r="781" customFormat="1" ht="12" customHeight="1"/>
    <row r="782" customFormat="1" ht="12" customHeight="1"/>
    <row r="783" customFormat="1" ht="12" customHeight="1"/>
    <row r="784" customFormat="1" ht="12" customHeight="1"/>
    <row r="785" customFormat="1" ht="12" customHeight="1"/>
    <row r="786" customFormat="1" ht="12" customHeight="1"/>
    <row r="787" customFormat="1" ht="12" customHeight="1"/>
    <row r="788" customFormat="1" ht="12" customHeight="1"/>
    <row r="789" customFormat="1" ht="12" customHeight="1"/>
    <row r="790" customFormat="1" ht="12" customHeight="1"/>
    <row r="791" customFormat="1" ht="12" customHeight="1"/>
    <row r="792" customFormat="1" ht="12" customHeight="1"/>
    <row r="793" customFormat="1" ht="12" customHeight="1"/>
    <row r="794" customFormat="1" ht="12" customHeight="1"/>
    <row r="795" customFormat="1" ht="12" customHeight="1"/>
    <row r="796" customFormat="1" ht="12" customHeight="1"/>
    <row r="797" customFormat="1" ht="12" customHeight="1"/>
    <row r="798" customFormat="1" ht="12" customHeight="1"/>
    <row r="799" customFormat="1" ht="12" customHeight="1"/>
    <row r="800" customFormat="1" ht="12" customHeight="1"/>
    <row r="801" customFormat="1" ht="12" customHeight="1"/>
    <row r="802" customFormat="1" ht="12" customHeight="1"/>
    <row r="803" customFormat="1" ht="12" customHeight="1"/>
    <row r="804" customFormat="1" ht="12" customHeight="1"/>
    <row r="805" customFormat="1" ht="12" customHeight="1"/>
    <row r="806" customFormat="1" ht="12" customHeight="1"/>
    <row r="807" customFormat="1" ht="12" customHeight="1"/>
    <row r="808" customFormat="1" ht="12" customHeight="1"/>
    <row r="809" customFormat="1" ht="12" customHeight="1"/>
    <row r="810" customFormat="1" ht="12" customHeight="1"/>
    <row r="811" customFormat="1" ht="12" customHeight="1"/>
    <row r="812" customFormat="1" ht="12" customHeight="1"/>
    <row r="813" customFormat="1" ht="12" customHeight="1"/>
    <row r="814" customFormat="1" ht="12" customHeight="1"/>
    <row r="815" customFormat="1" ht="12" customHeight="1"/>
    <row r="816" customFormat="1" ht="12" customHeight="1"/>
    <row r="817" customFormat="1" ht="12" customHeight="1"/>
    <row r="818" customFormat="1" ht="12" customHeight="1"/>
    <row r="819" customFormat="1" ht="12" customHeight="1"/>
    <row r="820" customFormat="1" ht="12" customHeight="1"/>
    <row r="821" customFormat="1" ht="12" customHeight="1"/>
    <row r="822" customFormat="1" ht="12" customHeight="1"/>
    <row r="823" customFormat="1" ht="12" customHeight="1"/>
    <row r="824" customFormat="1" ht="12" customHeight="1"/>
    <row r="825" customFormat="1" ht="12" customHeight="1"/>
    <row r="826" customFormat="1" ht="12" customHeight="1"/>
    <row r="827" customFormat="1" ht="12" customHeight="1"/>
    <row r="828" customFormat="1" ht="12" customHeight="1"/>
    <row r="829" customFormat="1" ht="12" customHeight="1"/>
    <row r="830" customFormat="1" ht="12" customHeight="1"/>
    <row r="831" customFormat="1" ht="12" customHeight="1"/>
    <row r="832" customFormat="1" ht="12" customHeight="1"/>
    <row r="833" customFormat="1" ht="12" customHeight="1"/>
    <row r="834" customFormat="1" ht="12" customHeight="1"/>
    <row r="835" customFormat="1" ht="12" customHeight="1"/>
    <row r="836" customFormat="1" ht="12" customHeight="1"/>
    <row r="837" customFormat="1" ht="12" customHeight="1"/>
    <row r="838" customFormat="1" ht="12" customHeight="1"/>
    <row r="839" customFormat="1" ht="12" customHeight="1"/>
    <row r="840" customFormat="1" ht="12" customHeight="1"/>
    <row r="841" customFormat="1" ht="12" customHeight="1"/>
    <row r="842" customFormat="1" ht="12" customHeight="1"/>
    <row r="843" customFormat="1" ht="12" customHeight="1"/>
    <row r="844" customFormat="1" ht="12" customHeight="1"/>
    <row r="845" customFormat="1" ht="12" customHeight="1"/>
    <row r="846" customFormat="1" ht="12" customHeight="1"/>
    <row r="847" customFormat="1" ht="12" customHeight="1"/>
    <row r="848" customFormat="1" ht="12" customHeight="1"/>
    <row r="849" customFormat="1" ht="12" customHeight="1"/>
    <row r="850" customFormat="1" ht="12" customHeight="1"/>
    <row r="851" customFormat="1" ht="12" customHeight="1"/>
    <row r="852" customFormat="1" ht="12" customHeight="1"/>
    <row r="853" customFormat="1" ht="12" customHeight="1"/>
    <row r="854" customFormat="1" ht="12" customHeight="1"/>
    <row r="855" customFormat="1" ht="12" customHeight="1"/>
    <row r="856" customFormat="1" ht="12" customHeight="1"/>
    <row r="857" customFormat="1" ht="12" customHeight="1"/>
    <row r="858" customFormat="1" ht="12" customHeight="1"/>
    <row r="859" customFormat="1" ht="12" customHeight="1"/>
    <row r="860" customFormat="1" ht="12" customHeight="1"/>
    <row r="861" customFormat="1" ht="12" customHeight="1"/>
    <row r="862" customFormat="1" ht="12" customHeight="1"/>
    <row r="863" customFormat="1" ht="12" customHeight="1"/>
    <row r="864" customFormat="1" ht="12" customHeight="1"/>
    <row r="865" customFormat="1" ht="12" customHeight="1"/>
    <row r="866" customFormat="1" ht="12" customHeight="1"/>
    <row r="867" customFormat="1" ht="12" customHeight="1"/>
    <row r="868" customFormat="1" ht="12" customHeight="1"/>
    <row r="869" customFormat="1" ht="12" customHeight="1"/>
    <row r="870" customFormat="1" ht="12" customHeight="1"/>
    <row r="871" customFormat="1" ht="12" customHeight="1"/>
    <row r="872" customFormat="1" ht="12" customHeight="1"/>
    <row r="873" customFormat="1" ht="12" customHeight="1"/>
    <row r="874" customFormat="1" ht="12" customHeight="1"/>
    <row r="875" customFormat="1" ht="12" customHeight="1"/>
    <row r="876" customFormat="1" ht="12" customHeight="1"/>
    <row r="877" customFormat="1" ht="12" customHeight="1"/>
    <row r="878" customFormat="1" ht="12" customHeight="1"/>
    <row r="879" customFormat="1" ht="12" customHeight="1"/>
    <row r="880" customFormat="1" ht="12" customHeight="1"/>
    <row r="881" customFormat="1" ht="12" customHeight="1"/>
    <row r="882" customFormat="1" ht="12" customHeight="1"/>
    <row r="883" customFormat="1" ht="12" customHeight="1"/>
    <row r="884" customFormat="1" ht="12" customHeight="1"/>
    <row r="885" customFormat="1" ht="12" customHeight="1"/>
    <row r="886" customFormat="1" ht="12" customHeight="1"/>
    <row r="887" customFormat="1" ht="12" customHeight="1"/>
    <row r="888" customFormat="1" ht="12" customHeight="1"/>
    <row r="889" customFormat="1" ht="12" customHeight="1"/>
    <row r="890" customFormat="1" ht="12" customHeight="1"/>
    <row r="891" customFormat="1" ht="12" customHeight="1"/>
    <row r="892" customFormat="1" ht="12" customHeight="1"/>
    <row r="893" customFormat="1" ht="12" customHeight="1"/>
    <row r="894" customFormat="1" ht="12" customHeight="1"/>
    <row r="895" customFormat="1" ht="12" customHeight="1"/>
    <row r="896" customFormat="1" ht="12" customHeight="1"/>
    <row r="897" customFormat="1" ht="12" customHeight="1"/>
    <row r="898" customFormat="1" ht="12" customHeight="1"/>
    <row r="899" customFormat="1" ht="12" customHeight="1"/>
    <row r="900" customFormat="1" ht="12" customHeight="1"/>
    <row r="901" customFormat="1" ht="12" customHeight="1"/>
    <row r="902" customFormat="1" ht="12" customHeight="1"/>
    <row r="903" customFormat="1" ht="12" customHeight="1"/>
    <row r="904" customFormat="1" ht="12" customHeight="1"/>
    <row r="905" customFormat="1" ht="12" customHeight="1"/>
    <row r="906" customFormat="1" ht="12" customHeight="1"/>
    <row r="907" customFormat="1" ht="12" customHeight="1"/>
    <row r="908" customFormat="1" ht="12" customHeight="1"/>
    <row r="909" customFormat="1" ht="12" customHeight="1"/>
    <row r="910" customFormat="1" ht="12" customHeight="1"/>
    <row r="911" customFormat="1" ht="12" customHeight="1"/>
    <row r="912" customFormat="1" ht="12" customHeight="1"/>
    <row r="913" customFormat="1" ht="12" customHeight="1"/>
    <row r="914" customFormat="1" ht="12" customHeight="1"/>
    <row r="915" customFormat="1" ht="12" customHeight="1"/>
    <row r="916" customFormat="1" ht="12" customHeight="1"/>
    <row r="917" customFormat="1" ht="12" customHeight="1"/>
    <row r="918" customFormat="1" ht="12" customHeight="1"/>
    <row r="919" customFormat="1" ht="12" customHeight="1"/>
    <row r="920" customFormat="1" ht="12" customHeight="1"/>
    <row r="921" customFormat="1" ht="12" customHeight="1"/>
    <row r="922" customFormat="1" ht="12" customHeight="1"/>
    <row r="923" customFormat="1" ht="12" customHeight="1"/>
    <row r="924" customFormat="1" ht="12" customHeight="1"/>
    <row r="925" customFormat="1" ht="12" customHeight="1"/>
    <row r="926" customFormat="1" ht="12" customHeight="1"/>
    <row r="927" customFormat="1" ht="12" customHeight="1"/>
    <row r="928" customFormat="1" ht="12" customHeight="1"/>
    <row r="929" customFormat="1" ht="12" customHeight="1"/>
    <row r="930" customFormat="1" ht="12" customHeight="1"/>
    <row r="931" customFormat="1" ht="12" customHeight="1"/>
    <row r="932" customFormat="1" ht="12" customHeight="1"/>
    <row r="933" customFormat="1" ht="12" customHeight="1"/>
    <row r="934" customFormat="1" ht="12" customHeight="1"/>
    <row r="935" customFormat="1" ht="12" customHeight="1"/>
    <row r="936" customFormat="1" ht="12" customHeight="1"/>
    <row r="937" customFormat="1" ht="12" customHeight="1"/>
    <row r="938" customFormat="1" ht="12" customHeight="1"/>
    <row r="939" customFormat="1" ht="12" customHeight="1"/>
    <row r="940" customFormat="1" ht="12" customHeight="1"/>
    <row r="941" customFormat="1" ht="12" customHeight="1"/>
    <row r="942" customFormat="1" ht="12" customHeight="1"/>
    <row r="943" customFormat="1" ht="12" customHeight="1"/>
    <row r="944" customFormat="1" ht="12" customHeight="1"/>
    <row r="945" customFormat="1" ht="12" customHeight="1"/>
    <row r="946" customFormat="1" ht="12" customHeight="1"/>
    <row r="947" customFormat="1" ht="12" customHeight="1"/>
    <row r="948" customFormat="1" ht="12" customHeight="1"/>
    <row r="949" customFormat="1" ht="12" customHeight="1"/>
    <row r="950" customFormat="1" ht="12" customHeight="1"/>
    <row r="951" customFormat="1" ht="12" customHeight="1"/>
    <row r="952" customFormat="1" ht="12" customHeight="1"/>
    <row r="953" customFormat="1" ht="12" customHeight="1"/>
    <row r="954" customFormat="1" ht="12" customHeight="1"/>
    <row r="955" customFormat="1" ht="12" customHeight="1"/>
    <row r="956" customFormat="1" ht="12" customHeight="1"/>
    <row r="957" customFormat="1" ht="12" customHeight="1"/>
    <row r="958" customFormat="1" ht="12" customHeight="1"/>
    <row r="959" customFormat="1" ht="12" customHeight="1"/>
    <row r="960" customFormat="1" ht="12" customHeight="1"/>
    <row r="961" customFormat="1" ht="12" customHeight="1"/>
    <row r="962" customFormat="1" ht="12" customHeight="1"/>
    <row r="963" customFormat="1" ht="12" customHeight="1"/>
    <row r="964" customFormat="1" ht="12" customHeight="1"/>
    <row r="965" customFormat="1" ht="12" customHeight="1"/>
    <row r="966" customFormat="1" ht="12" customHeight="1"/>
    <row r="967" customFormat="1" ht="12" customHeight="1"/>
    <row r="968" customFormat="1" ht="12" customHeight="1"/>
    <row r="969" customFormat="1" ht="12" customHeight="1"/>
    <row r="970" customFormat="1" ht="12" customHeight="1"/>
    <row r="971" customFormat="1" ht="12" customHeight="1"/>
    <row r="972" customFormat="1" ht="12" customHeight="1"/>
    <row r="973" customFormat="1" ht="12" customHeight="1"/>
    <row r="974" customFormat="1" ht="12" customHeight="1"/>
    <row r="975" customFormat="1" ht="12" customHeight="1"/>
    <row r="976" customFormat="1" ht="12" customHeight="1"/>
    <row r="977" customFormat="1" ht="12" customHeight="1"/>
    <row r="978" customFormat="1" ht="12" customHeight="1"/>
    <row r="979" customFormat="1" ht="12" customHeight="1"/>
    <row r="980" customFormat="1" ht="12" customHeight="1"/>
    <row r="981" customFormat="1" ht="12" customHeight="1"/>
    <row r="982" customFormat="1" ht="12" customHeight="1"/>
    <row r="983" customFormat="1" ht="12" customHeight="1"/>
    <row r="984" customFormat="1" ht="12" customHeight="1"/>
    <row r="985" customFormat="1" ht="12" customHeight="1"/>
    <row r="986" customFormat="1" ht="12" customHeight="1"/>
    <row r="987" customFormat="1" ht="12" customHeight="1"/>
    <row r="988" customFormat="1" ht="12" customHeight="1"/>
    <row r="989" customFormat="1" ht="12" customHeight="1"/>
    <row r="990" customFormat="1" ht="12" customHeight="1"/>
    <row r="991" customFormat="1" ht="12" customHeight="1"/>
    <row r="992" customFormat="1" ht="12" customHeight="1"/>
    <row r="993" customFormat="1" ht="12" customHeight="1"/>
    <row r="994" customFormat="1" ht="12" customHeight="1"/>
    <row r="995" customFormat="1" ht="12" customHeight="1"/>
    <row r="996" customFormat="1" ht="12" customHeight="1"/>
    <row r="997" customFormat="1" ht="12" customHeight="1"/>
    <row r="998" customFormat="1" ht="12" customHeight="1"/>
    <row r="999" customFormat="1" ht="12" customHeight="1"/>
    <row r="1000" customFormat="1" ht="12" customHeight="1"/>
  </sheetData>
  <mergeCells count="1">
    <mergeCell ref="C1:D1"/>
  </mergeCells>
  <dataValidations count="2">
    <dataValidation type="list" allowBlank="1" showErrorMessage="1" sqref="B4" xr:uid="{00000000-0002-0000-0500-000000000000}">
      <formula1>artiesten</formula1>
    </dataValidation>
    <dataValidation type="list" allowBlank="1" showErrorMessage="1" sqref="B5" xr:uid="{00000000-0002-0000-0500-000001000000}">
      <formula1>productie</formula1>
    </dataValidation>
  </dataValidations>
  <pageMargins left="0.75" right="0.75" top="1" bottom="1" header="0" footer="0"/>
  <pageSetup paperSize="9" orientation="landscape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0000"/>
    <pageSetUpPr fitToPage="1"/>
  </sheetPr>
  <dimension ref="A1:Z1000"/>
  <sheetViews>
    <sheetView workbookViewId="0">
      <selection sqref="A1:XFD1048576"/>
    </sheetView>
  </sheetViews>
  <sheetFormatPr defaultColWidth="14.5" defaultRowHeight="15" customHeight="1"/>
  <cols>
    <col min="1" max="1" width="55" customWidth="1"/>
    <col min="2" max="2" width="12.5" customWidth="1"/>
    <col min="3" max="3" width="15" bestFit="1" customWidth="1"/>
    <col min="4" max="4" width="12.875" customWidth="1"/>
    <col min="5" max="26" width="11" customWidth="1"/>
  </cols>
  <sheetData>
    <row r="1" spans="1:26" s="93" customFormat="1" ht="15.95">
      <c r="A1" s="128" t="s">
        <v>40</v>
      </c>
      <c r="B1" s="129">
        <v>2026</v>
      </c>
      <c r="C1" s="169" t="s">
        <v>128</v>
      </c>
      <c r="D1" s="182"/>
    </row>
    <row r="2" spans="1:26" ht="12" customHeight="1"/>
    <row r="3" spans="1:26" ht="12" customHeight="1">
      <c r="A3" s="17" t="s">
        <v>42</v>
      </c>
      <c r="B3" s="18" t="s">
        <v>15</v>
      </c>
    </row>
    <row r="4" spans="1:26" ht="12" customHeight="1">
      <c r="A4" s="17" t="s">
        <v>43</v>
      </c>
      <c r="B4" s="18" t="s">
        <v>15</v>
      </c>
    </row>
    <row r="5" spans="1:26" ht="12" customHeight="1">
      <c r="A5" s="17" t="s">
        <v>44</v>
      </c>
      <c r="B5" s="18" t="s">
        <v>15</v>
      </c>
    </row>
    <row r="6" spans="1:26" ht="12" customHeight="1">
      <c r="A6" s="17" t="s">
        <v>45</v>
      </c>
      <c r="B6" s="19">
        <v>0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2" customHeight="1"/>
    <row r="8" spans="1:26" ht="12" customHeight="1">
      <c r="A8" s="15" t="s">
        <v>46</v>
      </c>
    </row>
    <row r="9" spans="1:26" ht="12" customHeight="1">
      <c r="A9" s="17" t="s">
        <v>47</v>
      </c>
      <c r="B9" s="20" t="s">
        <v>123</v>
      </c>
    </row>
    <row r="10" spans="1:26" ht="12" customHeight="1">
      <c r="A10" s="17" t="s">
        <v>49</v>
      </c>
      <c r="B10" s="18" t="s">
        <v>15</v>
      </c>
    </row>
    <row r="11" spans="1:26" ht="12" customHeight="1">
      <c r="A11" s="17" t="s">
        <v>50</v>
      </c>
      <c r="B11" s="18" t="s">
        <v>15</v>
      </c>
      <c r="C11" s="7" t="s">
        <v>15</v>
      </c>
      <c r="D11" s="6" t="s">
        <v>15</v>
      </c>
      <c r="E11" s="6"/>
      <c r="F11" s="6"/>
    </row>
    <row r="12" spans="1:26" ht="12" customHeight="1">
      <c r="A12" s="17" t="s">
        <v>51</v>
      </c>
      <c r="B12" s="18" t="s">
        <v>15</v>
      </c>
      <c r="C12" s="7" t="s">
        <v>15</v>
      </c>
      <c r="D12" s="6"/>
      <c r="E12" s="6"/>
      <c r="F12" s="6"/>
    </row>
    <row r="13" spans="1:26" ht="12" customHeight="1">
      <c r="A13" s="17" t="s">
        <v>52</v>
      </c>
      <c r="B13" s="18" t="s">
        <v>15</v>
      </c>
      <c r="C13" s="7" t="s">
        <v>15</v>
      </c>
    </row>
    <row r="14" spans="1:26" ht="12" customHeight="1"/>
    <row r="15" spans="1:26" ht="12" customHeight="1">
      <c r="A15" s="17" t="s">
        <v>107</v>
      </c>
      <c r="B15" s="21">
        <v>0</v>
      </c>
    </row>
    <row r="16" spans="1:26" ht="12" customHeight="1">
      <c r="A16" s="17" t="s">
        <v>108</v>
      </c>
      <c r="B16" s="21">
        <v>0</v>
      </c>
    </row>
    <row r="17" spans="1:26" ht="12" customHeight="1">
      <c r="A17" s="17" t="s">
        <v>109</v>
      </c>
      <c r="B17" s="21">
        <v>0</v>
      </c>
    </row>
    <row r="18" spans="1:26" ht="12" customHeight="1">
      <c r="B18" s="42" t="s">
        <v>110</v>
      </c>
      <c r="C18" s="42" t="s">
        <v>129</v>
      </c>
      <c r="D18" s="42" t="s">
        <v>130</v>
      </c>
    </row>
    <row r="19" spans="1:26" ht="12" customHeight="1">
      <c r="A19" s="17" t="s">
        <v>114</v>
      </c>
      <c r="B19" s="51">
        <f>B15/20</f>
        <v>0</v>
      </c>
      <c r="C19" s="51">
        <f>B16*1/20</f>
        <v>0</v>
      </c>
      <c r="D19" s="51">
        <f>B17*1/20</f>
        <v>0</v>
      </c>
    </row>
    <row r="20" spans="1:26" ht="12" customHeight="1">
      <c r="A20" s="17" t="s">
        <v>115</v>
      </c>
      <c r="B20" s="51">
        <f>B15/22</f>
        <v>0</v>
      </c>
      <c r="C20" s="51">
        <f>B16*1/22</f>
        <v>0</v>
      </c>
      <c r="D20" s="51">
        <f>B17*1/22</f>
        <v>0</v>
      </c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spans="1:26" ht="12" customHeight="1"/>
    <row r="22" spans="1:26" ht="12" customHeight="1">
      <c r="A22" s="17" t="s">
        <v>68</v>
      </c>
      <c r="B22" s="25">
        <v>0</v>
      </c>
      <c r="C22" s="7" t="s">
        <v>69</v>
      </c>
    </row>
    <row r="23" spans="1:26" ht="12" customHeight="1">
      <c r="A23" s="17" t="s">
        <v>116</v>
      </c>
      <c r="B23" s="25">
        <v>0</v>
      </c>
      <c r="C23" s="7" t="s">
        <v>69</v>
      </c>
    </row>
    <row r="24" spans="1:26" ht="12" customHeight="1">
      <c r="A24" s="17" t="s">
        <v>71</v>
      </c>
      <c r="B24" s="25">
        <v>0</v>
      </c>
      <c r="C24" s="7" t="s">
        <v>69</v>
      </c>
    </row>
    <row r="25" spans="1:26" ht="12" customHeight="1">
      <c r="A25" s="17" t="s">
        <v>73</v>
      </c>
      <c r="B25" s="25">
        <v>0</v>
      </c>
      <c r="C25" s="7" t="s">
        <v>69</v>
      </c>
    </row>
    <row r="26" spans="1:26" ht="12" customHeight="1"/>
    <row r="27" spans="1:26" ht="12" customHeight="1">
      <c r="A27" s="17" t="s">
        <v>75</v>
      </c>
      <c r="B27" s="8">
        <f>'RSZ-tarieven'!B5</f>
        <v>0.30609999999999998</v>
      </c>
    </row>
    <row r="28" spans="1:26" ht="12" customHeight="1">
      <c r="A28" s="17" t="s">
        <v>76</v>
      </c>
      <c r="B28" s="8">
        <f>'RSZ-tarieven'!B15</f>
        <v>1.9799999999999998E-2</v>
      </c>
    </row>
    <row r="29" spans="1:26" ht="12" customHeight="1">
      <c r="A29" s="17" t="s">
        <v>77</v>
      </c>
      <c r="B29" s="22">
        <f>IF(B6&lt;10,0,1.69%)</f>
        <v>0</v>
      </c>
    </row>
    <row r="30" spans="1:26" ht="12" customHeight="1">
      <c r="A30" s="17" t="s">
        <v>117</v>
      </c>
      <c r="B30" s="26">
        <f>IF(B15&gt;3744,0,0.14*(11233.89-(B15*3))/13/5)</f>
        <v>24.196070769230769</v>
      </c>
      <c r="C30" s="6" t="s">
        <v>15</v>
      </c>
    </row>
    <row r="31" spans="1:26" ht="12" customHeight="1">
      <c r="A31" s="17" t="s">
        <v>79</v>
      </c>
      <c r="B31" s="26">
        <f>('RSZ-tarieven'!B31)*3/65</f>
        <v>7.953846153846154</v>
      </c>
      <c r="C31" s="7" t="s">
        <v>131</v>
      </c>
    </row>
    <row r="32" spans="1:26" ht="12" customHeight="1">
      <c r="A32" s="17" t="s">
        <v>80</v>
      </c>
      <c r="B32" s="27"/>
    </row>
    <row r="33" spans="1:26" ht="12" customHeight="1">
      <c r="J33" s="28" t="s">
        <v>15</v>
      </c>
      <c r="M33" s="29" t="s">
        <v>15</v>
      </c>
      <c r="P33" s="24"/>
    </row>
    <row r="34" spans="1:26" ht="12" customHeight="1">
      <c r="B34" s="30">
        <f>B1</f>
        <v>2026</v>
      </c>
      <c r="C34" s="20" t="s">
        <v>82</v>
      </c>
      <c r="D34" s="20" t="s">
        <v>83</v>
      </c>
      <c r="E34" s="20" t="s">
        <v>84</v>
      </c>
      <c r="F34" s="20" t="s">
        <v>85</v>
      </c>
      <c r="G34" s="20" t="s">
        <v>86</v>
      </c>
      <c r="H34" s="20" t="s">
        <v>87</v>
      </c>
      <c r="I34" s="20" t="s">
        <v>89</v>
      </c>
      <c r="J34" s="20" t="s">
        <v>90</v>
      </c>
      <c r="K34" s="20" t="s">
        <v>91</v>
      </c>
      <c r="L34" s="20" t="s">
        <v>92</v>
      </c>
      <c r="M34" s="20" t="s">
        <v>93</v>
      </c>
      <c r="N34" s="52" t="s">
        <v>95</v>
      </c>
    </row>
    <row r="35" spans="1:26" ht="12" customHeight="1">
      <c r="A35" s="43" t="s">
        <v>120</v>
      </c>
      <c r="B35" s="44">
        <f t="shared" ref="B35:B42" si="0">SUM(C35:N35)</f>
        <v>0</v>
      </c>
      <c r="C35" s="45">
        <v>0</v>
      </c>
      <c r="D35" s="46">
        <v>0</v>
      </c>
      <c r="E35" s="46">
        <v>0</v>
      </c>
      <c r="F35" s="46">
        <v>0</v>
      </c>
      <c r="G35" s="46">
        <v>0</v>
      </c>
      <c r="H35" s="46">
        <v>0</v>
      </c>
      <c r="I35" s="46">
        <v>0</v>
      </c>
      <c r="J35" s="46">
        <v>0</v>
      </c>
      <c r="K35" s="46">
        <v>0</v>
      </c>
      <c r="L35" s="46">
        <v>0</v>
      </c>
      <c r="M35" s="46">
        <v>0</v>
      </c>
      <c r="N35" s="47">
        <v>0</v>
      </c>
    </row>
    <row r="36" spans="1:26" ht="12" customHeight="1">
      <c r="A36" s="43" t="s">
        <v>121</v>
      </c>
      <c r="B36" s="44">
        <f t="shared" si="0"/>
        <v>0</v>
      </c>
      <c r="C36" s="45">
        <v>0</v>
      </c>
      <c r="D36" s="46">
        <v>0</v>
      </c>
      <c r="E36" s="46">
        <v>0</v>
      </c>
      <c r="F36" s="46">
        <v>0</v>
      </c>
      <c r="G36" s="46">
        <v>0</v>
      </c>
      <c r="H36" s="46">
        <v>0</v>
      </c>
      <c r="I36" s="46">
        <v>0</v>
      </c>
      <c r="J36" s="46">
        <v>0</v>
      </c>
      <c r="K36" s="46">
        <v>0</v>
      </c>
      <c r="L36" s="46">
        <v>0</v>
      </c>
      <c r="M36" s="46">
        <v>0</v>
      </c>
      <c r="N36" s="47">
        <v>0</v>
      </c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</row>
    <row r="37" spans="1:26" ht="12" customHeight="1">
      <c r="A37" s="7" t="s">
        <v>99</v>
      </c>
      <c r="B37" s="33">
        <f t="shared" si="0"/>
        <v>0</v>
      </c>
      <c r="C37" s="34">
        <f t="shared" ref="C37:N37" si="1">($B19*C35)+($B20*C36)</f>
        <v>0</v>
      </c>
      <c r="D37" s="24">
        <f t="shared" si="1"/>
        <v>0</v>
      </c>
      <c r="E37" s="24">
        <f t="shared" si="1"/>
        <v>0</v>
      </c>
      <c r="F37" s="24">
        <f t="shared" si="1"/>
        <v>0</v>
      </c>
      <c r="G37" s="24">
        <f t="shared" si="1"/>
        <v>0</v>
      </c>
      <c r="H37" s="24">
        <f t="shared" si="1"/>
        <v>0</v>
      </c>
      <c r="I37" s="24">
        <f t="shared" si="1"/>
        <v>0</v>
      </c>
      <c r="J37" s="24">
        <f t="shared" si="1"/>
        <v>0</v>
      </c>
      <c r="K37" s="24">
        <f t="shared" si="1"/>
        <v>0</v>
      </c>
      <c r="L37" s="24">
        <f t="shared" si="1"/>
        <v>0</v>
      </c>
      <c r="M37" s="24">
        <f t="shared" si="1"/>
        <v>0</v>
      </c>
      <c r="N37" s="114">
        <f t="shared" si="1"/>
        <v>0</v>
      </c>
    </row>
    <row r="38" spans="1:26" ht="12" customHeight="1">
      <c r="A38" s="7" t="s">
        <v>100</v>
      </c>
      <c r="B38" s="33">
        <f t="shared" si="0"/>
        <v>0</v>
      </c>
      <c r="C38" s="34">
        <f t="shared" ref="C38:N38" si="2">$B$22*(C35+C36)</f>
        <v>0</v>
      </c>
      <c r="D38" s="24">
        <f t="shared" si="2"/>
        <v>0</v>
      </c>
      <c r="E38" s="24">
        <f t="shared" si="2"/>
        <v>0</v>
      </c>
      <c r="F38" s="24">
        <f t="shared" si="2"/>
        <v>0</v>
      </c>
      <c r="G38" s="24">
        <f t="shared" si="2"/>
        <v>0</v>
      </c>
      <c r="H38" s="24">
        <f t="shared" si="2"/>
        <v>0</v>
      </c>
      <c r="I38" s="24">
        <f t="shared" si="2"/>
        <v>0</v>
      </c>
      <c r="J38" s="24">
        <f t="shared" si="2"/>
        <v>0</v>
      </c>
      <c r="K38" s="24">
        <f t="shared" si="2"/>
        <v>0</v>
      </c>
      <c r="L38" s="24">
        <f t="shared" si="2"/>
        <v>0</v>
      </c>
      <c r="M38" s="24">
        <f t="shared" si="2"/>
        <v>0</v>
      </c>
      <c r="N38" s="114">
        <f t="shared" si="2"/>
        <v>0</v>
      </c>
    </row>
    <row r="39" spans="1:26" ht="12" customHeight="1">
      <c r="A39" s="7" t="s">
        <v>101</v>
      </c>
      <c r="B39" s="33">
        <f t="shared" si="0"/>
        <v>0</v>
      </c>
      <c r="C39" s="34">
        <f t="shared" ref="C39:E39" si="3">MAX(0,IF((C37+C38)&gt;0,((C37+C38)*108%)*($B$27+$B$28+$B$29)-(($B$30+$B$31+$B$32)*(C$35+C$36)),0))</f>
        <v>0</v>
      </c>
      <c r="D39" s="24">
        <f t="shared" si="3"/>
        <v>0</v>
      </c>
      <c r="E39" s="24">
        <f t="shared" si="3"/>
        <v>0</v>
      </c>
      <c r="F39" s="24">
        <f t="shared" ref="F39:N39" si="4">MAX(0,IF((F37+F38)&gt;0,((F37+F38)*108%)*($B$27+$B$28+$B$29)-(($B$30+$B$32)*(F$35+F$36)),0))</f>
        <v>0</v>
      </c>
      <c r="G39" s="24">
        <f t="shared" si="4"/>
        <v>0</v>
      </c>
      <c r="H39" s="24">
        <f t="shared" si="4"/>
        <v>0</v>
      </c>
      <c r="I39" s="24">
        <f t="shared" si="4"/>
        <v>0</v>
      </c>
      <c r="J39" s="24">
        <f t="shared" si="4"/>
        <v>0</v>
      </c>
      <c r="K39" s="24">
        <f t="shared" si="4"/>
        <v>0</v>
      </c>
      <c r="L39" s="24">
        <f t="shared" si="4"/>
        <v>0</v>
      </c>
      <c r="M39" s="24">
        <f t="shared" si="4"/>
        <v>0</v>
      </c>
      <c r="N39" s="114">
        <f t="shared" si="4"/>
        <v>0</v>
      </c>
    </row>
    <row r="40" spans="1:26" ht="12" customHeight="1">
      <c r="A40" s="7" t="s">
        <v>102</v>
      </c>
      <c r="B40" s="33">
        <f t="shared" si="0"/>
        <v>0</v>
      </c>
      <c r="C40" s="34">
        <f t="shared" ref="C40:N40" si="5">$B23*(C35+C36)</f>
        <v>0</v>
      </c>
      <c r="D40" s="35">
        <f t="shared" si="5"/>
        <v>0</v>
      </c>
      <c r="E40" s="35">
        <f t="shared" si="5"/>
        <v>0</v>
      </c>
      <c r="F40" s="35">
        <f t="shared" si="5"/>
        <v>0</v>
      </c>
      <c r="G40" s="35">
        <f t="shared" si="5"/>
        <v>0</v>
      </c>
      <c r="H40" s="35">
        <f t="shared" si="5"/>
        <v>0</v>
      </c>
      <c r="I40" s="35">
        <f t="shared" si="5"/>
        <v>0</v>
      </c>
      <c r="J40" s="35">
        <f t="shared" si="5"/>
        <v>0</v>
      </c>
      <c r="K40" s="35">
        <f t="shared" si="5"/>
        <v>0</v>
      </c>
      <c r="L40" s="35">
        <f t="shared" si="5"/>
        <v>0</v>
      </c>
      <c r="M40" s="35">
        <f t="shared" si="5"/>
        <v>0</v>
      </c>
      <c r="N40" s="115">
        <f t="shared" si="5"/>
        <v>0</v>
      </c>
    </row>
    <row r="41" spans="1:26" ht="12" customHeight="1">
      <c r="A41" s="7" t="s">
        <v>103</v>
      </c>
      <c r="B41" s="33">
        <f t="shared" si="0"/>
        <v>0</v>
      </c>
      <c r="C41" s="34">
        <f t="shared" ref="C41:N41" si="6">$B24*(C35+C36)</f>
        <v>0</v>
      </c>
      <c r="D41" s="24">
        <f t="shared" si="6"/>
        <v>0</v>
      </c>
      <c r="E41" s="24">
        <f t="shared" si="6"/>
        <v>0</v>
      </c>
      <c r="F41" s="24">
        <f t="shared" si="6"/>
        <v>0</v>
      </c>
      <c r="G41" s="24">
        <f t="shared" si="6"/>
        <v>0</v>
      </c>
      <c r="H41" s="24">
        <f t="shared" si="6"/>
        <v>0</v>
      </c>
      <c r="I41" s="24">
        <f t="shared" si="6"/>
        <v>0</v>
      </c>
      <c r="J41" s="24">
        <f t="shared" si="6"/>
        <v>0</v>
      </c>
      <c r="K41" s="24">
        <f t="shared" si="6"/>
        <v>0</v>
      </c>
      <c r="L41" s="24">
        <f t="shared" si="6"/>
        <v>0</v>
      </c>
      <c r="M41" s="24">
        <f t="shared" si="6"/>
        <v>0</v>
      </c>
      <c r="N41" s="114">
        <f t="shared" si="6"/>
        <v>0</v>
      </c>
    </row>
    <row r="42" spans="1:26" ht="12" customHeight="1">
      <c r="A42" s="7" t="s">
        <v>104</v>
      </c>
      <c r="B42" s="36">
        <f t="shared" si="0"/>
        <v>0</v>
      </c>
      <c r="C42" s="116">
        <f t="shared" ref="C42:N42" si="7">$B25*(C35+C36)</f>
        <v>0</v>
      </c>
      <c r="D42" s="117">
        <f t="shared" si="7"/>
        <v>0</v>
      </c>
      <c r="E42" s="117">
        <f t="shared" si="7"/>
        <v>0</v>
      </c>
      <c r="F42" s="117">
        <f t="shared" si="7"/>
        <v>0</v>
      </c>
      <c r="G42" s="117">
        <f t="shared" si="7"/>
        <v>0</v>
      </c>
      <c r="H42" s="117">
        <f t="shared" si="7"/>
        <v>0</v>
      </c>
      <c r="I42" s="117">
        <f t="shared" si="7"/>
        <v>0</v>
      </c>
      <c r="J42" s="117">
        <f t="shared" si="7"/>
        <v>0</v>
      </c>
      <c r="K42" s="117">
        <f t="shared" si="7"/>
        <v>0</v>
      </c>
      <c r="L42" s="117">
        <f t="shared" si="7"/>
        <v>0</v>
      </c>
      <c r="M42" s="117">
        <f t="shared" si="7"/>
        <v>0</v>
      </c>
      <c r="N42" s="119">
        <f t="shared" si="7"/>
        <v>0</v>
      </c>
    </row>
    <row r="43" spans="1:26" ht="12" customHeight="1">
      <c r="B43" s="37">
        <f t="shared" ref="B43:N43" si="8">SUM(B37:B42)</f>
        <v>0</v>
      </c>
      <c r="C43" s="120">
        <f t="shared" si="8"/>
        <v>0</v>
      </c>
      <c r="D43" s="121">
        <f t="shared" si="8"/>
        <v>0</v>
      </c>
      <c r="E43" s="121">
        <f t="shared" si="8"/>
        <v>0</v>
      </c>
      <c r="F43" s="121">
        <f t="shared" si="8"/>
        <v>0</v>
      </c>
      <c r="G43" s="121">
        <f t="shared" si="8"/>
        <v>0</v>
      </c>
      <c r="H43" s="121">
        <f t="shared" si="8"/>
        <v>0</v>
      </c>
      <c r="I43" s="121">
        <f t="shared" si="8"/>
        <v>0</v>
      </c>
      <c r="J43" s="121">
        <f t="shared" si="8"/>
        <v>0</v>
      </c>
      <c r="K43" s="121">
        <f t="shared" si="8"/>
        <v>0</v>
      </c>
      <c r="L43" s="121">
        <f t="shared" si="8"/>
        <v>0</v>
      </c>
      <c r="M43" s="121">
        <f t="shared" si="8"/>
        <v>0</v>
      </c>
      <c r="N43" s="122">
        <f t="shared" si="8"/>
        <v>0</v>
      </c>
    </row>
    <row r="44" spans="1:26" ht="12" customHeight="1">
      <c r="A44" s="38" t="s">
        <v>105</v>
      </c>
      <c r="B44" s="39">
        <f>(SUM(C43:N43)-B43)+(SUM(C37:N42)-B43)</f>
        <v>0</v>
      </c>
      <c r="E44" s="6"/>
      <c r="F44" s="6"/>
      <c r="G44" s="6"/>
      <c r="H44" s="6"/>
      <c r="I44" s="6"/>
      <c r="J44" s="6"/>
      <c r="K44" s="6"/>
      <c r="L44" s="6"/>
      <c r="M44" s="6"/>
      <c r="N44" s="130"/>
    </row>
    <row r="45" spans="1:26" ht="12" customHeight="1">
      <c r="B45" s="40" t="s">
        <v>106</v>
      </c>
      <c r="E45" s="6"/>
      <c r="F45" s="6"/>
      <c r="G45" s="6"/>
      <c r="H45" s="6"/>
      <c r="I45" s="6"/>
      <c r="J45" s="6"/>
      <c r="K45" s="6"/>
      <c r="L45" s="6"/>
      <c r="M45" s="6"/>
      <c r="N45" s="130"/>
    </row>
    <row r="46" spans="1:26" ht="12" customHeight="1">
      <c r="A46" s="8">
        <v>0.1027</v>
      </c>
      <c r="B46" s="41">
        <f>SUM(C46:N46)</f>
        <v>0</v>
      </c>
      <c r="C46" s="123">
        <f t="shared" ref="C46:N46" si="9">(C37*108%)*$A$46</f>
        <v>0</v>
      </c>
      <c r="D46" s="123">
        <f t="shared" si="9"/>
        <v>0</v>
      </c>
      <c r="E46" s="123">
        <f t="shared" si="9"/>
        <v>0</v>
      </c>
      <c r="F46" s="123">
        <f t="shared" si="9"/>
        <v>0</v>
      </c>
      <c r="G46" s="123">
        <f t="shared" si="9"/>
        <v>0</v>
      </c>
      <c r="H46" s="123">
        <f t="shared" si="9"/>
        <v>0</v>
      </c>
      <c r="I46" s="123">
        <f t="shared" si="9"/>
        <v>0</v>
      </c>
      <c r="J46" s="123">
        <f t="shared" si="9"/>
        <v>0</v>
      </c>
      <c r="K46" s="123">
        <f t="shared" si="9"/>
        <v>0</v>
      </c>
      <c r="L46" s="123">
        <f t="shared" si="9"/>
        <v>0</v>
      </c>
      <c r="M46" s="123">
        <f t="shared" si="9"/>
        <v>0</v>
      </c>
      <c r="N46" s="125">
        <f t="shared" si="9"/>
        <v>0</v>
      </c>
    </row>
    <row r="47" spans="1:26" ht="12" customHeight="1"/>
    <row r="48" spans="1:26" ht="12" customHeight="1"/>
    <row r="49" customFormat="1" ht="12" customHeight="1"/>
    <row r="50" customFormat="1" ht="12" customHeight="1"/>
    <row r="51" customFormat="1" ht="12" customHeight="1"/>
    <row r="52" customFormat="1" ht="12" customHeight="1"/>
    <row r="53" customFormat="1" ht="12" customHeight="1"/>
    <row r="54" customFormat="1" ht="12" customHeight="1"/>
    <row r="55" customFormat="1" ht="12" customHeight="1"/>
    <row r="56" customFormat="1" ht="12" customHeight="1"/>
    <row r="57" customFormat="1" ht="12" customHeight="1"/>
    <row r="58" customFormat="1" ht="12" customHeight="1"/>
    <row r="59" customFormat="1" ht="12" customHeight="1"/>
    <row r="60" customFormat="1" ht="12" customHeight="1"/>
    <row r="61" customFormat="1" ht="12" customHeight="1"/>
    <row r="62" customFormat="1" ht="12" customHeight="1"/>
    <row r="63" customFormat="1" ht="12" customHeight="1"/>
    <row r="64" customFormat="1" ht="12" customHeight="1"/>
    <row r="65" customFormat="1" ht="12" customHeight="1"/>
    <row r="66" customFormat="1" ht="12" customHeight="1"/>
    <row r="67" customFormat="1" ht="12" customHeight="1"/>
    <row r="68" customFormat="1" ht="12" customHeight="1"/>
    <row r="69" customFormat="1" ht="12" customHeight="1"/>
    <row r="70" customFormat="1" ht="12" customHeight="1"/>
    <row r="71" customFormat="1" ht="12" customHeight="1"/>
    <row r="72" customFormat="1" ht="12" customHeight="1"/>
    <row r="73" customFormat="1" ht="12" customHeight="1"/>
    <row r="74" customFormat="1" ht="12" customHeight="1"/>
    <row r="75" customFormat="1" ht="12" customHeight="1"/>
    <row r="76" customFormat="1" ht="12" customHeight="1"/>
    <row r="77" customFormat="1" ht="12" customHeight="1"/>
    <row r="78" customFormat="1" ht="12" customHeight="1"/>
    <row r="79" customFormat="1" ht="12" customHeight="1"/>
    <row r="80" customFormat="1" ht="12" customHeight="1"/>
    <row r="81" customFormat="1" ht="12" customHeight="1"/>
    <row r="82" customFormat="1" ht="12" customHeight="1"/>
    <row r="83" customFormat="1" ht="12" customHeight="1"/>
    <row r="84" customFormat="1" ht="12" customHeight="1"/>
    <row r="85" customFormat="1" ht="12" customHeight="1"/>
    <row r="86" customFormat="1" ht="12" customHeight="1"/>
    <row r="87" customFormat="1" ht="12" customHeight="1"/>
    <row r="88" customFormat="1" ht="12" customHeight="1"/>
    <row r="89" customFormat="1" ht="12" customHeight="1"/>
    <row r="90" customFormat="1" ht="12" customHeight="1"/>
    <row r="91" customFormat="1" ht="12" customHeight="1"/>
    <row r="92" customFormat="1" ht="12" customHeight="1"/>
    <row r="93" customFormat="1" ht="12" customHeight="1"/>
    <row r="94" customFormat="1" ht="12" customHeight="1"/>
    <row r="95" customFormat="1" ht="12" customHeight="1"/>
    <row r="96" customFormat="1" ht="12" customHeight="1"/>
    <row r="97" customFormat="1" ht="12" customHeight="1"/>
    <row r="98" customFormat="1" ht="12" customHeight="1"/>
    <row r="99" customFormat="1" ht="12" customHeight="1"/>
    <row r="100" customFormat="1" ht="12" customHeight="1"/>
    <row r="101" customFormat="1" ht="12" customHeight="1"/>
    <row r="102" customFormat="1" ht="12" customHeight="1"/>
    <row r="103" customFormat="1" ht="12" customHeight="1"/>
    <row r="104" customFormat="1" ht="12" customHeight="1"/>
    <row r="105" customFormat="1" ht="12" customHeight="1"/>
    <row r="106" customFormat="1" ht="12" customHeight="1"/>
    <row r="107" customFormat="1" ht="12" customHeight="1"/>
    <row r="108" customFormat="1" ht="12" customHeight="1"/>
    <row r="109" customFormat="1" ht="12" customHeight="1"/>
    <row r="110" customFormat="1" ht="12" customHeight="1"/>
    <row r="111" customFormat="1" ht="12" customHeight="1"/>
    <row r="112" customFormat="1" ht="12" customHeight="1"/>
    <row r="113" customFormat="1" ht="12" customHeight="1"/>
    <row r="114" customFormat="1" ht="12" customHeight="1"/>
    <row r="115" customFormat="1" ht="12" customHeight="1"/>
    <row r="116" customFormat="1" ht="12" customHeight="1"/>
    <row r="117" customFormat="1" ht="12" customHeight="1"/>
    <row r="118" customFormat="1" ht="12" customHeight="1"/>
    <row r="119" customFormat="1" ht="12" customHeight="1"/>
    <row r="120" customFormat="1" ht="12" customHeight="1"/>
    <row r="121" customFormat="1" ht="12" customHeight="1"/>
    <row r="122" customFormat="1" ht="12" customHeight="1"/>
    <row r="123" customFormat="1" ht="12" customHeight="1"/>
    <row r="124" customFormat="1" ht="12" customHeight="1"/>
    <row r="125" customFormat="1" ht="12" customHeight="1"/>
    <row r="126" customFormat="1" ht="12" customHeight="1"/>
    <row r="127" customFormat="1" ht="12" customHeight="1"/>
    <row r="128" customFormat="1" ht="12" customHeight="1"/>
    <row r="129" customFormat="1" ht="12" customHeight="1"/>
    <row r="130" customFormat="1" ht="12" customHeight="1"/>
    <row r="131" customFormat="1" ht="12" customHeight="1"/>
    <row r="132" customFormat="1" ht="12" customHeight="1"/>
    <row r="133" customFormat="1" ht="12" customHeight="1"/>
    <row r="134" customFormat="1" ht="12" customHeight="1"/>
    <row r="135" customFormat="1" ht="12" customHeight="1"/>
    <row r="136" customFormat="1" ht="12" customHeight="1"/>
    <row r="137" customFormat="1" ht="12" customHeight="1"/>
    <row r="138" customFormat="1" ht="12" customHeight="1"/>
    <row r="139" customFormat="1" ht="12" customHeight="1"/>
    <row r="140" customFormat="1" ht="12" customHeight="1"/>
    <row r="141" customFormat="1" ht="12" customHeight="1"/>
    <row r="142" customFormat="1" ht="12" customHeight="1"/>
    <row r="143" customFormat="1" ht="12" customHeight="1"/>
    <row r="144" customFormat="1" ht="12" customHeight="1"/>
    <row r="145" customFormat="1" ht="12" customHeight="1"/>
    <row r="146" customFormat="1" ht="12" customHeight="1"/>
    <row r="147" customFormat="1" ht="12" customHeight="1"/>
    <row r="148" customFormat="1" ht="12" customHeight="1"/>
    <row r="149" customFormat="1" ht="12" customHeight="1"/>
    <row r="150" customFormat="1" ht="12" customHeight="1"/>
    <row r="151" customFormat="1" ht="12" customHeight="1"/>
    <row r="152" customFormat="1" ht="12" customHeight="1"/>
    <row r="153" customFormat="1" ht="12" customHeight="1"/>
    <row r="154" customFormat="1" ht="12" customHeight="1"/>
    <row r="155" customFormat="1" ht="12" customHeight="1"/>
    <row r="156" customFormat="1" ht="12" customHeight="1"/>
    <row r="157" customFormat="1" ht="12" customHeight="1"/>
    <row r="158" customFormat="1" ht="12" customHeight="1"/>
    <row r="159" customFormat="1" ht="12" customHeight="1"/>
    <row r="160" customFormat="1" ht="12" customHeight="1"/>
    <row r="161" customFormat="1" ht="12" customHeight="1"/>
    <row r="162" customFormat="1" ht="12" customHeight="1"/>
    <row r="163" customFormat="1" ht="12" customHeight="1"/>
    <row r="164" customFormat="1" ht="12" customHeight="1"/>
    <row r="165" customFormat="1" ht="12" customHeight="1"/>
    <row r="166" customFormat="1" ht="12" customHeight="1"/>
    <row r="167" customFormat="1" ht="12" customHeight="1"/>
    <row r="168" customFormat="1" ht="12" customHeight="1"/>
    <row r="169" customFormat="1" ht="12" customHeight="1"/>
    <row r="170" customFormat="1" ht="12" customHeight="1"/>
    <row r="171" customFormat="1" ht="12" customHeight="1"/>
    <row r="172" customFormat="1" ht="12" customHeight="1"/>
    <row r="173" customFormat="1" ht="12" customHeight="1"/>
    <row r="174" customFormat="1" ht="12" customHeight="1"/>
    <row r="175" customFormat="1" ht="12" customHeight="1"/>
    <row r="176" customFormat="1" ht="12" customHeight="1"/>
    <row r="177" customFormat="1" ht="12" customHeight="1"/>
    <row r="178" customFormat="1" ht="12" customHeight="1"/>
    <row r="179" customFormat="1" ht="12" customHeight="1"/>
    <row r="180" customFormat="1" ht="12" customHeight="1"/>
    <row r="181" customFormat="1" ht="12" customHeight="1"/>
    <row r="182" customFormat="1" ht="12" customHeight="1"/>
    <row r="183" customFormat="1" ht="12" customHeight="1"/>
    <row r="184" customFormat="1" ht="12" customHeight="1"/>
    <row r="185" customFormat="1" ht="12" customHeight="1"/>
    <row r="186" customFormat="1" ht="12" customHeight="1"/>
    <row r="187" customFormat="1" ht="12" customHeight="1"/>
    <row r="188" customFormat="1" ht="12" customHeight="1"/>
    <row r="189" customFormat="1" ht="12" customHeight="1"/>
    <row r="190" customFormat="1" ht="12" customHeight="1"/>
    <row r="191" customFormat="1" ht="12" customHeight="1"/>
    <row r="192" customFormat="1" ht="12" customHeight="1"/>
    <row r="193" customFormat="1" ht="12" customHeight="1"/>
    <row r="194" customFormat="1" ht="12" customHeight="1"/>
    <row r="195" customFormat="1" ht="12" customHeight="1"/>
    <row r="196" customFormat="1" ht="12" customHeight="1"/>
    <row r="197" customFormat="1" ht="12" customHeight="1"/>
    <row r="198" customFormat="1" ht="12" customHeight="1"/>
    <row r="199" customFormat="1" ht="12" customHeight="1"/>
    <row r="200" customFormat="1" ht="12" customHeight="1"/>
    <row r="201" customFormat="1" ht="12" customHeight="1"/>
    <row r="202" customFormat="1" ht="12" customHeight="1"/>
    <row r="203" customFormat="1" ht="12" customHeight="1"/>
    <row r="204" customFormat="1" ht="12" customHeight="1"/>
    <row r="205" customFormat="1" ht="12" customHeight="1"/>
    <row r="206" customFormat="1" ht="12" customHeight="1"/>
    <row r="207" customFormat="1" ht="12" customHeight="1"/>
    <row r="208" customFormat="1" ht="12" customHeight="1"/>
    <row r="209" customFormat="1" ht="12" customHeight="1"/>
    <row r="210" customFormat="1" ht="12" customHeight="1"/>
    <row r="211" customFormat="1" ht="12" customHeight="1"/>
    <row r="212" customFormat="1" ht="12" customHeight="1"/>
    <row r="213" customFormat="1" ht="12" customHeight="1"/>
    <row r="214" customFormat="1" ht="12" customHeight="1"/>
    <row r="215" customFormat="1" ht="12" customHeight="1"/>
    <row r="216" customFormat="1" ht="12" customHeight="1"/>
    <row r="217" customFormat="1" ht="12" customHeight="1"/>
    <row r="218" customFormat="1" ht="12" customHeight="1"/>
    <row r="219" customFormat="1" ht="12" customHeight="1"/>
    <row r="220" customFormat="1" ht="12" customHeight="1"/>
    <row r="221" customFormat="1" ht="12" customHeight="1"/>
    <row r="222" customFormat="1" ht="12" customHeight="1"/>
    <row r="223" customFormat="1" ht="12" customHeight="1"/>
    <row r="224" customFormat="1" ht="12" customHeight="1"/>
    <row r="225" customFormat="1" ht="12" customHeight="1"/>
    <row r="226" customFormat="1" ht="12" customHeight="1"/>
    <row r="227" customFormat="1" ht="12" customHeight="1"/>
    <row r="228" customFormat="1" ht="12" customHeight="1"/>
    <row r="229" customFormat="1" ht="12" customHeight="1"/>
    <row r="230" customFormat="1" ht="12" customHeight="1"/>
    <row r="231" customFormat="1" ht="12" customHeight="1"/>
    <row r="232" customFormat="1" ht="12" customHeight="1"/>
    <row r="233" customFormat="1" ht="12" customHeight="1"/>
    <row r="234" customFormat="1" ht="12" customHeight="1"/>
    <row r="235" customFormat="1" ht="12" customHeight="1"/>
    <row r="236" customFormat="1" ht="12" customHeight="1"/>
    <row r="237" customFormat="1" ht="12" customHeight="1"/>
    <row r="238" customFormat="1" ht="12" customHeight="1"/>
    <row r="239" customFormat="1" ht="12" customHeight="1"/>
    <row r="240" customFormat="1" ht="12" customHeight="1"/>
    <row r="241" customFormat="1" ht="12" customHeight="1"/>
    <row r="242" customFormat="1" ht="12" customHeight="1"/>
    <row r="243" customFormat="1" ht="12" customHeight="1"/>
    <row r="244" customFormat="1" ht="12" customHeight="1"/>
    <row r="245" customFormat="1" ht="12" customHeight="1"/>
    <row r="246" customFormat="1" ht="12" customHeight="1"/>
    <row r="247" customFormat="1" ht="12" customHeight="1"/>
    <row r="248" customFormat="1" ht="12" customHeight="1"/>
    <row r="249" customFormat="1" ht="12" customHeight="1"/>
    <row r="250" customFormat="1" ht="12" customHeight="1"/>
    <row r="251" customFormat="1" ht="12" customHeight="1"/>
    <row r="252" customFormat="1" ht="12" customHeight="1"/>
    <row r="253" customFormat="1" ht="12" customHeight="1"/>
    <row r="254" customFormat="1" ht="12" customHeight="1"/>
    <row r="255" customFormat="1" ht="12" customHeight="1"/>
    <row r="256" customFormat="1" ht="12" customHeight="1"/>
    <row r="257" customFormat="1" ht="12" customHeight="1"/>
    <row r="258" customFormat="1" ht="12" customHeight="1"/>
    <row r="259" customFormat="1" ht="12" customHeight="1"/>
    <row r="260" customFormat="1" ht="12" customHeight="1"/>
    <row r="261" customFormat="1" ht="12" customHeight="1"/>
    <row r="262" customFormat="1" ht="12" customHeight="1"/>
    <row r="263" customFormat="1" ht="12" customHeight="1"/>
    <row r="264" customFormat="1" ht="12" customHeight="1"/>
    <row r="265" customFormat="1" ht="12" customHeight="1"/>
    <row r="266" customFormat="1" ht="12" customHeight="1"/>
    <row r="267" customFormat="1" ht="12" customHeight="1"/>
    <row r="268" customFormat="1" ht="12" customHeight="1"/>
    <row r="269" customFormat="1" ht="12" customHeight="1"/>
    <row r="270" customFormat="1" ht="12" customHeight="1"/>
    <row r="271" customFormat="1" ht="12" customHeight="1"/>
    <row r="272" customFormat="1" ht="12" customHeight="1"/>
    <row r="273" customFormat="1" ht="12" customHeight="1"/>
    <row r="274" customFormat="1" ht="12" customHeight="1"/>
    <row r="275" customFormat="1" ht="12" customHeight="1"/>
    <row r="276" customFormat="1" ht="12" customHeight="1"/>
    <row r="277" customFormat="1" ht="12" customHeight="1"/>
    <row r="278" customFormat="1" ht="12" customHeight="1"/>
    <row r="279" customFormat="1" ht="12" customHeight="1"/>
    <row r="280" customFormat="1" ht="12" customHeight="1"/>
    <row r="281" customFormat="1" ht="12" customHeight="1"/>
    <row r="282" customFormat="1" ht="12" customHeight="1"/>
    <row r="283" customFormat="1" ht="12" customHeight="1"/>
    <row r="284" customFormat="1" ht="12" customHeight="1"/>
    <row r="285" customFormat="1" ht="12" customHeight="1"/>
    <row r="286" customFormat="1" ht="12" customHeight="1"/>
    <row r="287" customFormat="1" ht="12" customHeight="1"/>
    <row r="288" customFormat="1" ht="12" customHeight="1"/>
    <row r="289" customFormat="1" ht="12" customHeight="1"/>
    <row r="290" customFormat="1" ht="12" customHeight="1"/>
    <row r="291" customFormat="1" ht="12" customHeight="1"/>
    <row r="292" customFormat="1" ht="12" customHeight="1"/>
    <row r="293" customFormat="1" ht="12" customHeight="1"/>
    <row r="294" customFormat="1" ht="12" customHeight="1"/>
    <row r="295" customFormat="1" ht="12" customHeight="1"/>
    <row r="296" customFormat="1" ht="12" customHeight="1"/>
    <row r="297" customFormat="1" ht="12" customHeight="1"/>
    <row r="298" customFormat="1" ht="12" customHeight="1"/>
    <row r="299" customFormat="1" ht="12" customHeight="1"/>
    <row r="300" customFormat="1" ht="12" customHeight="1"/>
    <row r="301" customFormat="1" ht="12" customHeight="1"/>
    <row r="302" customFormat="1" ht="12" customHeight="1"/>
    <row r="303" customFormat="1" ht="12" customHeight="1"/>
    <row r="304" customFormat="1" ht="12" customHeight="1"/>
    <row r="305" customFormat="1" ht="12" customHeight="1"/>
    <row r="306" customFormat="1" ht="12" customHeight="1"/>
    <row r="307" customFormat="1" ht="12" customHeight="1"/>
    <row r="308" customFormat="1" ht="12" customHeight="1"/>
    <row r="309" customFormat="1" ht="12" customHeight="1"/>
    <row r="310" customFormat="1" ht="12" customHeight="1"/>
    <row r="311" customFormat="1" ht="12" customHeight="1"/>
    <row r="312" customFormat="1" ht="12" customHeight="1"/>
    <row r="313" customFormat="1" ht="12" customHeight="1"/>
    <row r="314" customFormat="1" ht="12" customHeight="1"/>
    <row r="315" customFormat="1" ht="12" customHeight="1"/>
    <row r="316" customFormat="1" ht="12" customHeight="1"/>
    <row r="317" customFormat="1" ht="12" customHeight="1"/>
    <row r="318" customFormat="1" ht="12" customHeight="1"/>
    <row r="319" customFormat="1" ht="12" customHeight="1"/>
    <row r="320" customFormat="1" ht="12" customHeight="1"/>
    <row r="321" customFormat="1" ht="12" customHeight="1"/>
    <row r="322" customFormat="1" ht="12" customHeight="1"/>
    <row r="323" customFormat="1" ht="12" customHeight="1"/>
    <row r="324" customFormat="1" ht="12" customHeight="1"/>
    <row r="325" customFormat="1" ht="12" customHeight="1"/>
    <row r="326" customFormat="1" ht="12" customHeight="1"/>
    <row r="327" customFormat="1" ht="12" customHeight="1"/>
    <row r="328" customFormat="1" ht="12" customHeight="1"/>
    <row r="329" customFormat="1" ht="12" customHeight="1"/>
    <row r="330" customFormat="1" ht="12" customHeight="1"/>
    <row r="331" customFormat="1" ht="12" customHeight="1"/>
    <row r="332" customFormat="1" ht="12" customHeight="1"/>
    <row r="333" customFormat="1" ht="12" customHeight="1"/>
    <row r="334" customFormat="1" ht="12" customHeight="1"/>
    <row r="335" customFormat="1" ht="12" customHeight="1"/>
    <row r="336" customFormat="1" ht="12" customHeight="1"/>
    <row r="337" customFormat="1" ht="12" customHeight="1"/>
    <row r="338" customFormat="1" ht="12" customHeight="1"/>
    <row r="339" customFormat="1" ht="12" customHeight="1"/>
    <row r="340" customFormat="1" ht="12" customHeight="1"/>
    <row r="341" customFormat="1" ht="12" customHeight="1"/>
    <row r="342" customFormat="1" ht="12" customHeight="1"/>
    <row r="343" customFormat="1" ht="12" customHeight="1"/>
    <row r="344" customFormat="1" ht="12" customHeight="1"/>
    <row r="345" customFormat="1" ht="12" customHeight="1"/>
    <row r="346" customFormat="1" ht="12" customHeight="1"/>
    <row r="347" customFormat="1" ht="12" customHeight="1"/>
    <row r="348" customFormat="1" ht="12" customHeight="1"/>
    <row r="349" customFormat="1" ht="12" customHeight="1"/>
    <row r="350" customFormat="1" ht="12" customHeight="1"/>
    <row r="351" customFormat="1" ht="12" customHeight="1"/>
    <row r="352" customFormat="1" ht="12" customHeight="1"/>
    <row r="353" customFormat="1" ht="12" customHeight="1"/>
    <row r="354" customFormat="1" ht="12" customHeight="1"/>
    <row r="355" customFormat="1" ht="12" customHeight="1"/>
    <row r="356" customFormat="1" ht="12" customHeight="1"/>
    <row r="357" customFormat="1" ht="12" customHeight="1"/>
    <row r="358" customFormat="1" ht="12" customHeight="1"/>
    <row r="359" customFormat="1" ht="12" customHeight="1"/>
    <row r="360" customFormat="1" ht="12" customHeight="1"/>
    <row r="361" customFormat="1" ht="12" customHeight="1"/>
    <row r="362" customFormat="1" ht="12" customHeight="1"/>
    <row r="363" customFormat="1" ht="12" customHeight="1"/>
    <row r="364" customFormat="1" ht="12" customHeight="1"/>
    <row r="365" customFormat="1" ht="12" customHeight="1"/>
    <row r="366" customFormat="1" ht="12" customHeight="1"/>
    <row r="367" customFormat="1" ht="12" customHeight="1"/>
    <row r="368" customFormat="1" ht="12" customHeight="1"/>
    <row r="369" customFormat="1" ht="12" customHeight="1"/>
    <row r="370" customFormat="1" ht="12" customHeight="1"/>
    <row r="371" customFormat="1" ht="12" customHeight="1"/>
    <row r="372" customFormat="1" ht="12" customHeight="1"/>
    <row r="373" customFormat="1" ht="12" customHeight="1"/>
    <row r="374" customFormat="1" ht="12" customHeight="1"/>
    <row r="375" customFormat="1" ht="12" customHeight="1"/>
    <row r="376" customFormat="1" ht="12" customHeight="1"/>
    <row r="377" customFormat="1" ht="12" customHeight="1"/>
    <row r="378" customFormat="1" ht="12" customHeight="1"/>
    <row r="379" customFormat="1" ht="12" customHeight="1"/>
    <row r="380" customFormat="1" ht="12" customHeight="1"/>
    <row r="381" customFormat="1" ht="12" customHeight="1"/>
    <row r="382" customFormat="1" ht="12" customHeight="1"/>
    <row r="383" customFormat="1" ht="12" customHeight="1"/>
    <row r="384" customFormat="1" ht="12" customHeight="1"/>
    <row r="385" customFormat="1" ht="12" customHeight="1"/>
    <row r="386" customFormat="1" ht="12" customHeight="1"/>
    <row r="387" customFormat="1" ht="12" customHeight="1"/>
    <row r="388" customFormat="1" ht="12" customHeight="1"/>
    <row r="389" customFormat="1" ht="12" customHeight="1"/>
    <row r="390" customFormat="1" ht="12" customHeight="1"/>
    <row r="391" customFormat="1" ht="12" customHeight="1"/>
    <row r="392" customFormat="1" ht="12" customHeight="1"/>
    <row r="393" customFormat="1" ht="12" customHeight="1"/>
    <row r="394" customFormat="1" ht="12" customHeight="1"/>
    <row r="395" customFormat="1" ht="12" customHeight="1"/>
    <row r="396" customFormat="1" ht="12" customHeight="1"/>
    <row r="397" customFormat="1" ht="12" customHeight="1"/>
    <row r="398" customFormat="1" ht="12" customHeight="1"/>
    <row r="399" customFormat="1" ht="12" customHeight="1"/>
    <row r="400" customFormat="1" ht="12" customHeight="1"/>
    <row r="401" customFormat="1" ht="12" customHeight="1"/>
    <row r="402" customFormat="1" ht="12" customHeight="1"/>
    <row r="403" customFormat="1" ht="12" customHeight="1"/>
    <row r="404" customFormat="1" ht="12" customHeight="1"/>
    <row r="405" customFormat="1" ht="12" customHeight="1"/>
    <row r="406" customFormat="1" ht="12" customHeight="1"/>
    <row r="407" customFormat="1" ht="12" customHeight="1"/>
    <row r="408" customFormat="1" ht="12" customHeight="1"/>
    <row r="409" customFormat="1" ht="12" customHeight="1"/>
    <row r="410" customFormat="1" ht="12" customHeight="1"/>
    <row r="411" customFormat="1" ht="12" customHeight="1"/>
    <row r="412" customFormat="1" ht="12" customHeight="1"/>
    <row r="413" customFormat="1" ht="12" customHeight="1"/>
    <row r="414" customFormat="1" ht="12" customHeight="1"/>
    <row r="415" customFormat="1" ht="12" customHeight="1"/>
    <row r="416" customFormat="1" ht="12" customHeight="1"/>
    <row r="417" customFormat="1" ht="12" customHeight="1"/>
    <row r="418" customFormat="1" ht="12" customHeight="1"/>
    <row r="419" customFormat="1" ht="12" customHeight="1"/>
    <row r="420" customFormat="1" ht="12" customHeight="1"/>
    <row r="421" customFormat="1" ht="12" customHeight="1"/>
    <row r="422" customFormat="1" ht="12" customHeight="1"/>
    <row r="423" customFormat="1" ht="12" customHeight="1"/>
    <row r="424" customFormat="1" ht="12" customHeight="1"/>
    <row r="425" customFormat="1" ht="12" customHeight="1"/>
    <row r="426" customFormat="1" ht="12" customHeight="1"/>
    <row r="427" customFormat="1" ht="12" customHeight="1"/>
    <row r="428" customFormat="1" ht="12" customHeight="1"/>
    <row r="429" customFormat="1" ht="12" customHeight="1"/>
    <row r="430" customFormat="1" ht="12" customHeight="1"/>
    <row r="431" customFormat="1" ht="12" customHeight="1"/>
    <row r="432" customFormat="1" ht="12" customHeight="1"/>
    <row r="433" customFormat="1" ht="12" customHeight="1"/>
    <row r="434" customFormat="1" ht="12" customHeight="1"/>
    <row r="435" customFormat="1" ht="12" customHeight="1"/>
    <row r="436" customFormat="1" ht="12" customHeight="1"/>
    <row r="437" customFormat="1" ht="12" customHeight="1"/>
    <row r="438" customFormat="1" ht="12" customHeight="1"/>
    <row r="439" customFormat="1" ht="12" customHeight="1"/>
    <row r="440" customFormat="1" ht="12" customHeight="1"/>
    <row r="441" customFormat="1" ht="12" customHeight="1"/>
    <row r="442" customFormat="1" ht="12" customHeight="1"/>
    <row r="443" customFormat="1" ht="12" customHeight="1"/>
    <row r="444" customFormat="1" ht="12" customHeight="1"/>
    <row r="445" customFormat="1" ht="12" customHeight="1"/>
    <row r="446" customFormat="1" ht="12" customHeight="1"/>
    <row r="447" customFormat="1" ht="12" customHeight="1"/>
    <row r="448" customFormat="1" ht="12" customHeight="1"/>
    <row r="449" customFormat="1" ht="12" customHeight="1"/>
    <row r="450" customFormat="1" ht="12" customHeight="1"/>
    <row r="451" customFormat="1" ht="12" customHeight="1"/>
    <row r="452" customFormat="1" ht="12" customHeight="1"/>
    <row r="453" customFormat="1" ht="12" customHeight="1"/>
    <row r="454" customFormat="1" ht="12" customHeight="1"/>
    <row r="455" customFormat="1" ht="12" customHeight="1"/>
    <row r="456" customFormat="1" ht="12" customHeight="1"/>
    <row r="457" customFormat="1" ht="12" customHeight="1"/>
    <row r="458" customFormat="1" ht="12" customHeight="1"/>
    <row r="459" customFormat="1" ht="12" customHeight="1"/>
    <row r="460" customFormat="1" ht="12" customHeight="1"/>
    <row r="461" customFormat="1" ht="12" customHeight="1"/>
    <row r="462" customFormat="1" ht="12" customHeight="1"/>
    <row r="463" customFormat="1" ht="12" customHeight="1"/>
    <row r="464" customFormat="1" ht="12" customHeight="1"/>
    <row r="465" customFormat="1" ht="12" customHeight="1"/>
    <row r="466" customFormat="1" ht="12" customHeight="1"/>
    <row r="467" customFormat="1" ht="12" customHeight="1"/>
    <row r="468" customFormat="1" ht="12" customHeight="1"/>
    <row r="469" customFormat="1" ht="12" customHeight="1"/>
    <row r="470" customFormat="1" ht="12" customHeight="1"/>
    <row r="471" customFormat="1" ht="12" customHeight="1"/>
    <row r="472" customFormat="1" ht="12" customHeight="1"/>
    <row r="473" customFormat="1" ht="12" customHeight="1"/>
    <row r="474" customFormat="1" ht="12" customHeight="1"/>
    <row r="475" customFormat="1" ht="12" customHeight="1"/>
    <row r="476" customFormat="1" ht="12" customHeight="1"/>
    <row r="477" customFormat="1" ht="12" customHeight="1"/>
    <row r="478" customFormat="1" ht="12" customHeight="1"/>
    <row r="479" customFormat="1" ht="12" customHeight="1"/>
    <row r="480" customFormat="1" ht="12" customHeight="1"/>
    <row r="481" customFormat="1" ht="12" customHeight="1"/>
    <row r="482" customFormat="1" ht="12" customHeight="1"/>
    <row r="483" customFormat="1" ht="12" customHeight="1"/>
    <row r="484" customFormat="1" ht="12" customHeight="1"/>
    <row r="485" customFormat="1" ht="12" customHeight="1"/>
    <row r="486" customFormat="1" ht="12" customHeight="1"/>
    <row r="487" customFormat="1" ht="12" customHeight="1"/>
    <row r="488" customFormat="1" ht="12" customHeight="1"/>
    <row r="489" customFormat="1" ht="12" customHeight="1"/>
    <row r="490" customFormat="1" ht="12" customHeight="1"/>
    <row r="491" customFormat="1" ht="12" customHeight="1"/>
    <row r="492" customFormat="1" ht="12" customHeight="1"/>
    <row r="493" customFormat="1" ht="12" customHeight="1"/>
    <row r="494" customFormat="1" ht="12" customHeight="1"/>
    <row r="495" customFormat="1" ht="12" customHeight="1"/>
    <row r="496" customFormat="1" ht="12" customHeight="1"/>
    <row r="497" customFormat="1" ht="12" customHeight="1"/>
    <row r="498" customFormat="1" ht="12" customHeight="1"/>
    <row r="499" customFormat="1" ht="12" customHeight="1"/>
    <row r="500" customFormat="1" ht="12" customHeight="1"/>
    <row r="501" customFormat="1" ht="12" customHeight="1"/>
    <row r="502" customFormat="1" ht="12" customHeight="1"/>
    <row r="503" customFormat="1" ht="12" customHeight="1"/>
    <row r="504" customFormat="1" ht="12" customHeight="1"/>
    <row r="505" customFormat="1" ht="12" customHeight="1"/>
    <row r="506" customFormat="1" ht="12" customHeight="1"/>
    <row r="507" customFormat="1" ht="12" customHeight="1"/>
    <row r="508" customFormat="1" ht="12" customHeight="1"/>
    <row r="509" customFormat="1" ht="12" customHeight="1"/>
    <row r="510" customFormat="1" ht="12" customHeight="1"/>
    <row r="511" customFormat="1" ht="12" customHeight="1"/>
    <row r="512" customFormat="1" ht="12" customHeight="1"/>
    <row r="513" customFormat="1" ht="12" customHeight="1"/>
    <row r="514" customFormat="1" ht="12" customHeight="1"/>
    <row r="515" customFormat="1" ht="12" customHeight="1"/>
    <row r="516" customFormat="1" ht="12" customHeight="1"/>
    <row r="517" customFormat="1" ht="12" customHeight="1"/>
    <row r="518" customFormat="1" ht="12" customHeight="1"/>
    <row r="519" customFormat="1" ht="12" customHeight="1"/>
    <row r="520" customFormat="1" ht="12" customHeight="1"/>
    <row r="521" customFormat="1" ht="12" customHeight="1"/>
    <row r="522" customFormat="1" ht="12" customHeight="1"/>
    <row r="523" customFormat="1" ht="12" customHeight="1"/>
    <row r="524" customFormat="1" ht="12" customHeight="1"/>
    <row r="525" customFormat="1" ht="12" customHeight="1"/>
    <row r="526" customFormat="1" ht="12" customHeight="1"/>
    <row r="527" customFormat="1" ht="12" customHeight="1"/>
    <row r="528" customFormat="1" ht="12" customHeight="1"/>
    <row r="529" customFormat="1" ht="12" customHeight="1"/>
    <row r="530" customFormat="1" ht="12" customHeight="1"/>
    <row r="531" customFormat="1" ht="12" customHeight="1"/>
    <row r="532" customFormat="1" ht="12" customHeight="1"/>
    <row r="533" customFormat="1" ht="12" customHeight="1"/>
    <row r="534" customFormat="1" ht="12" customHeight="1"/>
    <row r="535" customFormat="1" ht="12" customHeight="1"/>
    <row r="536" customFormat="1" ht="12" customHeight="1"/>
    <row r="537" customFormat="1" ht="12" customHeight="1"/>
    <row r="538" customFormat="1" ht="12" customHeight="1"/>
    <row r="539" customFormat="1" ht="12" customHeight="1"/>
    <row r="540" customFormat="1" ht="12" customHeight="1"/>
    <row r="541" customFormat="1" ht="12" customHeight="1"/>
    <row r="542" customFormat="1" ht="12" customHeight="1"/>
    <row r="543" customFormat="1" ht="12" customHeight="1"/>
    <row r="544" customFormat="1" ht="12" customHeight="1"/>
    <row r="545" customFormat="1" ht="12" customHeight="1"/>
    <row r="546" customFormat="1" ht="12" customHeight="1"/>
    <row r="547" customFormat="1" ht="12" customHeight="1"/>
    <row r="548" customFormat="1" ht="12" customHeight="1"/>
    <row r="549" customFormat="1" ht="12" customHeight="1"/>
    <row r="550" customFormat="1" ht="12" customHeight="1"/>
    <row r="551" customFormat="1" ht="12" customHeight="1"/>
    <row r="552" customFormat="1" ht="12" customHeight="1"/>
    <row r="553" customFormat="1" ht="12" customHeight="1"/>
    <row r="554" customFormat="1" ht="12" customHeight="1"/>
    <row r="555" customFormat="1" ht="12" customHeight="1"/>
    <row r="556" customFormat="1" ht="12" customHeight="1"/>
    <row r="557" customFormat="1" ht="12" customHeight="1"/>
    <row r="558" customFormat="1" ht="12" customHeight="1"/>
    <row r="559" customFormat="1" ht="12" customHeight="1"/>
    <row r="560" customFormat="1" ht="12" customHeight="1"/>
    <row r="561" customFormat="1" ht="12" customHeight="1"/>
    <row r="562" customFormat="1" ht="12" customHeight="1"/>
    <row r="563" customFormat="1" ht="12" customHeight="1"/>
    <row r="564" customFormat="1" ht="12" customHeight="1"/>
    <row r="565" customFormat="1" ht="12" customHeight="1"/>
    <row r="566" customFormat="1" ht="12" customHeight="1"/>
    <row r="567" customFormat="1" ht="12" customHeight="1"/>
    <row r="568" customFormat="1" ht="12" customHeight="1"/>
    <row r="569" customFormat="1" ht="12" customHeight="1"/>
    <row r="570" customFormat="1" ht="12" customHeight="1"/>
    <row r="571" customFormat="1" ht="12" customHeight="1"/>
    <row r="572" customFormat="1" ht="12" customHeight="1"/>
    <row r="573" customFormat="1" ht="12" customHeight="1"/>
    <row r="574" customFormat="1" ht="12" customHeight="1"/>
    <row r="575" customFormat="1" ht="12" customHeight="1"/>
    <row r="576" customFormat="1" ht="12" customHeight="1"/>
    <row r="577" customFormat="1" ht="12" customHeight="1"/>
    <row r="578" customFormat="1" ht="12" customHeight="1"/>
    <row r="579" customFormat="1" ht="12" customHeight="1"/>
    <row r="580" customFormat="1" ht="12" customHeight="1"/>
    <row r="581" customFormat="1" ht="12" customHeight="1"/>
    <row r="582" customFormat="1" ht="12" customHeight="1"/>
    <row r="583" customFormat="1" ht="12" customHeight="1"/>
    <row r="584" customFormat="1" ht="12" customHeight="1"/>
    <row r="585" customFormat="1" ht="12" customHeight="1"/>
    <row r="586" customFormat="1" ht="12" customHeight="1"/>
    <row r="587" customFormat="1" ht="12" customHeight="1"/>
    <row r="588" customFormat="1" ht="12" customHeight="1"/>
    <row r="589" customFormat="1" ht="12" customHeight="1"/>
    <row r="590" customFormat="1" ht="12" customHeight="1"/>
    <row r="591" customFormat="1" ht="12" customHeight="1"/>
    <row r="592" customFormat="1" ht="12" customHeight="1"/>
    <row r="593" customFormat="1" ht="12" customHeight="1"/>
    <row r="594" customFormat="1" ht="12" customHeight="1"/>
    <row r="595" customFormat="1" ht="12" customHeight="1"/>
    <row r="596" customFormat="1" ht="12" customHeight="1"/>
    <row r="597" customFormat="1" ht="12" customHeight="1"/>
    <row r="598" customFormat="1" ht="12" customHeight="1"/>
    <row r="599" customFormat="1" ht="12" customHeight="1"/>
    <row r="600" customFormat="1" ht="12" customHeight="1"/>
    <row r="601" customFormat="1" ht="12" customHeight="1"/>
    <row r="602" customFormat="1" ht="12" customHeight="1"/>
    <row r="603" customFormat="1" ht="12" customHeight="1"/>
    <row r="604" customFormat="1" ht="12" customHeight="1"/>
    <row r="605" customFormat="1" ht="12" customHeight="1"/>
    <row r="606" customFormat="1" ht="12" customHeight="1"/>
    <row r="607" customFormat="1" ht="12" customHeight="1"/>
    <row r="608" customFormat="1" ht="12" customHeight="1"/>
    <row r="609" customFormat="1" ht="12" customHeight="1"/>
    <row r="610" customFormat="1" ht="12" customHeight="1"/>
    <row r="611" customFormat="1" ht="12" customHeight="1"/>
    <row r="612" customFormat="1" ht="12" customHeight="1"/>
    <row r="613" customFormat="1" ht="12" customHeight="1"/>
    <row r="614" customFormat="1" ht="12" customHeight="1"/>
    <row r="615" customFormat="1" ht="12" customHeight="1"/>
    <row r="616" customFormat="1" ht="12" customHeight="1"/>
    <row r="617" customFormat="1" ht="12" customHeight="1"/>
    <row r="618" customFormat="1" ht="12" customHeight="1"/>
    <row r="619" customFormat="1" ht="12" customHeight="1"/>
    <row r="620" customFormat="1" ht="12" customHeight="1"/>
    <row r="621" customFormat="1" ht="12" customHeight="1"/>
    <row r="622" customFormat="1" ht="12" customHeight="1"/>
    <row r="623" customFormat="1" ht="12" customHeight="1"/>
    <row r="624" customFormat="1" ht="12" customHeight="1"/>
    <row r="625" customFormat="1" ht="12" customHeight="1"/>
    <row r="626" customFormat="1" ht="12" customHeight="1"/>
    <row r="627" customFormat="1" ht="12" customHeight="1"/>
    <row r="628" customFormat="1" ht="12" customHeight="1"/>
    <row r="629" customFormat="1" ht="12" customHeight="1"/>
    <row r="630" customFormat="1" ht="12" customHeight="1"/>
    <row r="631" customFormat="1" ht="12" customHeight="1"/>
    <row r="632" customFormat="1" ht="12" customHeight="1"/>
    <row r="633" customFormat="1" ht="12" customHeight="1"/>
    <row r="634" customFormat="1" ht="12" customHeight="1"/>
    <row r="635" customFormat="1" ht="12" customHeight="1"/>
    <row r="636" customFormat="1" ht="12" customHeight="1"/>
    <row r="637" customFormat="1" ht="12" customHeight="1"/>
    <row r="638" customFormat="1" ht="12" customHeight="1"/>
    <row r="639" customFormat="1" ht="12" customHeight="1"/>
    <row r="640" customFormat="1" ht="12" customHeight="1"/>
    <row r="641" customFormat="1" ht="12" customHeight="1"/>
    <row r="642" customFormat="1" ht="12" customHeight="1"/>
    <row r="643" customFormat="1" ht="12" customHeight="1"/>
    <row r="644" customFormat="1" ht="12" customHeight="1"/>
    <row r="645" customFormat="1" ht="12" customHeight="1"/>
    <row r="646" customFormat="1" ht="12" customHeight="1"/>
    <row r="647" customFormat="1" ht="12" customHeight="1"/>
    <row r="648" customFormat="1" ht="12" customHeight="1"/>
    <row r="649" customFormat="1" ht="12" customHeight="1"/>
    <row r="650" customFormat="1" ht="12" customHeight="1"/>
    <row r="651" customFormat="1" ht="12" customHeight="1"/>
    <row r="652" customFormat="1" ht="12" customHeight="1"/>
    <row r="653" customFormat="1" ht="12" customHeight="1"/>
    <row r="654" customFormat="1" ht="12" customHeight="1"/>
    <row r="655" customFormat="1" ht="12" customHeight="1"/>
    <row r="656" customFormat="1" ht="12" customHeight="1"/>
    <row r="657" customFormat="1" ht="12" customHeight="1"/>
    <row r="658" customFormat="1" ht="12" customHeight="1"/>
    <row r="659" customFormat="1" ht="12" customHeight="1"/>
    <row r="660" customFormat="1" ht="12" customHeight="1"/>
    <row r="661" customFormat="1" ht="12" customHeight="1"/>
    <row r="662" customFormat="1" ht="12" customHeight="1"/>
    <row r="663" customFormat="1" ht="12" customHeight="1"/>
    <row r="664" customFormat="1" ht="12" customHeight="1"/>
    <row r="665" customFormat="1" ht="12" customHeight="1"/>
    <row r="666" customFormat="1" ht="12" customHeight="1"/>
    <row r="667" customFormat="1" ht="12" customHeight="1"/>
    <row r="668" customFormat="1" ht="12" customHeight="1"/>
    <row r="669" customFormat="1" ht="12" customHeight="1"/>
    <row r="670" customFormat="1" ht="12" customHeight="1"/>
    <row r="671" customFormat="1" ht="12" customHeight="1"/>
    <row r="672" customFormat="1" ht="12" customHeight="1"/>
    <row r="673" customFormat="1" ht="12" customHeight="1"/>
    <row r="674" customFormat="1" ht="12" customHeight="1"/>
    <row r="675" customFormat="1" ht="12" customHeight="1"/>
    <row r="676" customFormat="1" ht="12" customHeight="1"/>
    <row r="677" customFormat="1" ht="12" customHeight="1"/>
    <row r="678" customFormat="1" ht="12" customHeight="1"/>
    <row r="679" customFormat="1" ht="12" customHeight="1"/>
    <row r="680" customFormat="1" ht="12" customHeight="1"/>
    <row r="681" customFormat="1" ht="12" customHeight="1"/>
    <row r="682" customFormat="1" ht="12" customHeight="1"/>
    <row r="683" customFormat="1" ht="12" customHeight="1"/>
    <row r="684" customFormat="1" ht="12" customHeight="1"/>
    <row r="685" customFormat="1" ht="12" customHeight="1"/>
    <row r="686" customFormat="1" ht="12" customHeight="1"/>
    <row r="687" customFormat="1" ht="12" customHeight="1"/>
    <row r="688" customFormat="1" ht="12" customHeight="1"/>
    <row r="689" customFormat="1" ht="12" customHeight="1"/>
    <row r="690" customFormat="1" ht="12" customHeight="1"/>
    <row r="691" customFormat="1" ht="12" customHeight="1"/>
    <row r="692" customFormat="1" ht="12" customHeight="1"/>
    <row r="693" customFormat="1" ht="12" customHeight="1"/>
    <row r="694" customFormat="1" ht="12" customHeight="1"/>
    <row r="695" customFormat="1" ht="12" customHeight="1"/>
    <row r="696" customFormat="1" ht="12" customHeight="1"/>
    <row r="697" customFormat="1" ht="12" customHeight="1"/>
    <row r="698" customFormat="1" ht="12" customHeight="1"/>
    <row r="699" customFormat="1" ht="12" customHeight="1"/>
    <row r="700" customFormat="1" ht="12" customHeight="1"/>
    <row r="701" customFormat="1" ht="12" customHeight="1"/>
    <row r="702" customFormat="1" ht="12" customHeight="1"/>
    <row r="703" customFormat="1" ht="12" customHeight="1"/>
    <row r="704" customFormat="1" ht="12" customHeight="1"/>
    <row r="705" customFormat="1" ht="12" customHeight="1"/>
    <row r="706" customFormat="1" ht="12" customHeight="1"/>
    <row r="707" customFormat="1" ht="12" customHeight="1"/>
    <row r="708" customFormat="1" ht="12" customHeight="1"/>
    <row r="709" customFormat="1" ht="12" customHeight="1"/>
    <row r="710" customFormat="1" ht="12" customHeight="1"/>
    <row r="711" customFormat="1" ht="12" customHeight="1"/>
    <row r="712" customFormat="1" ht="12" customHeight="1"/>
    <row r="713" customFormat="1" ht="12" customHeight="1"/>
    <row r="714" customFormat="1" ht="12" customHeight="1"/>
    <row r="715" customFormat="1" ht="12" customHeight="1"/>
    <row r="716" customFormat="1" ht="12" customHeight="1"/>
    <row r="717" customFormat="1" ht="12" customHeight="1"/>
    <row r="718" customFormat="1" ht="12" customHeight="1"/>
    <row r="719" customFormat="1" ht="12" customHeight="1"/>
    <row r="720" customFormat="1" ht="12" customHeight="1"/>
    <row r="721" customFormat="1" ht="12" customHeight="1"/>
    <row r="722" customFormat="1" ht="12" customHeight="1"/>
    <row r="723" customFormat="1" ht="12" customHeight="1"/>
    <row r="724" customFormat="1" ht="12" customHeight="1"/>
    <row r="725" customFormat="1" ht="12" customHeight="1"/>
    <row r="726" customFormat="1" ht="12" customHeight="1"/>
    <row r="727" customFormat="1" ht="12" customHeight="1"/>
    <row r="728" customFormat="1" ht="12" customHeight="1"/>
    <row r="729" customFormat="1" ht="12" customHeight="1"/>
    <row r="730" customFormat="1" ht="12" customHeight="1"/>
    <row r="731" customFormat="1" ht="12" customHeight="1"/>
    <row r="732" customFormat="1" ht="12" customHeight="1"/>
    <row r="733" customFormat="1" ht="12" customHeight="1"/>
    <row r="734" customFormat="1" ht="12" customHeight="1"/>
    <row r="735" customFormat="1" ht="12" customHeight="1"/>
    <row r="736" customFormat="1" ht="12" customHeight="1"/>
    <row r="737" customFormat="1" ht="12" customHeight="1"/>
    <row r="738" customFormat="1" ht="12" customHeight="1"/>
    <row r="739" customFormat="1" ht="12" customHeight="1"/>
    <row r="740" customFormat="1" ht="12" customHeight="1"/>
    <row r="741" customFormat="1" ht="12" customHeight="1"/>
    <row r="742" customFormat="1" ht="12" customHeight="1"/>
    <row r="743" customFormat="1" ht="12" customHeight="1"/>
    <row r="744" customFormat="1" ht="12" customHeight="1"/>
    <row r="745" customFormat="1" ht="12" customHeight="1"/>
    <row r="746" customFormat="1" ht="12" customHeight="1"/>
    <row r="747" customFormat="1" ht="12" customHeight="1"/>
    <row r="748" customFormat="1" ht="12" customHeight="1"/>
    <row r="749" customFormat="1" ht="12" customHeight="1"/>
    <row r="750" customFormat="1" ht="12" customHeight="1"/>
    <row r="751" customFormat="1" ht="12" customHeight="1"/>
    <row r="752" customFormat="1" ht="12" customHeight="1"/>
    <row r="753" customFormat="1" ht="12" customHeight="1"/>
    <row r="754" customFormat="1" ht="12" customHeight="1"/>
    <row r="755" customFormat="1" ht="12" customHeight="1"/>
    <row r="756" customFormat="1" ht="12" customHeight="1"/>
    <row r="757" customFormat="1" ht="12" customHeight="1"/>
    <row r="758" customFormat="1" ht="12" customHeight="1"/>
    <row r="759" customFormat="1" ht="12" customHeight="1"/>
    <row r="760" customFormat="1" ht="12" customHeight="1"/>
    <row r="761" customFormat="1" ht="12" customHeight="1"/>
    <row r="762" customFormat="1" ht="12" customHeight="1"/>
    <row r="763" customFormat="1" ht="12" customHeight="1"/>
    <row r="764" customFormat="1" ht="12" customHeight="1"/>
    <row r="765" customFormat="1" ht="12" customHeight="1"/>
    <row r="766" customFormat="1" ht="12" customHeight="1"/>
    <row r="767" customFormat="1" ht="12" customHeight="1"/>
    <row r="768" customFormat="1" ht="12" customHeight="1"/>
    <row r="769" customFormat="1" ht="12" customHeight="1"/>
    <row r="770" customFormat="1" ht="12" customHeight="1"/>
    <row r="771" customFormat="1" ht="12" customHeight="1"/>
    <row r="772" customFormat="1" ht="12" customHeight="1"/>
    <row r="773" customFormat="1" ht="12" customHeight="1"/>
    <row r="774" customFormat="1" ht="12" customHeight="1"/>
    <row r="775" customFormat="1" ht="12" customHeight="1"/>
    <row r="776" customFormat="1" ht="12" customHeight="1"/>
    <row r="777" customFormat="1" ht="12" customHeight="1"/>
    <row r="778" customFormat="1" ht="12" customHeight="1"/>
    <row r="779" customFormat="1" ht="12" customHeight="1"/>
    <row r="780" customFormat="1" ht="12" customHeight="1"/>
    <row r="781" customFormat="1" ht="12" customHeight="1"/>
    <row r="782" customFormat="1" ht="12" customHeight="1"/>
    <row r="783" customFormat="1" ht="12" customHeight="1"/>
    <row r="784" customFormat="1" ht="12" customHeight="1"/>
    <row r="785" customFormat="1" ht="12" customHeight="1"/>
    <row r="786" customFormat="1" ht="12" customHeight="1"/>
    <row r="787" customFormat="1" ht="12" customHeight="1"/>
    <row r="788" customFormat="1" ht="12" customHeight="1"/>
    <row r="789" customFormat="1" ht="12" customHeight="1"/>
    <row r="790" customFormat="1" ht="12" customHeight="1"/>
    <row r="791" customFormat="1" ht="12" customHeight="1"/>
    <row r="792" customFormat="1" ht="12" customHeight="1"/>
    <row r="793" customFormat="1" ht="12" customHeight="1"/>
    <row r="794" customFormat="1" ht="12" customHeight="1"/>
    <row r="795" customFormat="1" ht="12" customHeight="1"/>
    <row r="796" customFormat="1" ht="12" customHeight="1"/>
    <row r="797" customFormat="1" ht="12" customHeight="1"/>
    <row r="798" customFormat="1" ht="12" customHeight="1"/>
    <row r="799" customFormat="1" ht="12" customHeight="1"/>
    <row r="800" customFormat="1" ht="12" customHeight="1"/>
    <row r="801" customFormat="1" ht="12" customHeight="1"/>
    <row r="802" customFormat="1" ht="12" customHeight="1"/>
    <row r="803" customFormat="1" ht="12" customHeight="1"/>
    <row r="804" customFormat="1" ht="12" customHeight="1"/>
    <row r="805" customFormat="1" ht="12" customHeight="1"/>
    <row r="806" customFormat="1" ht="12" customHeight="1"/>
    <row r="807" customFormat="1" ht="12" customHeight="1"/>
    <row r="808" customFormat="1" ht="12" customHeight="1"/>
    <row r="809" customFormat="1" ht="12" customHeight="1"/>
    <row r="810" customFormat="1" ht="12" customHeight="1"/>
    <row r="811" customFormat="1" ht="12" customHeight="1"/>
    <row r="812" customFormat="1" ht="12" customHeight="1"/>
    <row r="813" customFormat="1" ht="12" customHeight="1"/>
    <row r="814" customFormat="1" ht="12" customHeight="1"/>
    <row r="815" customFormat="1" ht="12" customHeight="1"/>
    <row r="816" customFormat="1" ht="12" customHeight="1"/>
    <row r="817" customFormat="1" ht="12" customHeight="1"/>
    <row r="818" customFormat="1" ht="12" customHeight="1"/>
    <row r="819" customFormat="1" ht="12" customHeight="1"/>
    <row r="820" customFormat="1" ht="12" customHeight="1"/>
    <row r="821" customFormat="1" ht="12" customHeight="1"/>
    <row r="822" customFormat="1" ht="12" customHeight="1"/>
    <row r="823" customFormat="1" ht="12" customHeight="1"/>
    <row r="824" customFormat="1" ht="12" customHeight="1"/>
    <row r="825" customFormat="1" ht="12" customHeight="1"/>
    <row r="826" customFormat="1" ht="12" customHeight="1"/>
    <row r="827" customFormat="1" ht="12" customHeight="1"/>
    <row r="828" customFormat="1" ht="12" customHeight="1"/>
    <row r="829" customFormat="1" ht="12" customHeight="1"/>
    <row r="830" customFormat="1" ht="12" customHeight="1"/>
    <row r="831" customFormat="1" ht="12" customHeight="1"/>
    <row r="832" customFormat="1" ht="12" customHeight="1"/>
    <row r="833" customFormat="1" ht="12" customHeight="1"/>
    <row r="834" customFormat="1" ht="12" customHeight="1"/>
    <row r="835" customFormat="1" ht="12" customHeight="1"/>
    <row r="836" customFormat="1" ht="12" customHeight="1"/>
    <row r="837" customFormat="1" ht="12" customHeight="1"/>
    <row r="838" customFormat="1" ht="12" customHeight="1"/>
    <row r="839" customFormat="1" ht="12" customHeight="1"/>
    <row r="840" customFormat="1" ht="12" customHeight="1"/>
    <row r="841" customFormat="1" ht="12" customHeight="1"/>
    <row r="842" customFormat="1" ht="12" customHeight="1"/>
    <row r="843" customFormat="1" ht="12" customHeight="1"/>
    <row r="844" customFormat="1" ht="12" customHeight="1"/>
    <row r="845" customFormat="1" ht="12" customHeight="1"/>
    <row r="846" customFormat="1" ht="12" customHeight="1"/>
    <row r="847" customFormat="1" ht="12" customHeight="1"/>
    <row r="848" customFormat="1" ht="12" customHeight="1"/>
    <row r="849" customFormat="1" ht="12" customHeight="1"/>
    <row r="850" customFormat="1" ht="12" customHeight="1"/>
    <row r="851" customFormat="1" ht="12" customHeight="1"/>
    <row r="852" customFormat="1" ht="12" customHeight="1"/>
    <row r="853" customFormat="1" ht="12" customHeight="1"/>
    <row r="854" customFormat="1" ht="12" customHeight="1"/>
    <row r="855" customFormat="1" ht="12" customHeight="1"/>
    <row r="856" customFormat="1" ht="12" customHeight="1"/>
    <row r="857" customFormat="1" ht="12" customHeight="1"/>
    <row r="858" customFormat="1" ht="12" customHeight="1"/>
    <row r="859" customFormat="1" ht="12" customHeight="1"/>
    <row r="860" customFormat="1" ht="12" customHeight="1"/>
    <row r="861" customFormat="1" ht="12" customHeight="1"/>
    <row r="862" customFormat="1" ht="12" customHeight="1"/>
    <row r="863" customFormat="1" ht="12" customHeight="1"/>
    <row r="864" customFormat="1" ht="12" customHeight="1"/>
    <row r="865" customFormat="1" ht="12" customHeight="1"/>
    <row r="866" customFormat="1" ht="12" customHeight="1"/>
    <row r="867" customFormat="1" ht="12" customHeight="1"/>
    <row r="868" customFormat="1" ht="12" customHeight="1"/>
    <row r="869" customFormat="1" ht="12" customHeight="1"/>
    <row r="870" customFormat="1" ht="12" customHeight="1"/>
    <row r="871" customFormat="1" ht="12" customHeight="1"/>
    <row r="872" customFormat="1" ht="12" customHeight="1"/>
    <row r="873" customFormat="1" ht="12" customHeight="1"/>
    <row r="874" customFormat="1" ht="12" customHeight="1"/>
    <row r="875" customFormat="1" ht="12" customHeight="1"/>
    <row r="876" customFormat="1" ht="12" customHeight="1"/>
    <row r="877" customFormat="1" ht="12" customHeight="1"/>
    <row r="878" customFormat="1" ht="12" customHeight="1"/>
    <row r="879" customFormat="1" ht="12" customHeight="1"/>
    <row r="880" customFormat="1" ht="12" customHeight="1"/>
    <row r="881" customFormat="1" ht="12" customHeight="1"/>
    <row r="882" customFormat="1" ht="12" customHeight="1"/>
    <row r="883" customFormat="1" ht="12" customHeight="1"/>
    <row r="884" customFormat="1" ht="12" customHeight="1"/>
    <row r="885" customFormat="1" ht="12" customHeight="1"/>
    <row r="886" customFormat="1" ht="12" customHeight="1"/>
    <row r="887" customFormat="1" ht="12" customHeight="1"/>
    <row r="888" customFormat="1" ht="12" customHeight="1"/>
    <row r="889" customFormat="1" ht="12" customHeight="1"/>
    <row r="890" customFormat="1" ht="12" customHeight="1"/>
    <row r="891" customFormat="1" ht="12" customHeight="1"/>
    <row r="892" customFormat="1" ht="12" customHeight="1"/>
    <row r="893" customFormat="1" ht="12" customHeight="1"/>
    <row r="894" customFormat="1" ht="12" customHeight="1"/>
    <row r="895" customFormat="1" ht="12" customHeight="1"/>
    <row r="896" customFormat="1" ht="12" customHeight="1"/>
    <row r="897" customFormat="1" ht="12" customHeight="1"/>
    <row r="898" customFormat="1" ht="12" customHeight="1"/>
    <row r="899" customFormat="1" ht="12" customHeight="1"/>
    <row r="900" customFormat="1" ht="12" customHeight="1"/>
    <row r="901" customFormat="1" ht="12" customHeight="1"/>
    <row r="902" customFormat="1" ht="12" customHeight="1"/>
    <row r="903" customFormat="1" ht="12" customHeight="1"/>
    <row r="904" customFormat="1" ht="12" customHeight="1"/>
    <row r="905" customFormat="1" ht="12" customHeight="1"/>
    <row r="906" customFormat="1" ht="12" customHeight="1"/>
    <row r="907" customFormat="1" ht="12" customHeight="1"/>
    <row r="908" customFormat="1" ht="12" customHeight="1"/>
    <row r="909" customFormat="1" ht="12" customHeight="1"/>
    <row r="910" customFormat="1" ht="12" customHeight="1"/>
    <row r="911" customFormat="1" ht="12" customHeight="1"/>
    <row r="912" customFormat="1" ht="12" customHeight="1"/>
    <row r="913" customFormat="1" ht="12" customHeight="1"/>
    <row r="914" customFormat="1" ht="12" customHeight="1"/>
    <row r="915" customFormat="1" ht="12" customHeight="1"/>
    <row r="916" customFormat="1" ht="12" customHeight="1"/>
    <row r="917" customFormat="1" ht="12" customHeight="1"/>
    <row r="918" customFormat="1" ht="12" customHeight="1"/>
    <row r="919" customFormat="1" ht="12" customHeight="1"/>
    <row r="920" customFormat="1" ht="12" customHeight="1"/>
    <row r="921" customFormat="1" ht="12" customHeight="1"/>
    <row r="922" customFormat="1" ht="12" customHeight="1"/>
    <row r="923" customFormat="1" ht="12" customHeight="1"/>
    <row r="924" customFormat="1" ht="12" customHeight="1"/>
    <row r="925" customFormat="1" ht="12" customHeight="1"/>
    <row r="926" customFormat="1" ht="12" customHeight="1"/>
    <row r="927" customFormat="1" ht="12" customHeight="1"/>
    <row r="928" customFormat="1" ht="12" customHeight="1"/>
    <row r="929" customFormat="1" ht="12" customHeight="1"/>
    <row r="930" customFormat="1" ht="12" customHeight="1"/>
    <row r="931" customFormat="1" ht="12" customHeight="1"/>
    <row r="932" customFormat="1" ht="12" customHeight="1"/>
    <row r="933" customFormat="1" ht="12" customHeight="1"/>
    <row r="934" customFormat="1" ht="12" customHeight="1"/>
    <row r="935" customFormat="1" ht="12" customHeight="1"/>
    <row r="936" customFormat="1" ht="12" customHeight="1"/>
    <row r="937" customFormat="1" ht="12" customHeight="1"/>
    <row r="938" customFormat="1" ht="12" customHeight="1"/>
    <row r="939" customFormat="1" ht="12" customHeight="1"/>
    <row r="940" customFormat="1" ht="12" customHeight="1"/>
    <row r="941" customFormat="1" ht="12" customHeight="1"/>
    <row r="942" customFormat="1" ht="12" customHeight="1"/>
    <row r="943" customFormat="1" ht="12" customHeight="1"/>
    <row r="944" customFormat="1" ht="12" customHeight="1"/>
    <row r="945" customFormat="1" ht="12" customHeight="1"/>
    <row r="946" customFormat="1" ht="12" customHeight="1"/>
    <row r="947" customFormat="1" ht="12" customHeight="1"/>
    <row r="948" customFormat="1" ht="12" customHeight="1"/>
    <row r="949" customFormat="1" ht="12" customHeight="1"/>
    <row r="950" customFormat="1" ht="12" customHeight="1"/>
    <row r="951" customFormat="1" ht="12" customHeight="1"/>
    <row r="952" customFormat="1" ht="12" customHeight="1"/>
    <row r="953" customFormat="1" ht="12" customHeight="1"/>
    <row r="954" customFormat="1" ht="12" customHeight="1"/>
    <row r="955" customFormat="1" ht="12" customHeight="1"/>
    <row r="956" customFormat="1" ht="12" customHeight="1"/>
    <row r="957" customFormat="1" ht="12" customHeight="1"/>
    <row r="958" customFormat="1" ht="12" customHeight="1"/>
    <row r="959" customFormat="1" ht="12" customHeight="1"/>
    <row r="960" customFormat="1" ht="12" customHeight="1"/>
    <row r="961" customFormat="1" ht="12" customHeight="1"/>
    <row r="962" customFormat="1" ht="12" customHeight="1"/>
    <row r="963" customFormat="1" ht="12" customHeight="1"/>
    <row r="964" customFormat="1" ht="12" customHeight="1"/>
    <row r="965" customFormat="1" ht="12" customHeight="1"/>
    <row r="966" customFormat="1" ht="12" customHeight="1"/>
    <row r="967" customFormat="1" ht="12" customHeight="1"/>
    <row r="968" customFormat="1" ht="12" customHeight="1"/>
    <row r="969" customFormat="1" ht="12" customHeight="1"/>
    <row r="970" customFormat="1" ht="12" customHeight="1"/>
    <row r="971" customFormat="1" ht="12" customHeight="1"/>
    <row r="972" customFormat="1" ht="12" customHeight="1"/>
    <row r="973" customFormat="1" ht="12" customHeight="1"/>
    <row r="974" customFormat="1" ht="12" customHeight="1"/>
    <row r="975" customFormat="1" ht="12" customHeight="1"/>
    <row r="976" customFormat="1" ht="12" customHeight="1"/>
    <row r="977" customFormat="1" ht="12" customHeight="1"/>
    <row r="978" customFormat="1" ht="12" customHeight="1"/>
    <row r="979" customFormat="1" ht="12" customHeight="1"/>
    <row r="980" customFormat="1" ht="12" customHeight="1"/>
    <row r="981" customFormat="1" ht="12" customHeight="1"/>
    <row r="982" customFormat="1" ht="12" customHeight="1"/>
    <row r="983" customFormat="1" ht="12" customHeight="1"/>
    <row r="984" customFormat="1" ht="12" customHeight="1"/>
    <row r="985" customFormat="1" ht="12" customHeight="1"/>
    <row r="986" customFormat="1" ht="12" customHeight="1"/>
    <row r="987" customFormat="1" ht="12" customHeight="1"/>
    <row r="988" customFormat="1" ht="12" customHeight="1"/>
    <row r="989" customFormat="1" ht="12" customHeight="1"/>
    <row r="990" customFormat="1" ht="12" customHeight="1"/>
    <row r="991" customFormat="1" ht="12" customHeight="1"/>
    <row r="992" customFormat="1" ht="12" customHeight="1"/>
    <row r="993" customFormat="1" ht="12" customHeight="1"/>
    <row r="994" customFormat="1" ht="12" customHeight="1"/>
    <row r="995" customFormat="1" ht="12" customHeight="1"/>
    <row r="996" customFormat="1" ht="12" customHeight="1"/>
    <row r="997" customFormat="1" ht="12" customHeight="1"/>
    <row r="998" customFormat="1" ht="12" customHeight="1"/>
    <row r="999" customFormat="1" ht="12" customHeight="1"/>
    <row r="1000" customFormat="1" ht="12" customHeight="1"/>
  </sheetData>
  <mergeCells count="1">
    <mergeCell ref="C1:D1"/>
  </mergeCells>
  <dataValidations count="2">
    <dataValidation type="list" allowBlank="1" showErrorMessage="1" sqref="B4" xr:uid="{00000000-0002-0000-0600-000000000000}">
      <formula1>artiesten</formula1>
    </dataValidation>
    <dataValidation type="list" allowBlank="1" showErrorMessage="1" sqref="B5" xr:uid="{00000000-0002-0000-0600-000001000000}">
      <formula1>productie</formula1>
    </dataValidation>
  </dataValidations>
  <pageMargins left="0.75" right="0.75" top="1" bottom="1" header="0" footer="0"/>
  <pageSetup paperSize="9" orientation="landscape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0000"/>
    <pageSetUpPr fitToPage="1"/>
  </sheetPr>
  <dimension ref="A1:Z1000"/>
  <sheetViews>
    <sheetView workbookViewId="0">
      <selection sqref="A1:XFD1048576"/>
    </sheetView>
  </sheetViews>
  <sheetFormatPr defaultColWidth="14.5" defaultRowHeight="15" customHeight="1"/>
  <cols>
    <col min="1" max="1" width="36.5" customWidth="1"/>
    <col min="2" max="2" width="10.875" customWidth="1"/>
    <col min="3" max="3" width="15.125" customWidth="1"/>
    <col min="4" max="4" width="14" customWidth="1"/>
    <col min="5" max="26" width="10.875" customWidth="1"/>
  </cols>
  <sheetData>
    <row r="1" spans="1:26" s="93" customFormat="1" ht="15.95">
      <c r="A1" s="128" t="s">
        <v>40</v>
      </c>
      <c r="B1" s="129">
        <v>2026</v>
      </c>
      <c r="C1" s="169" t="s">
        <v>132</v>
      </c>
      <c r="D1" s="182"/>
      <c r="E1" s="96"/>
      <c r="F1" s="96"/>
      <c r="G1" s="96"/>
      <c r="H1" s="96"/>
      <c r="I1" s="96"/>
      <c r="J1" s="96"/>
      <c r="K1" s="96"/>
      <c r="L1" s="96"/>
      <c r="M1" s="96"/>
      <c r="N1" s="96"/>
    </row>
    <row r="2" spans="1:26" ht="12" customHeight="1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</row>
    <row r="3" spans="1:26" ht="12" customHeight="1">
      <c r="A3" s="17" t="s">
        <v>42</v>
      </c>
      <c r="B3" s="18" t="s">
        <v>15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26" ht="12" customHeight="1">
      <c r="A4" s="17" t="s">
        <v>43</v>
      </c>
      <c r="B4" s="18" t="s">
        <v>15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</row>
    <row r="5" spans="1:26" ht="12" customHeight="1">
      <c r="A5" s="17" t="s">
        <v>44</v>
      </c>
      <c r="B5" s="18" t="s">
        <v>15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</row>
    <row r="6" spans="1:26" ht="12" customHeight="1">
      <c r="A6" s="17" t="s">
        <v>45</v>
      </c>
      <c r="B6" s="19">
        <v>0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2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</row>
    <row r="8" spans="1:26" ht="12" customHeight="1">
      <c r="A8" s="15" t="s">
        <v>46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</row>
    <row r="9" spans="1:26" ht="12" customHeight="1">
      <c r="A9" s="17" t="s">
        <v>47</v>
      </c>
      <c r="B9" s="20" t="s">
        <v>123</v>
      </c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</row>
    <row r="10" spans="1:26" ht="12" customHeight="1">
      <c r="A10" s="17" t="s">
        <v>49</v>
      </c>
      <c r="B10" s="18" t="s">
        <v>15</v>
      </c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</row>
    <row r="11" spans="1:26" ht="12" customHeight="1">
      <c r="A11" s="17" t="s">
        <v>50</v>
      </c>
      <c r="B11" s="18" t="s">
        <v>15</v>
      </c>
      <c r="C11" s="6" t="s">
        <v>15</v>
      </c>
      <c r="D11" s="6" t="s">
        <v>15</v>
      </c>
      <c r="E11" s="6"/>
      <c r="F11" s="6"/>
      <c r="G11" s="6"/>
      <c r="H11" s="6"/>
      <c r="I11" s="6"/>
      <c r="J11" s="6"/>
      <c r="K11" s="6"/>
      <c r="L11" s="6"/>
      <c r="M11" s="6"/>
      <c r="N11" s="6"/>
    </row>
    <row r="12" spans="1:26" ht="12" customHeight="1">
      <c r="A12" s="17" t="s">
        <v>51</v>
      </c>
      <c r="B12" s="18" t="s">
        <v>15</v>
      </c>
      <c r="C12" s="6" t="s">
        <v>15</v>
      </c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</row>
    <row r="13" spans="1:26" ht="12" customHeight="1">
      <c r="A13" s="17" t="s">
        <v>52</v>
      </c>
      <c r="B13" s="18" t="s">
        <v>15</v>
      </c>
      <c r="C13" s="6" t="s">
        <v>15</v>
      </c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</row>
    <row r="14" spans="1:26" ht="12" customHeight="1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</row>
    <row r="15" spans="1:26" ht="12" customHeight="1">
      <c r="A15" s="17" t="s">
        <v>107</v>
      </c>
      <c r="B15" s="21">
        <v>0</v>
      </c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</row>
    <row r="16" spans="1:26" ht="12" customHeight="1">
      <c r="A16" s="17" t="s">
        <v>108</v>
      </c>
      <c r="B16" s="21">
        <v>0</v>
      </c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</row>
    <row r="17" spans="1:14" ht="12" customHeight="1">
      <c r="A17" s="17" t="s">
        <v>109</v>
      </c>
      <c r="B17" s="21">
        <v>0</v>
      </c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</row>
    <row r="18" spans="1:14" ht="12" customHeight="1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</row>
    <row r="19" spans="1:14" ht="12" customHeight="1">
      <c r="A19" s="17" t="s">
        <v>133</v>
      </c>
      <c r="B19" s="24">
        <f t="shared" ref="B19:B21" si="0">B15*3/13/38</f>
        <v>0</v>
      </c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</row>
    <row r="20" spans="1:14" ht="12" customHeight="1">
      <c r="A20" s="17" t="s">
        <v>134</v>
      </c>
      <c r="B20" s="24">
        <f t="shared" si="0"/>
        <v>0</v>
      </c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</row>
    <row r="21" spans="1:14" ht="12" customHeight="1">
      <c r="A21" s="17" t="s">
        <v>135</v>
      </c>
      <c r="B21" s="24">
        <f t="shared" si="0"/>
        <v>0</v>
      </c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</row>
    <row r="22" spans="1:14" ht="12" customHeight="1">
      <c r="A22" s="6" t="s">
        <v>15</v>
      </c>
      <c r="B22" s="6" t="s">
        <v>15</v>
      </c>
      <c r="C22" s="6" t="s">
        <v>15</v>
      </c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</row>
    <row r="23" spans="1:14" ht="12" customHeight="1">
      <c r="A23" s="17" t="s">
        <v>75</v>
      </c>
      <c r="B23" s="8">
        <f>'RSZ-tarieven'!B5</f>
        <v>0.30609999999999998</v>
      </c>
      <c r="C23" s="8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</row>
    <row r="24" spans="1:14" ht="12" customHeight="1">
      <c r="A24" s="17" t="s">
        <v>76</v>
      </c>
      <c r="B24" s="8">
        <f>'RSZ-tarieven'!B15</f>
        <v>1.9799999999999998E-2</v>
      </c>
      <c r="C24" s="8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</row>
    <row r="25" spans="1:14" ht="12" customHeight="1">
      <c r="A25" s="17" t="s">
        <v>77</v>
      </c>
      <c r="B25" s="22">
        <f>IF(B6&lt;10,0,1.69%)</f>
        <v>0</v>
      </c>
      <c r="C25" s="8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</row>
    <row r="26" spans="1:14" ht="12" customHeight="1">
      <c r="A26" s="17" t="s">
        <v>136</v>
      </c>
      <c r="B26" s="26">
        <f>IF(B15&gt;3744,0,0.14*(11233.89-(B15*3))/13/5/38)</f>
        <v>0.63673870445344127</v>
      </c>
      <c r="C26" s="6" t="s">
        <v>15</v>
      </c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</row>
    <row r="27" spans="1:14" ht="12" customHeight="1">
      <c r="A27" s="17" t="s">
        <v>79</v>
      </c>
      <c r="B27" s="53">
        <f>('RSZ-tarieven'!B31)*3/13/38</f>
        <v>1.0465587044534412</v>
      </c>
      <c r="C27" s="8" t="s">
        <v>137</v>
      </c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</row>
    <row r="28" spans="1:14" ht="12" customHeight="1">
      <c r="A28" s="17" t="s">
        <v>80</v>
      </c>
      <c r="B28" s="27"/>
      <c r="C28" s="6"/>
      <c r="D28" s="6"/>
      <c r="E28" s="6"/>
      <c r="F28" s="6"/>
      <c r="G28" s="6"/>
      <c r="H28" s="6"/>
      <c r="I28" s="6"/>
      <c r="J28" s="28" t="s">
        <v>15</v>
      </c>
      <c r="K28" s="6"/>
      <c r="L28" s="6"/>
      <c r="M28" s="29" t="s">
        <v>15</v>
      </c>
      <c r="N28" s="6"/>
    </row>
    <row r="29" spans="1:14" ht="12" customHeight="1">
      <c r="A29" s="6"/>
      <c r="B29" s="6"/>
      <c r="C29" s="6"/>
      <c r="D29" s="6"/>
      <c r="E29" s="6"/>
      <c r="F29" s="6"/>
      <c r="G29" s="6"/>
      <c r="H29" s="6"/>
      <c r="I29" s="6"/>
      <c r="J29" s="28"/>
      <c r="K29" s="6"/>
      <c r="L29" s="6"/>
      <c r="M29" s="29"/>
      <c r="N29" s="6"/>
    </row>
    <row r="30" spans="1:14" ht="12" customHeight="1">
      <c r="A30" s="6"/>
      <c r="B30" s="30">
        <f>B1</f>
        <v>2026</v>
      </c>
      <c r="C30" s="20" t="s">
        <v>82</v>
      </c>
      <c r="D30" s="20" t="s">
        <v>83</v>
      </c>
      <c r="E30" s="20" t="s">
        <v>84</v>
      </c>
      <c r="F30" s="20" t="s">
        <v>85</v>
      </c>
      <c r="G30" s="20" t="s">
        <v>86</v>
      </c>
      <c r="H30" s="20" t="s">
        <v>87</v>
      </c>
      <c r="I30" s="20" t="s">
        <v>89</v>
      </c>
      <c r="J30" s="20" t="s">
        <v>90</v>
      </c>
      <c r="K30" s="20" t="s">
        <v>91</v>
      </c>
      <c r="L30" s="20" t="s">
        <v>92</v>
      </c>
      <c r="M30" s="20" t="s">
        <v>93</v>
      </c>
      <c r="N30" s="20" t="s">
        <v>95</v>
      </c>
    </row>
    <row r="31" spans="1:14" ht="12" customHeight="1">
      <c r="A31" s="27" t="s">
        <v>138</v>
      </c>
      <c r="B31" s="44">
        <f t="shared" ref="B31:B33" si="1">SUM(C31:N31)</f>
        <v>0</v>
      </c>
      <c r="C31" s="45">
        <v>0</v>
      </c>
      <c r="D31" s="46">
        <v>0</v>
      </c>
      <c r="E31" s="46">
        <v>0</v>
      </c>
      <c r="F31" s="46">
        <v>0</v>
      </c>
      <c r="G31" s="46">
        <v>0</v>
      </c>
      <c r="H31" s="46">
        <v>0</v>
      </c>
      <c r="I31" s="46">
        <v>0</v>
      </c>
      <c r="J31" s="46">
        <v>0</v>
      </c>
      <c r="K31" s="46">
        <v>0</v>
      </c>
      <c r="L31" s="46">
        <v>0</v>
      </c>
      <c r="M31" s="46">
        <v>0</v>
      </c>
      <c r="N31" s="47">
        <v>0</v>
      </c>
    </row>
    <row r="32" spans="1:14" ht="12" customHeight="1">
      <c r="A32" s="6" t="s">
        <v>99</v>
      </c>
      <c r="B32" s="33">
        <f t="shared" si="1"/>
        <v>0</v>
      </c>
      <c r="C32" s="34">
        <f t="shared" ref="C32:N32" si="2">$B$19*C31</f>
        <v>0</v>
      </c>
      <c r="D32" s="24">
        <f t="shared" si="2"/>
        <v>0</v>
      </c>
      <c r="E32" s="24">
        <f t="shared" si="2"/>
        <v>0</v>
      </c>
      <c r="F32" s="24">
        <f t="shared" si="2"/>
        <v>0</v>
      </c>
      <c r="G32" s="24">
        <f t="shared" si="2"/>
        <v>0</v>
      </c>
      <c r="H32" s="24">
        <f t="shared" si="2"/>
        <v>0</v>
      </c>
      <c r="I32" s="24">
        <f t="shared" si="2"/>
        <v>0</v>
      </c>
      <c r="J32" s="24">
        <f t="shared" si="2"/>
        <v>0</v>
      </c>
      <c r="K32" s="24">
        <f t="shared" si="2"/>
        <v>0</v>
      </c>
      <c r="L32" s="24">
        <f t="shared" si="2"/>
        <v>0</v>
      </c>
      <c r="M32" s="24">
        <f t="shared" si="2"/>
        <v>0</v>
      </c>
      <c r="N32" s="113">
        <f t="shared" si="2"/>
        <v>0</v>
      </c>
    </row>
    <row r="33" spans="1:14" ht="12" customHeight="1">
      <c r="A33" s="6" t="s">
        <v>101</v>
      </c>
      <c r="B33" s="33">
        <f t="shared" si="1"/>
        <v>0</v>
      </c>
      <c r="C33" s="34">
        <f t="shared" ref="C33:E33" si="3">MAX(0,IF((C32)&gt;0,((C32)*108%)*($B$23+$B$24+$B$25)-((($B$26+$B27+$B28)*C31)),0))</f>
        <v>0</v>
      </c>
      <c r="D33" s="24">
        <f t="shared" si="3"/>
        <v>0</v>
      </c>
      <c r="E33" s="24">
        <f t="shared" si="3"/>
        <v>0</v>
      </c>
      <c r="F33" s="24">
        <f>MAX(0,IF((F32)&gt;0,((F32)*108%)*($B$23+$B$24+$B$25)-((($B$26+$B28)*F31)),0))</f>
        <v>0</v>
      </c>
      <c r="G33" s="24">
        <f>MAX(0,IF((G32)&gt;0,((G32)*108%)*($B$23+$B$24+$B$25)-((($B$26+$B28)*G31)),0))</f>
        <v>0</v>
      </c>
      <c r="H33" s="24">
        <f>MAX(0,IF((H32)&gt;0,((H32)*108%)*($B$23+$B$24+$B$25)-((($B$26+$B28)*H31)),0))</f>
        <v>0</v>
      </c>
      <c r="I33" s="24">
        <f>MAX(0,IF((I32)&gt;0,((I32)*108%)*($B$23+$B$24+$B$25)-((($B$26+$B28)*I31)),0))</f>
        <v>0</v>
      </c>
      <c r="J33" s="24">
        <f>MAX(0,IF((J32)&gt;0,((J32)*108%)*($B$23+$B$24+$B$25)-((($B$26+$B28)*J31)),0))</f>
        <v>0</v>
      </c>
      <c r="K33" s="24">
        <f>MAX(0,IF((K32)&gt;0,((K32)*108%)*($B$23+$B$24+$B$25)-((($B$26++$B28)*K31)),0))</f>
        <v>0</v>
      </c>
      <c r="L33" s="24">
        <f>MAX(0,IF((L32)&gt;0,((L32)*108%)*($B$23+$B$24+$B$25)-((($B$26+$B28)*L31)),0))</f>
        <v>0</v>
      </c>
      <c r="M33" s="24">
        <f>MAX(0,IF((M32)&gt;0,((M32)*108%)*($B$23+$B$24+$B$25)-((($B$26+$B28)*M31)),0))</f>
        <v>0</v>
      </c>
      <c r="N33" s="114">
        <f>MAX(0,IF((N32)&gt;0,((N32)*108%)*($B$23+$B$24+$B$25)-((($B$26+$B28)*N31)),0))</f>
        <v>0</v>
      </c>
    </row>
    <row r="34" spans="1:14" ht="12" customHeight="1">
      <c r="A34" s="6"/>
      <c r="B34" s="37">
        <f t="shared" ref="B34:N34" si="4">SUM(B32:B33)</f>
        <v>0</v>
      </c>
      <c r="C34" s="120">
        <f t="shared" si="4"/>
        <v>0</v>
      </c>
      <c r="D34" s="121">
        <f t="shared" si="4"/>
        <v>0</v>
      </c>
      <c r="E34" s="121">
        <f t="shared" si="4"/>
        <v>0</v>
      </c>
      <c r="F34" s="121">
        <f t="shared" si="4"/>
        <v>0</v>
      </c>
      <c r="G34" s="121">
        <f t="shared" si="4"/>
        <v>0</v>
      </c>
      <c r="H34" s="121">
        <f t="shared" si="4"/>
        <v>0</v>
      </c>
      <c r="I34" s="121">
        <f t="shared" si="4"/>
        <v>0</v>
      </c>
      <c r="J34" s="121">
        <f t="shared" si="4"/>
        <v>0</v>
      </c>
      <c r="K34" s="121">
        <f t="shared" si="4"/>
        <v>0</v>
      </c>
      <c r="L34" s="121">
        <f t="shared" si="4"/>
        <v>0</v>
      </c>
      <c r="M34" s="121">
        <f t="shared" si="4"/>
        <v>0</v>
      </c>
      <c r="N34" s="122">
        <f t="shared" si="4"/>
        <v>0</v>
      </c>
    </row>
    <row r="35" spans="1:14" ht="12" customHeight="1">
      <c r="A35" s="38" t="s">
        <v>105</v>
      </c>
      <c r="B35" s="39">
        <f>(SUM(C34:N34)-B34)+(SUM(C32:N33)-B34)</f>
        <v>0</v>
      </c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</row>
    <row r="36" spans="1:14" ht="12" customHeight="1">
      <c r="A36" s="6"/>
      <c r="B36" s="40" t="s">
        <v>106</v>
      </c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</row>
    <row r="37" spans="1:14" ht="12" customHeight="1">
      <c r="A37" s="8">
        <v>0.1027</v>
      </c>
      <c r="B37" s="41">
        <f>SUM(C37:N37)</f>
        <v>0</v>
      </c>
      <c r="C37" s="123">
        <f>(C32*108%)*$A$37</f>
        <v>0</v>
      </c>
      <c r="D37" s="123">
        <f t="shared" ref="D37:M37" si="5">(108%*D32)*$A$37</f>
        <v>0</v>
      </c>
      <c r="E37" s="123">
        <f t="shared" si="5"/>
        <v>0</v>
      </c>
      <c r="F37" s="123">
        <f t="shared" si="5"/>
        <v>0</v>
      </c>
      <c r="G37" s="123">
        <f t="shared" si="5"/>
        <v>0</v>
      </c>
      <c r="H37" s="123">
        <f t="shared" si="5"/>
        <v>0</v>
      </c>
      <c r="I37" s="123">
        <f t="shared" si="5"/>
        <v>0</v>
      </c>
      <c r="J37" s="123">
        <f t="shared" si="5"/>
        <v>0</v>
      </c>
      <c r="K37" s="123">
        <f t="shared" si="5"/>
        <v>0</v>
      </c>
      <c r="L37" s="123">
        <f t="shared" si="5"/>
        <v>0</v>
      </c>
      <c r="M37" s="123">
        <f t="shared" si="5"/>
        <v>0</v>
      </c>
      <c r="N37" s="125">
        <f>(N32*108%)*$A$37</f>
        <v>0</v>
      </c>
    </row>
    <row r="38" spans="1:14" ht="12" customHeight="1"/>
    <row r="39" spans="1:14" ht="12" customHeight="1"/>
    <row r="40" spans="1:14" ht="12" customHeight="1"/>
    <row r="41" spans="1:14" ht="12" customHeight="1"/>
    <row r="42" spans="1:14" ht="12" customHeight="1"/>
    <row r="43" spans="1:14" ht="12" customHeight="1"/>
    <row r="44" spans="1:14" ht="12" customHeight="1"/>
    <row r="45" spans="1:14" ht="12" customHeight="1"/>
    <row r="46" spans="1:14" ht="12" customHeight="1"/>
    <row r="47" spans="1:14" ht="12" customHeight="1"/>
    <row r="48" spans="1:14" ht="12" customHeight="1"/>
    <row r="49" customFormat="1" ht="12" customHeight="1"/>
    <row r="50" customFormat="1" ht="12" customHeight="1"/>
    <row r="51" customFormat="1" ht="12" customHeight="1"/>
    <row r="52" customFormat="1" ht="12" customHeight="1"/>
    <row r="53" customFormat="1" ht="12" customHeight="1"/>
    <row r="54" customFormat="1" ht="12" customHeight="1"/>
    <row r="55" customFormat="1" ht="12" customHeight="1"/>
    <row r="56" customFormat="1" ht="12" customHeight="1"/>
    <row r="57" customFormat="1" ht="12" customHeight="1"/>
    <row r="58" customFormat="1" ht="12" customHeight="1"/>
    <row r="59" customFormat="1" ht="12" customHeight="1"/>
    <row r="60" customFormat="1" ht="12" customHeight="1"/>
    <row r="61" customFormat="1" ht="12" customHeight="1"/>
    <row r="62" customFormat="1" ht="12" customHeight="1"/>
    <row r="63" customFormat="1" ht="12" customHeight="1"/>
    <row r="64" customFormat="1" ht="12" customHeight="1"/>
    <row r="65" customFormat="1" ht="12" customHeight="1"/>
    <row r="66" customFormat="1" ht="12" customHeight="1"/>
    <row r="67" customFormat="1" ht="12" customHeight="1"/>
    <row r="68" customFormat="1" ht="12" customHeight="1"/>
    <row r="69" customFormat="1" ht="12" customHeight="1"/>
    <row r="70" customFormat="1" ht="12" customHeight="1"/>
    <row r="71" customFormat="1" ht="12" customHeight="1"/>
    <row r="72" customFormat="1" ht="12" customHeight="1"/>
    <row r="73" customFormat="1" ht="12" customHeight="1"/>
    <row r="74" customFormat="1" ht="12" customHeight="1"/>
    <row r="75" customFormat="1" ht="12" customHeight="1"/>
    <row r="76" customFormat="1" ht="12" customHeight="1"/>
    <row r="77" customFormat="1" ht="12" customHeight="1"/>
    <row r="78" customFormat="1" ht="12" customHeight="1"/>
    <row r="79" customFormat="1" ht="12" customHeight="1"/>
    <row r="80" customFormat="1" ht="12" customHeight="1"/>
    <row r="81" customFormat="1" ht="12" customHeight="1"/>
    <row r="82" customFormat="1" ht="12" customHeight="1"/>
    <row r="83" customFormat="1" ht="12" customHeight="1"/>
    <row r="84" customFormat="1" ht="12" customHeight="1"/>
    <row r="85" customFormat="1" ht="12" customHeight="1"/>
    <row r="86" customFormat="1" ht="12" customHeight="1"/>
    <row r="87" customFormat="1" ht="12" customHeight="1"/>
    <row r="88" customFormat="1" ht="12" customHeight="1"/>
    <row r="89" customFormat="1" ht="12" customHeight="1"/>
    <row r="90" customFormat="1" ht="12" customHeight="1"/>
    <row r="91" customFormat="1" ht="12" customHeight="1"/>
    <row r="92" customFormat="1" ht="12" customHeight="1"/>
    <row r="93" customFormat="1" ht="12" customHeight="1"/>
    <row r="94" customFormat="1" ht="12" customHeight="1"/>
    <row r="95" customFormat="1" ht="12" customHeight="1"/>
    <row r="96" customFormat="1" ht="12" customHeight="1"/>
    <row r="97" customFormat="1" ht="12" customHeight="1"/>
    <row r="98" customFormat="1" ht="12" customHeight="1"/>
    <row r="99" customFormat="1" ht="12" customHeight="1"/>
    <row r="100" customFormat="1" ht="12" customHeight="1"/>
    <row r="101" customFormat="1" ht="12" customHeight="1"/>
    <row r="102" customFormat="1" ht="12" customHeight="1"/>
    <row r="103" customFormat="1" ht="12" customHeight="1"/>
    <row r="104" customFormat="1" ht="12" customHeight="1"/>
    <row r="105" customFormat="1" ht="12" customHeight="1"/>
    <row r="106" customFormat="1" ht="12" customHeight="1"/>
    <row r="107" customFormat="1" ht="12" customHeight="1"/>
    <row r="108" customFormat="1" ht="12" customHeight="1"/>
    <row r="109" customFormat="1" ht="12" customHeight="1"/>
    <row r="110" customFormat="1" ht="12" customHeight="1"/>
    <row r="111" customFormat="1" ht="12" customHeight="1"/>
    <row r="112" customFormat="1" ht="12" customHeight="1"/>
    <row r="113" customFormat="1" ht="12" customHeight="1"/>
    <row r="114" customFormat="1" ht="12" customHeight="1"/>
    <row r="115" customFormat="1" ht="12" customHeight="1"/>
    <row r="116" customFormat="1" ht="12" customHeight="1"/>
    <row r="117" customFormat="1" ht="12" customHeight="1"/>
    <row r="118" customFormat="1" ht="12" customHeight="1"/>
    <row r="119" customFormat="1" ht="12" customHeight="1"/>
    <row r="120" customFormat="1" ht="12" customHeight="1"/>
    <row r="121" customFormat="1" ht="12" customHeight="1"/>
    <row r="122" customFormat="1" ht="12" customHeight="1"/>
    <row r="123" customFormat="1" ht="12" customHeight="1"/>
    <row r="124" customFormat="1" ht="12" customHeight="1"/>
    <row r="125" customFormat="1" ht="12" customHeight="1"/>
    <row r="126" customFormat="1" ht="12" customHeight="1"/>
    <row r="127" customFormat="1" ht="12" customHeight="1"/>
    <row r="128" customFormat="1" ht="12" customHeight="1"/>
    <row r="129" customFormat="1" ht="12" customHeight="1"/>
    <row r="130" customFormat="1" ht="12" customHeight="1"/>
    <row r="131" customFormat="1" ht="12" customHeight="1"/>
    <row r="132" customFormat="1" ht="12" customHeight="1"/>
    <row r="133" customFormat="1" ht="12" customHeight="1"/>
    <row r="134" customFormat="1" ht="12" customHeight="1"/>
    <row r="135" customFormat="1" ht="12" customHeight="1"/>
    <row r="136" customFormat="1" ht="12" customHeight="1"/>
    <row r="137" customFormat="1" ht="12" customHeight="1"/>
    <row r="138" customFormat="1" ht="12" customHeight="1"/>
    <row r="139" customFormat="1" ht="12" customHeight="1"/>
    <row r="140" customFormat="1" ht="12" customHeight="1"/>
    <row r="141" customFormat="1" ht="12" customHeight="1"/>
    <row r="142" customFormat="1" ht="12" customHeight="1"/>
    <row r="143" customFormat="1" ht="12" customHeight="1"/>
    <row r="144" customFormat="1" ht="12" customHeight="1"/>
    <row r="145" customFormat="1" ht="12" customHeight="1"/>
    <row r="146" customFormat="1" ht="12" customHeight="1"/>
    <row r="147" customFormat="1" ht="12" customHeight="1"/>
    <row r="148" customFormat="1" ht="12" customHeight="1"/>
    <row r="149" customFormat="1" ht="12" customHeight="1"/>
    <row r="150" customFormat="1" ht="12" customHeight="1"/>
    <row r="151" customFormat="1" ht="12" customHeight="1"/>
    <row r="152" customFormat="1" ht="12" customHeight="1"/>
    <row r="153" customFormat="1" ht="12" customHeight="1"/>
    <row r="154" customFormat="1" ht="12" customHeight="1"/>
    <row r="155" customFormat="1" ht="12" customHeight="1"/>
    <row r="156" customFormat="1" ht="12" customHeight="1"/>
    <row r="157" customFormat="1" ht="12" customHeight="1"/>
    <row r="158" customFormat="1" ht="12" customHeight="1"/>
    <row r="159" customFormat="1" ht="12" customHeight="1"/>
    <row r="160" customFormat="1" ht="12" customHeight="1"/>
    <row r="161" customFormat="1" ht="12" customHeight="1"/>
    <row r="162" customFormat="1" ht="12" customHeight="1"/>
    <row r="163" customFormat="1" ht="12" customHeight="1"/>
    <row r="164" customFormat="1" ht="12" customHeight="1"/>
    <row r="165" customFormat="1" ht="12" customHeight="1"/>
    <row r="166" customFormat="1" ht="12" customHeight="1"/>
    <row r="167" customFormat="1" ht="12" customHeight="1"/>
    <row r="168" customFormat="1" ht="12" customHeight="1"/>
    <row r="169" customFormat="1" ht="12" customHeight="1"/>
    <row r="170" customFormat="1" ht="12" customHeight="1"/>
    <row r="171" customFormat="1" ht="12" customHeight="1"/>
    <row r="172" customFormat="1" ht="12" customHeight="1"/>
    <row r="173" customFormat="1" ht="12" customHeight="1"/>
    <row r="174" customFormat="1" ht="12" customHeight="1"/>
    <row r="175" customFormat="1" ht="12" customHeight="1"/>
    <row r="176" customFormat="1" ht="12" customHeight="1"/>
    <row r="177" customFormat="1" ht="12" customHeight="1"/>
    <row r="178" customFormat="1" ht="12" customHeight="1"/>
    <row r="179" customFormat="1" ht="12" customHeight="1"/>
    <row r="180" customFormat="1" ht="12" customHeight="1"/>
    <row r="181" customFormat="1" ht="12" customHeight="1"/>
    <row r="182" customFormat="1" ht="12" customHeight="1"/>
    <row r="183" customFormat="1" ht="12" customHeight="1"/>
    <row r="184" customFormat="1" ht="12" customHeight="1"/>
    <row r="185" customFormat="1" ht="12" customHeight="1"/>
    <row r="186" customFormat="1" ht="12" customHeight="1"/>
    <row r="187" customFormat="1" ht="12" customHeight="1"/>
    <row r="188" customFormat="1" ht="12" customHeight="1"/>
    <row r="189" customFormat="1" ht="12" customHeight="1"/>
    <row r="190" customFormat="1" ht="12" customHeight="1"/>
    <row r="191" customFormat="1" ht="12" customHeight="1"/>
    <row r="192" customFormat="1" ht="12" customHeight="1"/>
    <row r="193" customFormat="1" ht="12" customHeight="1"/>
    <row r="194" customFormat="1" ht="12" customHeight="1"/>
    <row r="195" customFormat="1" ht="12" customHeight="1"/>
    <row r="196" customFormat="1" ht="12" customHeight="1"/>
    <row r="197" customFormat="1" ht="12" customHeight="1"/>
    <row r="198" customFormat="1" ht="12" customHeight="1"/>
    <row r="199" customFormat="1" ht="12" customHeight="1"/>
    <row r="200" customFormat="1" ht="12" customHeight="1"/>
    <row r="201" customFormat="1" ht="12" customHeight="1"/>
    <row r="202" customFormat="1" ht="12" customHeight="1"/>
    <row r="203" customFormat="1" ht="12" customHeight="1"/>
    <row r="204" customFormat="1" ht="12" customHeight="1"/>
    <row r="205" customFormat="1" ht="12" customHeight="1"/>
    <row r="206" customFormat="1" ht="12" customHeight="1"/>
    <row r="207" customFormat="1" ht="12" customHeight="1"/>
    <row r="208" customFormat="1" ht="12" customHeight="1"/>
    <row r="209" customFormat="1" ht="12" customHeight="1"/>
    <row r="210" customFormat="1" ht="12" customHeight="1"/>
    <row r="211" customFormat="1" ht="12" customHeight="1"/>
    <row r="212" customFormat="1" ht="12" customHeight="1"/>
    <row r="213" customFormat="1" ht="12" customHeight="1"/>
    <row r="214" customFormat="1" ht="12" customHeight="1"/>
    <row r="215" customFormat="1" ht="12" customHeight="1"/>
    <row r="216" customFormat="1" ht="12" customHeight="1"/>
    <row r="217" customFormat="1" ht="12" customHeight="1"/>
    <row r="218" customFormat="1" ht="12" customHeight="1"/>
    <row r="219" customFormat="1" ht="12" customHeight="1"/>
    <row r="220" customFormat="1" ht="12" customHeight="1"/>
    <row r="221" customFormat="1" ht="12" customHeight="1"/>
    <row r="222" customFormat="1" ht="12" customHeight="1"/>
    <row r="223" customFormat="1" ht="12" customHeight="1"/>
    <row r="224" customFormat="1" ht="12" customHeight="1"/>
    <row r="225" customFormat="1" ht="12" customHeight="1"/>
    <row r="226" customFormat="1" ht="12" customHeight="1"/>
    <row r="227" customFormat="1" ht="12" customHeight="1"/>
    <row r="228" customFormat="1" ht="12" customHeight="1"/>
    <row r="229" customFormat="1" ht="12" customHeight="1"/>
    <row r="230" customFormat="1" ht="12" customHeight="1"/>
    <row r="231" customFormat="1" ht="12" customHeight="1"/>
    <row r="232" customFormat="1" ht="12" customHeight="1"/>
    <row r="233" customFormat="1" ht="12" customHeight="1"/>
    <row r="234" customFormat="1" ht="12" customHeight="1"/>
    <row r="235" customFormat="1" ht="12" customHeight="1"/>
    <row r="236" customFormat="1" ht="12" customHeight="1"/>
    <row r="237" customFormat="1" ht="12" customHeight="1"/>
    <row r="238" customFormat="1" ht="12" customHeight="1"/>
    <row r="239" customFormat="1" ht="12" customHeight="1"/>
    <row r="240" customFormat="1" ht="12" customHeight="1"/>
    <row r="241" customFormat="1" ht="12" customHeight="1"/>
    <row r="242" customFormat="1" ht="12" customHeight="1"/>
    <row r="243" customFormat="1" ht="12" customHeight="1"/>
    <row r="244" customFormat="1" ht="12" customHeight="1"/>
    <row r="245" customFormat="1" ht="12" customHeight="1"/>
    <row r="246" customFormat="1" ht="12" customHeight="1"/>
    <row r="247" customFormat="1" ht="12" customHeight="1"/>
    <row r="248" customFormat="1" ht="12" customHeight="1"/>
    <row r="249" customFormat="1" ht="12" customHeight="1"/>
    <row r="250" customFormat="1" ht="12" customHeight="1"/>
    <row r="251" customFormat="1" ht="12" customHeight="1"/>
    <row r="252" customFormat="1" ht="12" customHeight="1"/>
    <row r="253" customFormat="1" ht="12" customHeight="1"/>
    <row r="254" customFormat="1" ht="12" customHeight="1"/>
    <row r="255" customFormat="1" ht="12" customHeight="1"/>
    <row r="256" customFormat="1" ht="12" customHeight="1"/>
    <row r="257" customFormat="1" ht="12" customHeight="1"/>
    <row r="258" customFormat="1" ht="12" customHeight="1"/>
    <row r="259" customFormat="1" ht="12" customHeight="1"/>
    <row r="260" customFormat="1" ht="12" customHeight="1"/>
    <row r="261" customFormat="1" ht="12" customHeight="1"/>
    <row r="262" customFormat="1" ht="12" customHeight="1"/>
    <row r="263" customFormat="1" ht="12" customHeight="1"/>
    <row r="264" customFormat="1" ht="12" customHeight="1"/>
    <row r="265" customFormat="1" ht="12" customHeight="1"/>
    <row r="266" customFormat="1" ht="12" customHeight="1"/>
    <row r="267" customFormat="1" ht="12" customHeight="1"/>
    <row r="268" customFormat="1" ht="12" customHeight="1"/>
    <row r="269" customFormat="1" ht="12" customHeight="1"/>
    <row r="270" customFormat="1" ht="12" customHeight="1"/>
    <row r="271" customFormat="1" ht="12" customHeight="1"/>
    <row r="272" customFormat="1" ht="12" customHeight="1"/>
    <row r="273" customFormat="1" ht="12" customHeight="1"/>
    <row r="274" customFormat="1" ht="12" customHeight="1"/>
    <row r="275" customFormat="1" ht="12" customHeight="1"/>
    <row r="276" customFormat="1" ht="12" customHeight="1"/>
    <row r="277" customFormat="1" ht="12" customHeight="1"/>
    <row r="278" customFormat="1" ht="12" customHeight="1"/>
    <row r="279" customFormat="1" ht="12" customHeight="1"/>
    <row r="280" customFormat="1" ht="12" customHeight="1"/>
    <row r="281" customFormat="1" ht="12" customHeight="1"/>
    <row r="282" customFormat="1" ht="12" customHeight="1"/>
    <row r="283" customFormat="1" ht="12" customHeight="1"/>
    <row r="284" customFormat="1" ht="12" customHeight="1"/>
    <row r="285" customFormat="1" ht="12" customHeight="1"/>
    <row r="286" customFormat="1" ht="12" customHeight="1"/>
    <row r="287" customFormat="1" ht="12" customHeight="1"/>
    <row r="288" customFormat="1" ht="12" customHeight="1"/>
    <row r="289" customFormat="1" ht="12" customHeight="1"/>
    <row r="290" customFormat="1" ht="12" customHeight="1"/>
    <row r="291" customFormat="1" ht="12" customHeight="1"/>
    <row r="292" customFormat="1" ht="12" customHeight="1"/>
    <row r="293" customFormat="1" ht="12" customHeight="1"/>
    <row r="294" customFormat="1" ht="12" customHeight="1"/>
    <row r="295" customFormat="1" ht="12" customHeight="1"/>
    <row r="296" customFormat="1" ht="12" customHeight="1"/>
    <row r="297" customFormat="1" ht="12" customHeight="1"/>
    <row r="298" customFormat="1" ht="12" customHeight="1"/>
    <row r="299" customFormat="1" ht="12" customHeight="1"/>
    <row r="300" customFormat="1" ht="12" customHeight="1"/>
    <row r="301" customFormat="1" ht="12" customHeight="1"/>
    <row r="302" customFormat="1" ht="12" customHeight="1"/>
    <row r="303" customFormat="1" ht="12" customHeight="1"/>
    <row r="304" customFormat="1" ht="12" customHeight="1"/>
    <row r="305" customFormat="1" ht="12" customHeight="1"/>
    <row r="306" customFormat="1" ht="12" customHeight="1"/>
    <row r="307" customFormat="1" ht="12" customHeight="1"/>
    <row r="308" customFormat="1" ht="12" customHeight="1"/>
    <row r="309" customFormat="1" ht="12" customHeight="1"/>
    <row r="310" customFormat="1" ht="12" customHeight="1"/>
    <row r="311" customFormat="1" ht="12" customHeight="1"/>
    <row r="312" customFormat="1" ht="12" customHeight="1"/>
    <row r="313" customFormat="1" ht="12" customHeight="1"/>
    <row r="314" customFormat="1" ht="12" customHeight="1"/>
    <row r="315" customFormat="1" ht="12" customHeight="1"/>
    <row r="316" customFormat="1" ht="12" customHeight="1"/>
    <row r="317" customFormat="1" ht="12" customHeight="1"/>
    <row r="318" customFormat="1" ht="12" customHeight="1"/>
    <row r="319" customFormat="1" ht="12" customHeight="1"/>
    <row r="320" customFormat="1" ht="12" customHeight="1"/>
    <row r="321" customFormat="1" ht="12" customHeight="1"/>
    <row r="322" customFormat="1" ht="12" customHeight="1"/>
    <row r="323" customFormat="1" ht="12" customHeight="1"/>
    <row r="324" customFormat="1" ht="12" customHeight="1"/>
    <row r="325" customFormat="1" ht="12" customHeight="1"/>
    <row r="326" customFormat="1" ht="12" customHeight="1"/>
    <row r="327" customFormat="1" ht="12" customHeight="1"/>
    <row r="328" customFormat="1" ht="12" customHeight="1"/>
    <row r="329" customFormat="1" ht="12" customHeight="1"/>
    <row r="330" customFormat="1" ht="12" customHeight="1"/>
    <row r="331" customFormat="1" ht="12" customHeight="1"/>
    <row r="332" customFormat="1" ht="12" customHeight="1"/>
    <row r="333" customFormat="1" ht="12" customHeight="1"/>
    <row r="334" customFormat="1" ht="12" customHeight="1"/>
    <row r="335" customFormat="1" ht="12" customHeight="1"/>
    <row r="336" customFormat="1" ht="12" customHeight="1"/>
    <row r="337" customFormat="1" ht="12" customHeight="1"/>
    <row r="338" customFormat="1" ht="12" customHeight="1"/>
    <row r="339" customFormat="1" ht="12" customHeight="1"/>
    <row r="340" customFormat="1" ht="12" customHeight="1"/>
    <row r="341" customFormat="1" ht="12" customHeight="1"/>
    <row r="342" customFormat="1" ht="12" customHeight="1"/>
    <row r="343" customFormat="1" ht="12" customHeight="1"/>
    <row r="344" customFormat="1" ht="12" customHeight="1"/>
    <row r="345" customFormat="1" ht="12" customHeight="1"/>
    <row r="346" customFormat="1" ht="12" customHeight="1"/>
    <row r="347" customFormat="1" ht="12" customHeight="1"/>
    <row r="348" customFormat="1" ht="12" customHeight="1"/>
    <row r="349" customFormat="1" ht="12" customHeight="1"/>
    <row r="350" customFormat="1" ht="12" customHeight="1"/>
    <row r="351" customFormat="1" ht="12" customHeight="1"/>
    <row r="352" customFormat="1" ht="12" customHeight="1"/>
    <row r="353" customFormat="1" ht="12" customHeight="1"/>
    <row r="354" customFormat="1" ht="12" customHeight="1"/>
    <row r="355" customFormat="1" ht="12" customHeight="1"/>
    <row r="356" customFormat="1" ht="12" customHeight="1"/>
    <row r="357" customFormat="1" ht="12" customHeight="1"/>
    <row r="358" customFormat="1" ht="12" customHeight="1"/>
    <row r="359" customFormat="1" ht="12" customHeight="1"/>
    <row r="360" customFormat="1" ht="12" customHeight="1"/>
    <row r="361" customFormat="1" ht="12" customHeight="1"/>
    <row r="362" customFormat="1" ht="12" customHeight="1"/>
    <row r="363" customFormat="1" ht="12" customHeight="1"/>
    <row r="364" customFormat="1" ht="12" customHeight="1"/>
    <row r="365" customFormat="1" ht="12" customHeight="1"/>
    <row r="366" customFormat="1" ht="12" customHeight="1"/>
    <row r="367" customFormat="1" ht="12" customHeight="1"/>
    <row r="368" customFormat="1" ht="12" customHeight="1"/>
    <row r="369" customFormat="1" ht="12" customHeight="1"/>
    <row r="370" customFormat="1" ht="12" customHeight="1"/>
    <row r="371" customFormat="1" ht="12" customHeight="1"/>
    <row r="372" customFormat="1" ht="12" customHeight="1"/>
    <row r="373" customFormat="1" ht="12" customHeight="1"/>
    <row r="374" customFormat="1" ht="12" customHeight="1"/>
    <row r="375" customFormat="1" ht="12" customHeight="1"/>
    <row r="376" customFormat="1" ht="12" customHeight="1"/>
    <row r="377" customFormat="1" ht="12" customHeight="1"/>
    <row r="378" customFormat="1" ht="12" customHeight="1"/>
    <row r="379" customFormat="1" ht="12" customHeight="1"/>
    <row r="380" customFormat="1" ht="12" customHeight="1"/>
    <row r="381" customFormat="1" ht="12" customHeight="1"/>
    <row r="382" customFormat="1" ht="12" customHeight="1"/>
    <row r="383" customFormat="1" ht="12" customHeight="1"/>
    <row r="384" customFormat="1" ht="12" customHeight="1"/>
    <row r="385" customFormat="1" ht="12" customHeight="1"/>
    <row r="386" customFormat="1" ht="12" customHeight="1"/>
    <row r="387" customFormat="1" ht="12" customHeight="1"/>
    <row r="388" customFormat="1" ht="12" customHeight="1"/>
    <row r="389" customFormat="1" ht="12" customHeight="1"/>
    <row r="390" customFormat="1" ht="12" customHeight="1"/>
    <row r="391" customFormat="1" ht="12" customHeight="1"/>
    <row r="392" customFormat="1" ht="12" customHeight="1"/>
    <row r="393" customFormat="1" ht="12" customHeight="1"/>
    <row r="394" customFormat="1" ht="12" customHeight="1"/>
    <row r="395" customFormat="1" ht="12" customHeight="1"/>
    <row r="396" customFormat="1" ht="12" customHeight="1"/>
    <row r="397" customFormat="1" ht="12" customHeight="1"/>
    <row r="398" customFormat="1" ht="12" customHeight="1"/>
    <row r="399" customFormat="1" ht="12" customHeight="1"/>
    <row r="400" customFormat="1" ht="12" customHeight="1"/>
    <row r="401" customFormat="1" ht="12" customHeight="1"/>
    <row r="402" customFormat="1" ht="12" customHeight="1"/>
    <row r="403" customFormat="1" ht="12" customHeight="1"/>
    <row r="404" customFormat="1" ht="12" customHeight="1"/>
    <row r="405" customFormat="1" ht="12" customHeight="1"/>
    <row r="406" customFormat="1" ht="12" customHeight="1"/>
    <row r="407" customFormat="1" ht="12" customHeight="1"/>
    <row r="408" customFormat="1" ht="12" customHeight="1"/>
    <row r="409" customFormat="1" ht="12" customHeight="1"/>
    <row r="410" customFormat="1" ht="12" customHeight="1"/>
    <row r="411" customFormat="1" ht="12" customHeight="1"/>
    <row r="412" customFormat="1" ht="12" customHeight="1"/>
    <row r="413" customFormat="1" ht="12" customHeight="1"/>
    <row r="414" customFormat="1" ht="12" customHeight="1"/>
    <row r="415" customFormat="1" ht="12" customHeight="1"/>
    <row r="416" customFormat="1" ht="12" customHeight="1"/>
    <row r="417" customFormat="1" ht="12" customHeight="1"/>
    <row r="418" customFormat="1" ht="12" customHeight="1"/>
    <row r="419" customFormat="1" ht="12" customHeight="1"/>
    <row r="420" customFormat="1" ht="12" customHeight="1"/>
    <row r="421" customFormat="1" ht="12" customHeight="1"/>
    <row r="422" customFormat="1" ht="12" customHeight="1"/>
    <row r="423" customFormat="1" ht="12" customHeight="1"/>
    <row r="424" customFormat="1" ht="12" customHeight="1"/>
    <row r="425" customFormat="1" ht="12" customHeight="1"/>
    <row r="426" customFormat="1" ht="12" customHeight="1"/>
    <row r="427" customFormat="1" ht="12" customHeight="1"/>
    <row r="428" customFormat="1" ht="12" customHeight="1"/>
    <row r="429" customFormat="1" ht="12" customHeight="1"/>
    <row r="430" customFormat="1" ht="12" customHeight="1"/>
    <row r="431" customFormat="1" ht="12" customHeight="1"/>
    <row r="432" customFormat="1" ht="12" customHeight="1"/>
    <row r="433" customFormat="1" ht="12" customHeight="1"/>
    <row r="434" customFormat="1" ht="12" customHeight="1"/>
    <row r="435" customFormat="1" ht="12" customHeight="1"/>
    <row r="436" customFormat="1" ht="12" customHeight="1"/>
    <row r="437" customFormat="1" ht="12" customHeight="1"/>
    <row r="438" customFormat="1" ht="12" customHeight="1"/>
    <row r="439" customFormat="1" ht="12" customHeight="1"/>
    <row r="440" customFormat="1" ht="12" customHeight="1"/>
    <row r="441" customFormat="1" ht="12" customHeight="1"/>
    <row r="442" customFormat="1" ht="12" customHeight="1"/>
    <row r="443" customFormat="1" ht="12" customHeight="1"/>
    <row r="444" customFormat="1" ht="12" customHeight="1"/>
    <row r="445" customFormat="1" ht="12" customHeight="1"/>
    <row r="446" customFormat="1" ht="12" customHeight="1"/>
    <row r="447" customFormat="1" ht="12" customHeight="1"/>
    <row r="448" customFormat="1" ht="12" customHeight="1"/>
    <row r="449" customFormat="1" ht="12" customHeight="1"/>
    <row r="450" customFormat="1" ht="12" customHeight="1"/>
    <row r="451" customFormat="1" ht="12" customHeight="1"/>
    <row r="452" customFormat="1" ht="12" customHeight="1"/>
    <row r="453" customFormat="1" ht="12" customHeight="1"/>
    <row r="454" customFormat="1" ht="12" customHeight="1"/>
    <row r="455" customFormat="1" ht="12" customHeight="1"/>
    <row r="456" customFormat="1" ht="12" customHeight="1"/>
    <row r="457" customFormat="1" ht="12" customHeight="1"/>
    <row r="458" customFormat="1" ht="12" customHeight="1"/>
    <row r="459" customFormat="1" ht="12" customHeight="1"/>
    <row r="460" customFormat="1" ht="12" customHeight="1"/>
    <row r="461" customFormat="1" ht="12" customHeight="1"/>
    <row r="462" customFormat="1" ht="12" customHeight="1"/>
    <row r="463" customFormat="1" ht="12" customHeight="1"/>
    <row r="464" customFormat="1" ht="12" customHeight="1"/>
    <row r="465" customFormat="1" ht="12" customHeight="1"/>
    <row r="466" customFormat="1" ht="12" customHeight="1"/>
    <row r="467" customFormat="1" ht="12" customHeight="1"/>
    <row r="468" customFormat="1" ht="12" customHeight="1"/>
    <row r="469" customFormat="1" ht="12" customHeight="1"/>
    <row r="470" customFormat="1" ht="12" customHeight="1"/>
    <row r="471" customFormat="1" ht="12" customHeight="1"/>
    <row r="472" customFormat="1" ht="12" customHeight="1"/>
    <row r="473" customFormat="1" ht="12" customHeight="1"/>
    <row r="474" customFormat="1" ht="12" customHeight="1"/>
    <row r="475" customFormat="1" ht="12" customHeight="1"/>
    <row r="476" customFormat="1" ht="12" customHeight="1"/>
    <row r="477" customFormat="1" ht="12" customHeight="1"/>
    <row r="478" customFormat="1" ht="12" customHeight="1"/>
    <row r="479" customFormat="1" ht="12" customHeight="1"/>
    <row r="480" customFormat="1" ht="12" customHeight="1"/>
    <row r="481" customFormat="1" ht="12" customHeight="1"/>
    <row r="482" customFormat="1" ht="12" customHeight="1"/>
    <row r="483" customFormat="1" ht="12" customHeight="1"/>
    <row r="484" customFormat="1" ht="12" customHeight="1"/>
    <row r="485" customFormat="1" ht="12" customHeight="1"/>
    <row r="486" customFormat="1" ht="12" customHeight="1"/>
    <row r="487" customFormat="1" ht="12" customHeight="1"/>
    <row r="488" customFormat="1" ht="12" customHeight="1"/>
    <row r="489" customFormat="1" ht="12" customHeight="1"/>
    <row r="490" customFormat="1" ht="12" customHeight="1"/>
    <row r="491" customFormat="1" ht="12" customHeight="1"/>
    <row r="492" customFormat="1" ht="12" customHeight="1"/>
    <row r="493" customFormat="1" ht="12" customHeight="1"/>
    <row r="494" customFormat="1" ht="12" customHeight="1"/>
    <row r="495" customFormat="1" ht="12" customHeight="1"/>
    <row r="496" customFormat="1" ht="12" customHeight="1"/>
    <row r="497" customFormat="1" ht="12" customHeight="1"/>
    <row r="498" customFormat="1" ht="12" customHeight="1"/>
    <row r="499" customFormat="1" ht="12" customHeight="1"/>
    <row r="500" customFormat="1" ht="12" customHeight="1"/>
    <row r="501" customFormat="1" ht="12" customHeight="1"/>
    <row r="502" customFormat="1" ht="12" customHeight="1"/>
    <row r="503" customFormat="1" ht="12" customHeight="1"/>
    <row r="504" customFormat="1" ht="12" customHeight="1"/>
    <row r="505" customFormat="1" ht="12" customHeight="1"/>
    <row r="506" customFormat="1" ht="12" customHeight="1"/>
    <row r="507" customFormat="1" ht="12" customHeight="1"/>
    <row r="508" customFormat="1" ht="12" customHeight="1"/>
    <row r="509" customFormat="1" ht="12" customHeight="1"/>
    <row r="510" customFormat="1" ht="12" customHeight="1"/>
    <row r="511" customFormat="1" ht="12" customHeight="1"/>
    <row r="512" customFormat="1" ht="12" customHeight="1"/>
    <row r="513" customFormat="1" ht="12" customHeight="1"/>
    <row r="514" customFormat="1" ht="12" customHeight="1"/>
    <row r="515" customFormat="1" ht="12" customHeight="1"/>
    <row r="516" customFormat="1" ht="12" customHeight="1"/>
    <row r="517" customFormat="1" ht="12" customHeight="1"/>
    <row r="518" customFormat="1" ht="12" customHeight="1"/>
    <row r="519" customFormat="1" ht="12" customHeight="1"/>
    <row r="520" customFormat="1" ht="12" customHeight="1"/>
    <row r="521" customFormat="1" ht="12" customHeight="1"/>
    <row r="522" customFormat="1" ht="12" customHeight="1"/>
    <row r="523" customFormat="1" ht="12" customHeight="1"/>
    <row r="524" customFormat="1" ht="12" customHeight="1"/>
    <row r="525" customFormat="1" ht="12" customHeight="1"/>
    <row r="526" customFormat="1" ht="12" customHeight="1"/>
    <row r="527" customFormat="1" ht="12" customHeight="1"/>
    <row r="528" customFormat="1" ht="12" customHeight="1"/>
    <row r="529" customFormat="1" ht="12" customHeight="1"/>
    <row r="530" customFormat="1" ht="12" customHeight="1"/>
    <row r="531" customFormat="1" ht="12" customHeight="1"/>
    <row r="532" customFormat="1" ht="12" customHeight="1"/>
    <row r="533" customFormat="1" ht="12" customHeight="1"/>
    <row r="534" customFormat="1" ht="12" customHeight="1"/>
    <row r="535" customFormat="1" ht="12" customHeight="1"/>
    <row r="536" customFormat="1" ht="12" customHeight="1"/>
    <row r="537" customFormat="1" ht="12" customHeight="1"/>
    <row r="538" customFormat="1" ht="12" customHeight="1"/>
    <row r="539" customFormat="1" ht="12" customHeight="1"/>
    <row r="540" customFormat="1" ht="12" customHeight="1"/>
    <row r="541" customFormat="1" ht="12" customHeight="1"/>
    <row r="542" customFormat="1" ht="12" customHeight="1"/>
    <row r="543" customFormat="1" ht="12" customHeight="1"/>
    <row r="544" customFormat="1" ht="12" customHeight="1"/>
    <row r="545" customFormat="1" ht="12" customHeight="1"/>
    <row r="546" customFormat="1" ht="12" customHeight="1"/>
    <row r="547" customFormat="1" ht="12" customHeight="1"/>
    <row r="548" customFormat="1" ht="12" customHeight="1"/>
    <row r="549" customFormat="1" ht="12" customHeight="1"/>
    <row r="550" customFormat="1" ht="12" customHeight="1"/>
    <row r="551" customFormat="1" ht="12" customHeight="1"/>
    <row r="552" customFormat="1" ht="12" customHeight="1"/>
    <row r="553" customFormat="1" ht="12" customHeight="1"/>
    <row r="554" customFormat="1" ht="12" customHeight="1"/>
    <row r="555" customFormat="1" ht="12" customHeight="1"/>
    <row r="556" customFormat="1" ht="12" customHeight="1"/>
    <row r="557" customFormat="1" ht="12" customHeight="1"/>
    <row r="558" customFormat="1" ht="12" customHeight="1"/>
    <row r="559" customFormat="1" ht="12" customHeight="1"/>
    <row r="560" customFormat="1" ht="12" customHeight="1"/>
    <row r="561" customFormat="1" ht="12" customHeight="1"/>
    <row r="562" customFormat="1" ht="12" customHeight="1"/>
    <row r="563" customFormat="1" ht="12" customHeight="1"/>
    <row r="564" customFormat="1" ht="12" customHeight="1"/>
    <row r="565" customFormat="1" ht="12" customHeight="1"/>
    <row r="566" customFormat="1" ht="12" customHeight="1"/>
    <row r="567" customFormat="1" ht="12" customHeight="1"/>
    <row r="568" customFormat="1" ht="12" customHeight="1"/>
    <row r="569" customFormat="1" ht="12" customHeight="1"/>
    <row r="570" customFormat="1" ht="12" customHeight="1"/>
    <row r="571" customFormat="1" ht="12" customHeight="1"/>
    <row r="572" customFormat="1" ht="12" customHeight="1"/>
    <row r="573" customFormat="1" ht="12" customHeight="1"/>
    <row r="574" customFormat="1" ht="12" customHeight="1"/>
    <row r="575" customFormat="1" ht="12" customHeight="1"/>
    <row r="576" customFormat="1" ht="12" customHeight="1"/>
    <row r="577" customFormat="1" ht="12" customHeight="1"/>
    <row r="578" customFormat="1" ht="12" customHeight="1"/>
    <row r="579" customFormat="1" ht="12" customHeight="1"/>
    <row r="580" customFormat="1" ht="12" customHeight="1"/>
    <row r="581" customFormat="1" ht="12" customHeight="1"/>
    <row r="582" customFormat="1" ht="12" customHeight="1"/>
    <row r="583" customFormat="1" ht="12" customHeight="1"/>
    <row r="584" customFormat="1" ht="12" customHeight="1"/>
    <row r="585" customFormat="1" ht="12" customHeight="1"/>
    <row r="586" customFormat="1" ht="12" customHeight="1"/>
    <row r="587" customFormat="1" ht="12" customHeight="1"/>
    <row r="588" customFormat="1" ht="12" customHeight="1"/>
    <row r="589" customFormat="1" ht="12" customHeight="1"/>
    <row r="590" customFormat="1" ht="12" customHeight="1"/>
    <row r="591" customFormat="1" ht="12" customHeight="1"/>
    <row r="592" customFormat="1" ht="12" customHeight="1"/>
    <row r="593" customFormat="1" ht="12" customHeight="1"/>
    <row r="594" customFormat="1" ht="12" customHeight="1"/>
    <row r="595" customFormat="1" ht="12" customHeight="1"/>
    <row r="596" customFormat="1" ht="12" customHeight="1"/>
    <row r="597" customFormat="1" ht="12" customHeight="1"/>
    <row r="598" customFormat="1" ht="12" customHeight="1"/>
    <row r="599" customFormat="1" ht="12" customHeight="1"/>
    <row r="600" customFormat="1" ht="12" customHeight="1"/>
    <row r="601" customFormat="1" ht="12" customHeight="1"/>
    <row r="602" customFormat="1" ht="12" customHeight="1"/>
    <row r="603" customFormat="1" ht="12" customHeight="1"/>
    <row r="604" customFormat="1" ht="12" customHeight="1"/>
    <row r="605" customFormat="1" ht="12" customHeight="1"/>
    <row r="606" customFormat="1" ht="12" customHeight="1"/>
    <row r="607" customFormat="1" ht="12" customHeight="1"/>
    <row r="608" customFormat="1" ht="12" customHeight="1"/>
    <row r="609" customFormat="1" ht="12" customHeight="1"/>
    <row r="610" customFormat="1" ht="12" customHeight="1"/>
    <row r="611" customFormat="1" ht="12" customHeight="1"/>
    <row r="612" customFormat="1" ht="12" customHeight="1"/>
    <row r="613" customFormat="1" ht="12" customHeight="1"/>
    <row r="614" customFormat="1" ht="12" customHeight="1"/>
    <row r="615" customFormat="1" ht="12" customHeight="1"/>
    <row r="616" customFormat="1" ht="12" customHeight="1"/>
    <row r="617" customFormat="1" ht="12" customHeight="1"/>
    <row r="618" customFormat="1" ht="12" customHeight="1"/>
    <row r="619" customFormat="1" ht="12" customHeight="1"/>
    <row r="620" customFormat="1" ht="12" customHeight="1"/>
    <row r="621" customFormat="1" ht="12" customHeight="1"/>
    <row r="622" customFormat="1" ht="12" customHeight="1"/>
    <row r="623" customFormat="1" ht="12" customHeight="1"/>
    <row r="624" customFormat="1" ht="12" customHeight="1"/>
    <row r="625" customFormat="1" ht="12" customHeight="1"/>
    <row r="626" customFormat="1" ht="12" customHeight="1"/>
    <row r="627" customFormat="1" ht="12" customHeight="1"/>
    <row r="628" customFormat="1" ht="12" customHeight="1"/>
    <row r="629" customFormat="1" ht="12" customHeight="1"/>
    <row r="630" customFormat="1" ht="12" customHeight="1"/>
    <row r="631" customFormat="1" ht="12" customHeight="1"/>
    <row r="632" customFormat="1" ht="12" customHeight="1"/>
    <row r="633" customFormat="1" ht="12" customHeight="1"/>
    <row r="634" customFormat="1" ht="12" customHeight="1"/>
    <row r="635" customFormat="1" ht="12" customHeight="1"/>
    <row r="636" customFormat="1" ht="12" customHeight="1"/>
    <row r="637" customFormat="1" ht="12" customHeight="1"/>
    <row r="638" customFormat="1" ht="12" customHeight="1"/>
    <row r="639" customFormat="1" ht="12" customHeight="1"/>
    <row r="640" customFormat="1" ht="12" customHeight="1"/>
    <row r="641" customFormat="1" ht="12" customHeight="1"/>
    <row r="642" customFormat="1" ht="12" customHeight="1"/>
    <row r="643" customFormat="1" ht="12" customHeight="1"/>
    <row r="644" customFormat="1" ht="12" customHeight="1"/>
    <row r="645" customFormat="1" ht="12" customHeight="1"/>
    <row r="646" customFormat="1" ht="12" customHeight="1"/>
    <row r="647" customFormat="1" ht="12" customHeight="1"/>
    <row r="648" customFormat="1" ht="12" customHeight="1"/>
    <row r="649" customFormat="1" ht="12" customHeight="1"/>
    <row r="650" customFormat="1" ht="12" customHeight="1"/>
    <row r="651" customFormat="1" ht="12" customHeight="1"/>
    <row r="652" customFormat="1" ht="12" customHeight="1"/>
    <row r="653" customFormat="1" ht="12" customHeight="1"/>
    <row r="654" customFormat="1" ht="12" customHeight="1"/>
    <row r="655" customFormat="1" ht="12" customHeight="1"/>
    <row r="656" customFormat="1" ht="12" customHeight="1"/>
    <row r="657" customFormat="1" ht="12" customHeight="1"/>
    <row r="658" customFormat="1" ht="12" customHeight="1"/>
    <row r="659" customFormat="1" ht="12" customHeight="1"/>
    <row r="660" customFormat="1" ht="12" customHeight="1"/>
    <row r="661" customFormat="1" ht="12" customHeight="1"/>
    <row r="662" customFormat="1" ht="12" customHeight="1"/>
    <row r="663" customFormat="1" ht="12" customHeight="1"/>
    <row r="664" customFormat="1" ht="12" customHeight="1"/>
    <row r="665" customFormat="1" ht="12" customHeight="1"/>
    <row r="666" customFormat="1" ht="12" customHeight="1"/>
    <row r="667" customFormat="1" ht="12" customHeight="1"/>
    <row r="668" customFormat="1" ht="12" customHeight="1"/>
    <row r="669" customFormat="1" ht="12" customHeight="1"/>
    <row r="670" customFormat="1" ht="12" customHeight="1"/>
    <row r="671" customFormat="1" ht="12" customHeight="1"/>
    <row r="672" customFormat="1" ht="12" customHeight="1"/>
    <row r="673" customFormat="1" ht="12" customHeight="1"/>
    <row r="674" customFormat="1" ht="12" customHeight="1"/>
    <row r="675" customFormat="1" ht="12" customHeight="1"/>
    <row r="676" customFormat="1" ht="12" customHeight="1"/>
    <row r="677" customFormat="1" ht="12" customHeight="1"/>
    <row r="678" customFormat="1" ht="12" customHeight="1"/>
    <row r="679" customFormat="1" ht="12" customHeight="1"/>
    <row r="680" customFormat="1" ht="12" customHeight="1"/>
    <row r="681" customFormat="1" ht="12" customHeight="1"/>
    <row r="682" customFormat="1" ht="12" customHeight="1"/>
    <row r="683" customFormat="1" ht="12" customHeight="1"/>
    <row r="684" customFormat="1" ht="12" customHeight="1"/>
    <row r="685" customFormat="1" ht="12" customHeight="1"/>
    <row r="686" customFormat="1" ht="12" customHeight="1"/>
    <row r="687" customFormat="1" ht="12" customHeight="1"/>
    <row r="688" customFormat="1" ht="12" customHeight="1"/>
    <row r="689" customFormat="1" ht="12" customHeight="1"/>
    <row r="690" customFormat="1" ht="12" customHeight="1"/>
    <row r="691" customFormat="1" ht="12" customHeight="1"/>
    <row r="692" customFormat="1" ht="12" customHeight="1"/>
    <row r="693" customFormat="1" ht="12" customHeight="1"/>
    <row r="694" customFormat="1" ht="12" customHeight="1"/>
    <row r="695" customFormat="1" ht="12" customHeight="1"/>
    <row r="696" customFormat="1" ht="12" customHeight="1"/>
    <row r="697" customFormat="1" ht="12" customHeight="1"/>
    <row r="698" customFormat="1" ht="12" customHeight="1"/>
    <row r="699" customFormat="1" ht="12" customHeight="1"/>
    <row r="700" customFormat="1" ht="12" customHeight="1"/>
    <row r="701" customFormat="1" ht="12" customHeight="1"/>
    <row r="702" customFormat="1" ht="12" customHeight="1"/>
    <row r="703" customFormat="1" ht="12" customHeight="1"/>
    <row r="704" customFormat="1" ht="12" customHeight="1"/>
    <row r="705" customFormat="1" ht="12" customHeight="1"/>
    <row r="706" customFormat="1" ht="12" customHeight="1"/>
    <row r="707" customFormat="1" ht="12" customHeight="1"/>
    <row r="708" customFormat="1" ht="12" customHeight="1"/>
    <row r="709" customFormat="1" ht="12" customHeight="1"/>
    <row r="710" customFormat="1" ht="12" customHeight="1"/>
    <row r="711" customFormat="1" ht="12" customHeight="1"/>
    <row r="712" customFormat="1" ht="12" customHeight="1"/>
    <row r="713" customFormat="1" ht="12" customHeight="1"/>
    <row r="714" customFormat="1" ht="12" customHeight="1"/>
    <row r="715" customFormat="1" ht="12" customHeight="1"/>
    <row r="716" customFormat="1" ht="12" customHeight="1"/>
    <row r="717" customFormat="1" ht="12" customHeight="1"/>
    <row r="718" customFormat="1" ht="12" customHeight="1"/>
    <row r="719" customFormat="1" ht="12" customHeight="1"/>
    <row r="720" customFormat="1" ht="12" customHeight="1"/>
    <row r="721" customFormat="1" ht="12" customHeight="1"/>
    <row r="722" customFormat="1" ht="12" customHeight="1"/>
    <row r="723" customFormat="1" ht="12" customHeight="1"/>
    <row r="724" customFormat="1" ht="12" customHeight="1"/>
    <row r="725" customFormat="1" ht="12" customHeight="1"/>
    <row r="726" customFormat="1" ht="12" customHeight="1"/>
    <row r="727" customFormat="1" ht="12" customHeight="1"/>
    <row r="728" customFormat="1" ht="12" customHeight="1"/>
    <row r="729" customFormat="1" ht="12" customHeight="1"/>
    <row r="730" customFormat="1" ht="12" customHeight="1"/>
    <row r="731" customFormat="1" ht="12" customHeight="1"/>
    <row r="732" customFormat="1" ht="12" customHeight="1"/>
    <row r="733" customFormat="1" ht="12" customHeight="1"/>
    <row r="734" customFormat="1" ht="12" customHeight="1"/>
    <row r="735" customFormat="1" ht="12" customHeight="1"/>
    <row r="736" customFormat="1" ht="12" customHeight="1"/>
    <row r="737" customFormat="1" ht="12" customHeight="1"/>
    <row r="738" customFormat="1" ht="12" customHeight="1"/>
    <row r="739" customFormat="1" ht="12" customHeight="1"/>
    <row r="740" customFormat="1" ht="12" customHeight="1"/>
    <row r="741" customFormat="1" ht="12" customHeight="1"/>
    <row r="742" customFormat="1" ht="12" customHeight="1"/>
    <row r="743" customFormat="1" ht="12" customHeight="1"/>
    <row r="744" customFormat="1" ht="12" customHeight="1"/>
    <row r="745" customFormat="1" ht="12" customHeight="1"/>
    <row r="746" customFormat="1" ht="12" customHeight="1"/>
    <row r="747" customFormat="1" ht="12" customHeight="1"/>
    <row r="748" customFormat="1" ht="12" customHeight="1"/>
    <row r="749" customFormat="1" ht="12" customHeight="1"/>
    <row r="750" customFormat="1" ht="12" customHeight="1"/>
    <row r="751" customFormat="1" ht="12" customHeight="1"/>
    <row r="752" customFormat="1" ht="12" customHeight="1"/>
    <row r="753" customFormat="1" ht="12" customHeight="1"/>
    <row r="754" customFormat="1" ht="12" customHeight="1"/>
    <row r="755" customFormat="1" ht="12" customHeight="1"/>
    <row r="756" customFormat="1" ht="12" customHeight="1"/>
    <row r="757" customFormat="1" ht="12" customHeight="1"/>
    <row r="758" customFormat="1" ht="12" customHeight="1"/>
    <row r="759" customFormat="1" ht="12" customHeight="1"/>
    <row r="760" customFormat="1" ht="12" customHeight="1"/>
    <row r="761" customFormat="1" ht="12" customHeight="1"/>
    <row r="762" customFormat="1" ht="12" customHeight="1"/>
    <row r="763" customFormat="1" ht="12" customHeight="1"/>
    <row r="764" customFormat="1" ht="12" customHeight="1"/>
    <row r="765" customFormat="1" ht="12" customHeight="1"/>
    <row r="766" customFormat="1" ht="12" customHeight="1"/>
    <row r="767" customFormat="1" ht="12" customHeight="1"/>
    <row r="768" customFormat="1" ht="12" customHeight="1"/>
    <row r="769" customFormat="1" ht="12" customHeight="1"/>
    <row r="770" customFormat="1" ht="12" customHeight="1"/>
    <row r="771" customFormat="1" ht="12" customHeight="1"/>
    <row r="772" customFormat="1" ht="12" customHeight="1"/>
    <row r="773" customFormat="1" ht="12" customHeight="1"/>
    <row r="774" customFormat="1" ht="12" customHeight="1"/>
    <row r="775" customFormat="1" ht="12" customHeight="1"/>
    <row r="776" customFormat="1" ht="12" customHeight="1"/>
    <row r="777" customFormat="1" ht="12" customHeight="1"/>
    <row r="778" customFormat="1" ht="12" customHeight="1"/>
    <row r="779" customFormat="1" ht="12" customHeight="1"/>
    <row r="780" customFormat="1" ht="12" customHeight="1"/>
    <row r="781" customFormat="1" ht="12" customHeight="1"/>
    <row r="782" customFormat="1" ht="12" customHeight="1"/>
    <row r="783" customFormat="1" ht="12" customHeight="1"/>
    <row r="784" customFormat="1" ht="12" customHeight="1"/>
    <row r="785" customFormat="1" ht="12" customHeight="1"/>
    <row r="786" customFormat="1" ht="12" customHeight="1"/>
    <row r="787" customFormat="1" ht="12" customHeight="1"/>
    <row r="788" customFormat="1" ht="12" customHeight="1"/>
    <row r="789" customFormat="1" ht="12" customHeight="1"/>
    <row r="790" customFormat="1" ht="12" customHeight="1"/>
    <row r="791" customFormat="1" ht="12" customHeight="1"/>
    <row r="792" customFormat="1" ht="12" customHeight="1"/>
    <row r="793" customFormat="1" ht="12" customHeight="1"/>
    <row r="794" customFormat="1" ht="12" customHeight="1"/>
    <row r="795" customFormat="1" ht="12" customHeight="1"/>
    <row r="796" customFormat="1" ht="12" customHeight="1"/>
    <row r="797" customFormat="1" ht="12" customHeight="1"/>
    <row r="798" customFormat="1" ht="12" customHeight="1"/>
    <row r="799" customFormat="1" ht="12" customHeight="1"/>
    <row r="800" customFormat="1" ht="12" customHeight="1"/>
    <row r="801" customFormat="1" ht="12" customHeight="1"/>
    <row r="802" customFormat="1" ht="12" customHeight="1"/>
    <row r="803" customFormat="1" ht="12" customHeight="1"/>
    <row r="804" customFormat="1" ht="12" customHeight="1"/>
    <row r="805" customFormat="1" ht="12" customHeight="1"/>
    <row r="806" customFormat="1" ht="12" customHeight="1"/>
    <row r="807" customFormat="1" ht="12" customHeight="1"/>
    <row r="808" customFormat="1" ht="12" customHeight="1"/>
    <row r="809" customFormat="1" ht="12" customHeight="1"/>
    <row r="810" customFormat="1" ht="12" customHeight="1"/>
    <row r="811" customFormat="1" ht="12" customHeight="1"/>
    <row r="812" customFormat="1" ht="12" customHeight="1"/>
    <row r="813" customFormat="1" ht="12" customHeight="1"/>
    <row r="814" customFormat="1" ht="12" customHeight="1"/>
    <row r="815" customFormat="1" ht="12" customHeight="1"/>
    <row r="816" customFormat="1" ht="12" customHeight="1"/>
    <row r="817" customFormat="1" ht="12" customHeight="1"/>
    <row r="818" customFormat="1" ht="12" customHeight="1"/>
    <row r="819" customFormat="1" ht="12" customHeight="1"/>
    <row r="820" customFormat="1" ht="12" customHeight="1"/>
    <row r="821" customFormat="1" ht="12" customHeight="1"/>
    <row r="822" customFormat="1" ht="12" customHeight="1"/>
    <row r="823" customFormat="1" ht="12" customHeight="1"/>
    <row r="824" customFormat="1" ht="12" customHeight="1"/>
    <row r="825" customFormat="1" ht="12" customHeight="1"/>
    <row r="826" customFormat="1" ht="12" customHeight="1"/>
    <row r="827" customFormat="1" ht="12" customHeight="1"/>
    <row r="828" customFormat="1" ht="12" customHeight="1"/>
    <row r="829" customFormat="1" ht="12" customHeight="1"/>
    <row r="830" customFormat="1" ht="12" customHeight="1"/>
    <row r="831" customFormat="1" ht="12" customHeight="1"/>
    <row r="832" customFormat="1" ht="12" customHeight="1"/>
    <row r="833" customFormat="1" ht="12" customHeight="1"/>
    <row r="834" customFormat="1" ht="12" customHeight="1"/>
    <row r="835" customFormat="1" ht="12" customHeight="1"/>
    <row r="836" customFormat="1" ht="12" customHeight="1"/>
    <row r="837" customFormat="1" ht="12" customHeight="1"/>
    <row r="838" customFormat="1" ht="12" customHeight="1"/>
    <row r="839" customFormat="1" ht="12" customHeight="1"/>
    <row r="840" customFormat="1" ht="12" customHeight="1"/>
    <row r="841" customFormat="1" ht="12" customHeight="1"/>
    <row r="842" customFormat="1" ht="12" customHeight="1"/>
    <row r="843" customFormat="1" ht="12" customHeight="1"/>
    <row r="844" customFormat="1" ht="12" customHeight="1"/>
    <row r="845" customFormat="1" ht="12" customHeight="1"/>
    <row r="846" customFormat="1" ht="12" customHeight="1"/>
    <row r="847" customFormat="1" ht="12" customHeight="1"/>
    <row r="848" customFormat="1" ht="12" customHeight="1"/>
    <row r="849" customFormat="1" ht="12" customHeight="1"/>
    <row r="850" customFormat="1" ht="12" customHeight="1"/>
    <row r="851" customFormat="1" ht="12" customHeight="1"/>
    <row r="852" customFormat="1" ht="12" customHeight="1"/>
    <row r="853" customFormat="1" ht="12" customHeight="1"/>
    <row r="854" customFormat="1" ht="12" customHeight="1"/>
    <row r="855" customFormat="1" ht="12" customHeight="1"/>
    <row r="856" customFormat="1" ht="12" customHeight="1"/>
    <row r="857" customFormat="1" ht="12" customHeight="1"/>
    <row r="858" customFormat="1" ht="12" customHeight="1"/>
    <row r="859" customFormat="1" ht="12" customHeight="1"/>
    <row r="860" customFormat="1" ht="12" customHeight="1"/>
    <row r="861" customFormat="1" ht="12" customHeight="1"/>
    <row r="862" customFormat="1" ht="12" customHeight="1"/>
    <row r="863" customFormat="1" ht="12" customHeight="1"/>
    <row r="864" customFormat="1" ht="12" customHeight="1"/>
    <row r="865" customFormat="1" ht="12" customHeight="1"/>
    <row r="866" customFormat="1" ht="12" customHeight="1"/>
    <row r="867" customFormat="1" ht="12" customHeight="1"/>
    <row r="868" customFormat="1" ht="12" customHeight="1"/>
    <row r="869" customFormat="1" ht="12" customHeight="1"/>
    <row r="870" customFormat="1" ht="12" customHeight="1"/>
    <row r="871" customFormat="1" ht="12" customHeight="1"/>
    <row r="872" customFormat="1" ht="12" customHeight="1"/>
    <row r="873" customFormat="1" ht="12" customHeight="1"/>
    <row r="874" customFormat="1" ht="12" customHeight="1"/>
    <row r="875" customFormat="1" ht="12" customHeight="1"/>
    <row r="876" customFormat="1" ht="12" customHeight="1"/>
    <row r="877" customFormat="1" ht="12" customHeight="1"/>
    <row r="878" customFormat="1" ht="12" customHeight="1"/>
    <row r="879" customFormat="1" ht="12" customHeight="1"/>
    <row r="880" customFormat="1" ht="12" customHeight="1"/>
    <row r="881" customFormat="1" ht="12" customHeight="1"/>
    <row r="882" customFormat="1" ht="12" customHeight="1"/>
    <row r="883" customFormat="1" ht="12" customHeight="1"/>
    <row r="884" customFormat="1" ht="12" customHeight="1"/>
    <row r="885" customFormat="1" ht="12" customHeight="1"/>
    <row r="886" customFormat="1" ht="12" customHeight="1"/>
    <row r="887" customFormat="1" ht="12" customHeight="1"/>
    <row r="888" customFormat="1" ht="12" customHeight="1"/>
    <row r="889" customFormat="1" ht="12" customHeight="1"/>
    <row r="890" customFormat="1" ht="12" customHeight="1"/>
    <row r="891" customFormat="1" ht="12" customHeight="1"/>
    <row r="892" customFormat="1" ht="12" customHeight="1"/>
    <row r="893" customFormat="1" ht="12" customHeight="1"/>
    <row r="894" customFormat="1" ht="12" customHeight="1"/>
    <row r="895" customFormat="1" ht="12" customHeight="1"/>
    <row r="896" customFormat="1" ht="12" customHeight="1"/>
    <row r="897" customFormat="1" ht="12" customHeight="1"/>
    <row r="898" customFormat="1" ht="12" customHeight="1"/>
    <row r="899" customFormat="1" ht="12" customHeight="1"/>
    <row r="900" customFormat="1" ht="12" customHeight="1"/>
    <row r="901" customFormat="1" ht="12" customHeight="1"/>
    <row r="902" customFormat="1" ht="12" customHeight="1"/>
    <row r="903" customFormat="1" ht="12" customHeight="1"/>
    <row r="904" customFormat="1" ht="12" customHeight="1"/>
    <row r="905" customFormat="1" ht="12" customHeight="1"/>
    <row r="906" customFormat="1" ht="12" customHeight="1"/>
    <row r="907" customFormat="1" ht="12" customHeight="1"/>
    <row r="908" customFormat="1" ht="12" customHeight="1"/>
    <row r="909" customFormat="1" ht="12" customHeight="1"/>
    <row r="910" customFormat="1" ht="12" customHeight="1"/>
    <row r="911" customFormat="1" ht="12" customHeight="1"/>
    <row r="912" customFormat="1" ht="12" customHeight="1"/>
    <row r="913" customFormat="1" ht="12" customHeight="1"/>
    <row r="914" customFormat="1" ht="12" customHeight="1"/>
    <row r="915" customFormat="1" ht="12" customHeight="1"/>
    <row r="916" customFormat="1" ht="12" customHeight="1"/>
    <row r="917" customFormat="1" ht="12" customHeight="1"/>
    <row r="918" customFormat="1" ht="12" customHeight="1"/>
    <row r="919" customFormat="1" ht="12" customHeight="1"/>
    <row r="920" customFormat="1" ht="12" customHeight="1"/>
    <row r="921" customFormat="1" ht="12" customHeight="1"/>
    <row r="922" customFormat="1" ht="12" customHeight="1"/>
    <row r="923" customFormat="1" ht="12" customHeight="1"/>
    <row r="924" customFormat="1" ht="12" customHeight="1"/>
    <row r="925" customFormat="1" ht="12" customHeight="1"/>
    <row r="926" customFormat="1" ht="12" customHeight="1"/>
    <row r="927" customFormat="1" ht="12" customHeight="1"/>
    <row r="928" customFormat="1" ht="12" customHeight="1"/>
    <row r="929" customFormat="1" ht="12" customHeight="1"/>
    <row r="930" customFormat="1" ht="12" customHeight="1"/>
    <row r="931" customFormat="1" ht="12" customHeight="1"/>
    <row r="932" customFormat="1" ht="12" customHeight="1"/>
    <row r="933" customFormat="1" ht="12" customHeight="1"/>
    <row r="934" customFormat="1" ht="12" customHeight="1"/>
    <row r="935" customFormat="1" ht="12" customHeight="1"/>
    <row r="936" customFormat="1" ht="12" customHeight="1"/>
    <row r="937" customFormat="1" ht="12" customHeight="1"/>
    <row r="938" customFormat="1" ht="12" customHeight="1"/>
    <row r="939" customFormat="1" ht="12" customHeight="1"/>
    <row r="940" customFormat="1" ht="12" customHeight="1"/>
    <row r="941" customFormat="1" ht="12" customHeight="1"/>
    <row r="942" customFormat="1" ht="12" customHeight="1"/>
    <row r="943" customFormat="1" ht="12" customHeight="1"/>
    <row r="944" customFormat="1" ht="12" customHeight="1"/>
    <row r="945" customFormat="1" ht="12" customHeight="1"/>
    <row r="946" customFormat="1" ht="12" customHeight="1"/>
    <row r="947" customFormat="1" ht="12" customHeight="1"/>
    <row r="948" customFormat="1" ht="12" customHeight="1"/>
    <row r="949" customFormat="1" ht="12" customHeight="1"/>
    <row r="950" customFormat="1" ht="12" customHeight="1"/>
    <row r="951" customFormat="1" ht="12" customHeight="1"/>
    <row r="952" customFormat="1" ht="12" customHeight="1"/>
    <row r="953" customFormat="1" ht="12" customHeight="1"/>
    <row r="954" customFormat="1" ht="12" customHeight="1"/>
    <row r="955" customFormat="1" ht="12" customHeight="1"/>
    <row r="956" customFormat="1" ht="12" customHeight="1"/>
    <row r="957" customFormat="1" ht="12" customHeight="1"/>
    <row r="958" customFormat="1" ht="12" customHeight="1"/>
    <row r="959" customFormat="1" ht="12" customHeight="1"/>
    <row r="960" customFormat="1" ht="12" customHeight="1"/>
    <row r="961" customFormat="1" ht="12" customHeight="1"/>
    <row r="962" customFormat="1" ht="12" customHeight="1"/>
    <row r="963" customFormat="1" ht="12" customHeight="1"/>
    <row r="964" customFormat="1" ht="12" customHeight="1"/>
    <row r="965" customFormat="1" ht="12" customHeight="1"/>
    <row r="966" customFormat="1" ht="12" customHeight="1"/>
    <row r="967" customFormat="1" ht="12" customHeight="1"/>
    <row r="968" customFormat="1" ht="12" customHeight="1"/>
    <row r="969" customFormat="1" ht="12" customHeight="1"/>
    <row r="970" customFormat="1" ht="12" customHeight="1"/>
    <row r="971" customFormat="1" ht="12" customHeight="1"/>
    <row r="972" customFormat="1" ht="12" customHeight="1"/>
    <row r="973" customFormat="1" ht="12" customHeight="1"/>
    <row r="974" customFormat="1" ht="12" customHeight="1"/>
    <row r="975" customFormat="1" ht="12" customHeight="1"/>
    <row r="976" customFormat="1" ht="12" customHeight="1"/>
    <row r="977" customFormat="1" ht="12" customHeight="1"/>
    <row r="978" customFormat="1" ht="12" customHeight="1"/>
    <row r="979" customFormat="1" ht="12" customHeight="1"/>
    <row r="980" customFormat="1" ht="12" customHeight="1"/>
    <row r="981" customFormat="1" ht="12" customHeight="1"/>
    <row r="982" customFormat="1" ht="12" customHeight="1"/>
    <row r="983" customFormat="1" ht="12" customHeight="1"/>
    <row r="984" customFormat="1" ht="12" customHeight="1"/>
    <row r="985" customFormat="1" ht="12" customHeight="1"/>
    <row r="986" customFormat="1" ht="12" customHeight="1"/>
    <row r="987" customFormat="1" ht="12" customHeight="1"/>
    <row r="988" customFormat="1" ht="12" customHeight="1"/>
    <row r="989" customFormat="1" ht="12" customHeight="1"/>
    <row r="990" customFormat="1" ht="12" customHeight="1"/>
    <row r="991" customFormat="1" ht="12" customHeight="1"/>
    <row r="992" customFormat="1" ht="12" customHeight="1"/>
    <row r="993" customFormat="1" ht="12" customHeight="1"/>
    <row r="994" customFormat="1" ht="12" customHeight="1"/>
    <row r="995" customFormat="1" ht="12" customHeight="1"/>
    <row r="996" customFormat="1" ht="12" customHeight="1"/>
    <row r="997" customFormat="1" ht="12" customHeight="1"/>
    <row r="998" customFormat="1" ht="12" customHeight="1"/>
    <row r="999" customFormat="1" ht="12" customHeight="1"/>
    <row r="1000" customFormat="1" ht="12" customHeight="1"/>
  </sheetData>
  <mergeCells count="1">
    <mergeCell ref="C1:D1"/>
  </mergeCells>
  <dataValidations count="2">
    <dataValidation type="list" allowBlank="1" showErrorMessage="1" sqref="B4" xr:uid="{00000000-0002-0000-0700-000000000000}">
      <formula1>artiesten</formula1>
    </dataValidation>
    <dataValidation type="list" allowBlank="1" showErrorMessage="1" sqref="B5" xr:uid="{00000000-0002-0000-0700-000001000000}">
      <formula1>productie</formula1>
    </dataValidation>
  </dataValidations>
  <pageMargins left="0.75" right="0.75" top="1" bottom="1" header="0" footer="0"/>
  <pageSetup paperSize="9" orientation="portrait"/>
  <legacy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F0000"/>
    <pageSetUpPr fitToPage="1"/>
  </sheetPr>
  <dimension ref="A1:Z1000"/>
  <sheetViews>
    <sheetView workbookViewId="0">
      <selection sqref="A1:XFD1048576"/>
    </sheetView>
  </sheetViews>
  <sheetFormatPr defaultColWidth="14.5" defaultRowHeight="15" customHeight="1"/>
  <cols>
    <col min="1" max="1" width="60.5" customWidth="1"/>
    <col min="2" max="3" width="13.5" customWidth="1"/>
    <col min="4" max="4" width="10.875" customWidth="1"/>
    <col min="5" max="5" width="16.125" customWidth="1"/>
    <col min="6" max="26" width="10.875" customWidth="1"/>
  </cols>
  <sheetData>
    <row r="1" spans="1:26" s="93" customFormat="1" ht="15.95" customHeight="1">
      <c r="A1" s="128" t="s">
        <v>40</v>
      </c>
      <c r="B1" s="92">
        <v>2026</v>
      </c>
      <c r="C1" s="170" t="s">
        <v>139</v>
      </c>
      <c r="D1" s="183"/>
      <c r="E1" s="182"/>
      <c r="F1" s="96"/>
      <c r="G1" s="96"/>
      <c r="H1" s="96"/>
      <c r="I1" s="96"/>
      <c r="J1" s="96"/>
      <c r="K1" s="96"/>
      <c r="L1" s="96"/>
      <c r="M1" s="96"/>
      <c r="N1" s="96"/>
    </row>
    <row r="2" spans="1:26" ht="12" customHeight="1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</row>
    <row r="3" spans="1:26" ht="12" customHeight="1">
      <c r="A3" s="17" t="s">
        <v>42</v>
      </c>
      <c r="B3" s="18" t="s">
        <v>15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26" ht="12" customHeight="1">
      <c r="A4" s="17" t="s">
        <v>43</v>
      </c>
      <c r="B4" s="18" t="s">
        <v>15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</row>
    <row r="5" spans="1:26" ht="12" customHeight="1">
      <c r="A5" s="17" t="s">
        <v>44</v>
      </c>
      <c r="B5" s="18" t="s">
        <v>15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</row>
    <row r="6" spans="1:26" ht="12" customHeight="1">
      <c r="A6" s="17" t="s">
        <v>45</v>
      </c>
      <c r="B6" s="25">
        <v>0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2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</row>
    <row r="8" spans="1:26" ht="12" customHeight="1">
      <c r="A8" s="15" t="s">
        <v>46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</row>
    <row r="9" spans="1:26" ht="12" customHeight="1">
      <c r="A9" s="17" t="s">
        <v>47</v>
      </c>
      <c r="B9" s="20" t="s">
        <v>123</v>
      </c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</row>
    <row r="10" spans="1:26" ht="12" customHeight="1">
      <c r="A10" s="17" t="s">
        <v>49</v>
      </c>
      <c r="B10" s="6" t="s">
        <v>140</v>
      </c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</row>
    <row r="11" spans="1:26" ht="12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</row>
    <row r="12" spans="1:26" ht="12" customHeight="1">
      <c r="A12" s="17" t="s">
        <v>141</v>
      </c>
      <c r="B12" s="25">
        <v>0</v>
      </c>
      <c r="C12" s="6"/>
      <c r="D12" s="6" t="s">
        <v>15</v>
      </c>
      <c r="E12" s="6"/>
      <c r="F12" s="6"/>
      <c r="G12" s="6"/>
      <c r="H12" s="6"/>
      <c r="I12" s="6"/>
      <c r="J12" s="6"/>
      <c r="K12" s="6"/>
      <c r="L12" s="6"/>
      <c r="M12" s="6"/>
      <c r="N12" s="6"/>
    </row>
    <row r="13" spans="1:26" ht="12" customHeight="1">
      <c r="A13" s="17" t="s">
        <v>142</v>
      </c>
      <c r="B13" s="25">
        <v>0</v>
      </c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spans="1:26" ht="12" customHeight="1">
      <c r="A14" s="17" t="s">
        <v>143</v>
      </c>
      <c r="B14" s="25">
        <v>0</v>
      </c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spans="1:26" ht="12" customHeight="1">
      <c r="A15" s="17" t="s">
        <v>144</v>
      </c>
      <c r="B15" s="25">
        <v>0</v>
      </c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</row>
    <row r="16" spans="1:26" ht="12" customHeight="1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</row>
    <row r="17" spans="1:26" ht="12" customHeight="1">
      <c r="A17" s="17" t="s">
        <v>68</v>
      </c>
      <c r="B17" s="25">
        <v>0</v>
      </c>
      <c r="C17" s="6" t="s">
        <v>69</v>
      </c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</row>
    <row r="18" spans="1:26" ht="12" customHeight="1">
      <c r="A18" s="17" t="s">
        <v>116</v>
      </c>
      <c r="B18" s="25">
        <v>0</v>
      </c>
      <c r="C18" s="6" t="s">
        <v>69</v>
      </c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</row>
    <row r="19" spans="1:26" ht="12" customHeight="1">
      <c r="A19" s="17" t="s">
        <v>71</v>
      </c>
      <c r="B19" s="25">
        <v>0</v>
      </c>
      <c r="C19" s="6" t="s">
        <v>69</v>
      </c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</row>
    <row r="20" spans="1:26" ht="12" customHeight="1">
      <c r="A20" s="17" t="s">
        <v>73</v>
      </c>
      <c r="B20" s="25">
        <v>0</v>
      </c>
      <c r="C20" s="6" t="s">
        <v>69</v>
      </c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</row>
    <row r="21" spans="1:26" ht="12" customHeight="1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</row>
    <row r="22" spans="1:26" ht="12" customHeight="1">
      <c r="A22" s="17" t="s">
        <v>75</v>
      </c>
      <c r="B22" s="104">
        <f>'RSZ-tarieven'!B5</f>
        <v>0.30609999999999998</v>
      </c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</row>
    <row r="23" spans="1:26" ht="12" customHeight="1">
      <c r="A23" s="17" t="s">
        <v>76</v>
      </c>
      <c r="B23" s="104">
        <f>'RSZ-tarieven'!B15</f>
        <v>1.9799999999999998E-2</v>
      </c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</row>
    <row r="24" spans="1:26" ht="12" customHeight="1">
      <c r="A24" s="17" t="s">
        <v>77</v>
      </c>
      <c r="B24" s="104">
        <f>IF(B6&lt;10,0,1.69%)</f>
        <v>0</v>
      </c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</row>
    <row r="25" spans="1:26" ht="12" customHeight="1">
      <c r="A25" s="17" t="s">
        <v>145</v>
      </c>
      <c r="B25" s="25">
        <v>0</v>
      </c>
      <c r="C25" s="6" t="s">
        <v>15</v>
      </c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</row>
    <row r="26" spans="1:26" ht="12" customHeight="1">
      <c r="A26" s="17" t="s">
        <v>79</v>
      </c>
      <c r="B26" s="25">
        <v>0</v>
      </c>
      <c r="C26" s="6" t="s">
        <v>15</v>
      </c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</row>
    <row r="27" spans="1:26" ht="12" customHeight="1">
      <c r="A27" s="17" t="s">
        <v>80</v>
      </c>
      <c r="B27" s="25">
        <v>0</v>
      </c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</row>
    <row r="28" spans="1:26" ht="12" customHeight="1">
      <c r="A28" s="6"/>
      <c r="B28" s="6"/>
      <c r="C28" s="6"/>
      <c r="D28" s="6"/>
      <c r="E28" s="6"/>
      <c r="F28" s="6"/>
      <c r="G28" s="6"/>
      <c r="H28" s="6"/>
      <c r="I28" s="6"/>
      <c r="J28" s="28" t="s">
        <v>15</v>
      </c>
      <c r="K28" s="6"/>
      <c r="L28" s="6"/>
      <c r="M28" s="29" t="s">
        <v>15</v>
      </c>
      <c r="N28" s="6"/>
    </row>
    <row r="29" spans="1:26" ht="12" customHeight="1">
      <c r="A29" s="6"/>
      <c r="B29" s="54">
        <f>B1</f>
        <v>2026</v>
      </c>
      <c r="C29" s="55" t="s">
        <v>82</v>
      </c>
      <c r="D29" s="55" t="s">
        <v>83</v>
      </c>
      <c r="E29" s="55" t="s">
        <v>84</v>
      </c>
      <c r="F29" s="55" t="s">
        <v>85</v>
      </c>
      <c r="G29" s="55" t="s">
        <v>86</v>
      </c>
      <c r="H29" s="55" t="s">
        <v>87</v>
      </c>
      <c r="I29" s="55" t="s">
        <v>89</v>
      </c>
      <c r="J29" s="55" t="s">
        <v>90</v>
      </c>
      <c r="K29" s="55" t="s">
        <v>91</v>
      </c>
      <c r="L29" s="55" t="s">
        <v>92</v>
      </c>
      <c r="M29" s="55" t="s">
        <v>93</v>
      </c>
      <c r="N29" s="56" t="s">
        <v>95</v>
      </c>
    </row>
    <row r="30" spans="1:26" ht="12" customHeight="1">
      <c r="A30" s="43" t="s">
        <v>146</v>
      </c>
      <c r="B30" s="44">
        <f t="shared" ref="B30:B33" si="0">SUM(C30:N30)</f>
        <v>0</v>
      </c>
      <c r="C30" s="45">
        <v>0</v>
      </c>
      <c r="D30" s="46">
        <v>0</v>
      </c>
      <c r="E30" s="46">
        <v>0</v>
      </c>
      <c r="F30" s="46">
        <v>0</v>
      </c>
      <c r="G30" s="46">
        <v>0</v>
      </c>
      <c r="H30" s="46">
        <v>0</v>
      </c>
      <c r="I30" s="46">
        <v>0</v>
      </c>
      <c r="J30" s="46">
        <v>0</v>
      </c>
      <c r="K30" s="46">
        <v>0</v>
      </c>
      <c r="L30" s="46">
        <v>0</v>
      </c>
      <c r="M30" s="46">
        <v>0</v>
      </c>
      <c r="N30" s="47">
        <v>0</v>
      </c>
    </row>
    <row r="31" spans="1:26" ht="12" customHeight="1">
      <c r="A31" s="43" t="s">
        <v>147</v>
      </c>
      <c r="B31" s="44">
        <f t="shared" si="0"/>
        <v>0</v>
      </c>
      <c r="C31" s="45">
        <v>0</v>
      </c>
      <c r="D31" s="46">
        <v>0</v>
      </c>
      <c r="E31" s="46">
        <v>0</v>
      </c>
      <c r="F31" s="46">
        <v>0</v>
      </c>
      <c r="G31" s="46">
        <v>0</v>
      </c>
      <c r="H31" s="46">
        <v>0</v>
      </c>
      <c r="I31" s="46">
        <v>0</v>
      </c>
      <c r="J31" s="46">
        <v>0</v>
      </c>
      <c r="K31" s="46">
        <v>0</v>
      </c>
      <c r="L31" s="46">
        <v>0</v>
      </c>
      <c r="M31" s="46">
        <v>0</v>
      </c>
      <c r="N31" s="47">
        <v>0</v>
      </c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spans="1:26" ht="12" customHeight="1">
      <c r="A32" s="43" t="s">
        <v>148</v>
      </c>
      <c r="B32" s="44">
        <f t="shared" si="0"/>
        <v>0</v>
      </c>
      <c r="C32" s="45">
        <v>0</v>
      </c>
      <c r="D32" s="46">
        <v>0</v>
      </c>
      <c r="E32" s="46">
        <v>0</v>
      </c>
      <c r="F32" s="46">
        <v>0</v>
      </c>
      <c r="G32" s="46">
        <v>0</v>
      </c>
      <c r="H32" s="46">
        <v>0</v>
      </c>
      <c r="I32" s="46">
        <v>0</v>
      </c>
      <c r="J32" s="46">
        <v>0</v>
      </c>
      <c r="K32" s="46">
        <v>0</v>
      </c>
      <c r="L32" s="46">
        <v>0</v>
      </c>
      <c r="M32" s="46">
        <v>0</v>
      </c>
      <c r="N32" s="47">
        <v>0</v>
      </c>
    </row>
    <row r="33" spans="1:26" ht="12" customHeight="1">
      <c r="A33" s="43" t="s">
        <v>149</v>
      </c>
      <c r="B33" s="44">
        <f t="shared" si="0"/>
        <v>0</v>
      </c>
      <c r="C33" s="45">
        <v>0</v>
      </c>
      <c r="D33" s="46">
        <v>0</v>
      </c>
      <c r="E33" s="46">
        <v>0</v>
      </c>
      <c r="F33" s="46">
        <v>0</v>
      </c>
      <c r="G33" s="46">
        <v>0</v>
      </c>
      <c r="H33" s="46">
        <v>0</v>
      </c>
      <c r="I33" s="46">
        <v>0</v>
      </c>
      <c r="J33" s="46">
        <v>0</v>
      </c>
      <c r="K33" s="46">
        <v>0</v>
      </c>
      <c r="L33" s="46">
        <v>0</v>
      </c>
      <c r="M33" s="46">
        <v>0</v>
      </c>
      <c r="N33" s="47">
        <v>0</v>
      </c>
    </row>
    <row r="34" spans="1:26" ht="12" customHeight="1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spans="1:26" ht="12" customHeight="1">
      <c r="A35" s="43" t="s">
        <v>150</v>
      </c>
      <c r="B35" s="57">
        <f t="shared" ref="B35:B41" si="1">SUM(C35:N35)</f>
        <v>0</v>
      </c>
      <c r="C35" s="58">
        <v>0</v>
      </c>
      <c r="D35" s="59">
        <v>0</v>
      </c>
      <c r="E35" s="59">
        <v>0</v>
      </c>
      <c r="F35" s="59">
        <v>0</v>
      </c>
      <c r="G35" s="59">
        <v>0</v>
      </c>
      <c r="H35" s="59">
        <v>0</v>
      </c>
      <c r="I35" s="59">
        <v>0</v>
      </c>
      <c r="J35" s="59">
        <v>0</v>
      </c>
      <c r="K35" s="59">
        <v>0</v>
      </c>
      <c r="L35" s="59">
        <v>0</v>
      </c>
      <c r="M35" s="59">
        <v>0</v>
      </c>
      <c r="N35" s="60">
        <v>0</v>
      </c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</row>
    <row r="36" spans="1:26" ht="12" customHeight="1">
      <c r="A36" s="6" t="s">
        <v>99</v>
      </c>
      <c r="B36" s="61">
        <f t="shared" si="1"/>
        <v>0</v>
      </c>
      <c r="C36" s="126">
        <f t="shared" ref="C36:N36" si="2">($B12*C30)+($B13*C31)+($B14*C32)+($B15*C33)</f>
        <v>0</v>
      </c>
      <c r="D36" s="127">
        <f t="shared" si="2"/>
        <v>0</v>
      </c>
      <c r="E36" s="127">
        <f t="shared" si="2"/>
        <v>0</v>
      </c>
      <c r="F36" s="127">
        <f t="shared" si="2"/>
        <v>0</v>
      </c>
      <c r="G36" s="127">
        <f t="shared" si="2"/>
        <v>0</v>
      </c>
      <c r="H36" s="127">
        <f t="shared" si="2"/>
        <v>0</v>
      </c>
      <c r="I36" s="127">
        <f t="shared" si="2"/>
        <v>0</v>
      </c>
      <c r="J36" s="127">
        <f t="shared" si="2"/>
        <v>0</v>
      </c>
      <c r="K36" s="127">
        <f t="shared" si="2"/>
        <v>0</v>
      </c>
      <c r="L36" s="127">
        <f t="shared" si="2"/>
        <v>0</v>
      </c>
      <c r="M36" s="127">
        <f t="shared" si="2"/>
        <v>0</v>
      </c>
      <c r="N36" s="113">
        <f t="shared" si="2"/>
        <v>0</v>
      </c>
    </row>
    <row r="37" spans="1:26" ht="12" customHeight="1">
      <c r="A37" s="6" t="s">
        <v>100</v>
      </c>
      <c r="B37" s="33">
        <f t="shared" si="1"/>
        <v>0</v>
      </c>
      <c r="C37" s="34">
        <f t="shared" ref="C37:N37" si="3">$B$17*C35</f>
        <v>0</v>
      </c>
      <c r="D37" s="24">
        <f t="shared" si="3"/>
        <v>0</v>
      </c>
      <c r="E37" s="24">
        <f t="shared" si="3"/>
        <v>0</v>
      </c>
      <c r="F37" s="24">
        <f t="shared" si="3"/>
        <v>0</v>
      </c>
      <c r="G37" s="24">
        <f t="shared" si="3"/>
        <v>0</v>
      </c>
      <c r="H37" s="24">
        <f t="shared" si="3"/>
        <v>0</v>
      </c>
      <c r="I37" s="24">
        <f t="shared" si="3"/>
        <v>0</v>
      </c>
      <c r="J37" s="24">
        <f t="shared" si="3"/>
        <v>0</v>
      </c>
      <c r="K37" s="24">
        <f t="shared" si="3"/>
        <v>0</v>
      </c>
      <c r="L37" s="24">
        <f t="shared" si="3"/>
        <v>0</v>
      </c>
      <c r="M37" s="24">
        <f t="shared" si="3"/>
        <v>0</v>
      </c>
      <c r="N37" s="114">
        <f t="shared" si="3"/>
        <v>0</v>
      </c>
    </row>
    <row r="38" spans="1:26" ht="12" customHeight="1">
      <c r="A38" s="6" t="s">
        <v>101</v>
      </c>
      <c r="B38" s="33">
        <f t="shared" si="1"/>
        <v>0</v>
      </c>
      <c r="C38" s="34">
        <f>MAX(0,IF((C36+C37)&gt;0,((C36+C37)*108%)*($B$22+$B$23+$B$24)-(($B$25+$B$26+$B$27)*($C$35)),0))</f>
        <v>0</v>
      </c>
      <c r="D38" s="24">
        <f>MAX(0,IF((D36+D37)&gt;0,((D36+D37)*108%)*($B$22+$B$23+$B$24)-(($B$25+$B$26+$B$27)*($D$35)),0))</f>
        <v>0</v>
      </c>
      <c r="E38" s="24">
        <f>MAX(0,IF((E36+E37)&gt;0,((E36+E37)*108%)*($B$22+$B$23+$B$24)-(($B$25+$B$26+$B$27)*($E$35)),0))</f>
        <v>0</v>
      </c>
      <c r="F38" s="24">
        <f>MAX(0,IF((F36+F37)&gt;0,((F36+F37)*108%)*($B$22+$B$23+$B$24)-(($B$25+$B$26+$B$27)*($F$35)),0))</f>
        <v>0</v>
      </c>
      <c r="G38" s="24">
        <f>MAX(0,IF((G36+G37)&gt;0,((G36+G37)*108%)*($B$22+$B$23+$B$24)-(($B$25+$B$26+$B$27)*($G$35)),0))</f>
        <v>0</v>
      </c>
      <c r="H38" s="24">
        <f>MAX(0,IF((H36+H37)&gt;0,((H36+H37)*108%)*($B$22+$B$23+$B$24)-(($B$25+$B$26+$B$27)*($H$35)),0))</f>
        <v>0</v>
      </c>
      <c r="I38" s="24">
        <f>MAX(0,IF((I36+I37)&gt;0,((I36+I37)*108%)*($B$22+$B$23+$B$24)-(($B$25+$B$26+$B$27)*($I$35)),0))</f>
        <v>0</v>
      </c>
      <c r="J38" s="24">
        <f>MAX(0,IF((J36+J37)&gt;0,((J36+J37)*108%)*($B$22+$B$23+$B$24)-(($B$25+$B$26+$B$27)*($J$35)),0))</f>
        <v>0</v>
      </c>
      <c r="K38" s="24">
        <f>MAX(0,IF((K36+K37)&gt;0,((K36+K37)*108%)*($B$22+$B$23+$B$24)-(($B$25+$B$26+$B$27)*($K$35)),0))</f>
        <v>0</v>
      </c>
      <c r="L38" s="24">
        <f>MAX(0,IF((L36+L37)&gt;0,((L36+L37)*108%)*($B$22+$B$23+$B$24)-(($B$25+$B$26+$B$27)*($L$35)),0))</f>
        <v>0</v>
      </c>
      <c r="M38" s="24">
        <f>MAX(0,IF((M36+M37)&gt;0,((M36+M37)*108%)*($B$22+$B$23+$B$24)-(($B$25+$B$26+$B$27)*($M$35)),0))</f>
        <v>0</v>
      </c>
      <c r="N38" s="114">
        <f>MAX(0,IF((N36+N37)&gt;0,((N36+N37)*108%)*($B$22+$B$23+$B$24)-(($B$25+$B$26+$B$27)*($N$35)),0))</f>
        <v>0</v>
      </c>
    </row>
    <row r="39" spans="1:26" ht="12" customHeight="1">
      <c r="A39" s="6" t="s">
        <v>102</v>
      </c>
      <c r="B39" s="33">
        <f t="shared" si="1"/>
        <v>0</v>
      </c>
      <c r="C39" s="34">
        <f t="shared" ref="C39:N39" si="4">$B18*(C35)</f>
        <v>0</v>
      </c>
      <c r="D39" s="35">
        <f t="shared" si="4"/>
        <v>0</v>
      </c>
      <c r="E39" s="35">
        <f t="shared" si="4"/>
        <v>0</v>
      </c>
      <c r="F39" s="35">
        <f t="shared" si="4"/>
        <v>0</v>
      </c>
      <c r="G39" s="35">
        <f t="shared" si="4"/>
        <v>0</v>
      </c>
      <c r="H39" s="35">
        <f t="shared" si="4"/>
        <v>0</v>
      </c>
      <c r="I39" s="35">
        <f t="shared" si="4"/>
        <v>0</v>
      </c>
      <c r="J39" s="35">
        <f t="shared" si="4"/>
        <v>0</v>
      </c>
      <c r="K39" s="35">
        <f t="shared" si="4"/>
        <v>0</v>
      </c>
      <c r="L39" s="35">
        <f t="shared" si="4"/>
        <v>0</v>
      </c>
      <c r="M39" s="35">
        <f t="shared" si="4"/>
        <v>0</v>
      </c>
      <c r="N39" s="115">
        <f t="shared" si="4"/>
        <v>0</v>
      </c>
    </row>
    <row r="40" spans="1:26" ht="12" customHeight="1">
      <c r="A40" s="6" t="s">
        <v>103</v>
      </c>
      <c r="B40" s="33">
        <f t="shared" si="1"/>
        <v>0</v>
      </c>
      <c r="C40" s="34">
        <f>$B19*(C35)</f>
        <v>0</v>
      </c>
      <c r="D40" s="24">
        <f t="shared" ref="D40:N40" si="5">$B19*D35</f>
        <v>0</v>
      </c>
      <c r="E40" s="24">
        <f t="shared" si="5"/>
        <v>0</v>
      </c>
      <c r="F40" s="24">
        <f t="shared" si="5"/>
        <v>0</v>
      </c>
      <c r="G40" s="24">
        <f t="shared" si="5"/>
        <v>0</v>
      </c>
      <c r="H40" s="24">
        <f t="shared" si="5"/>
        <v>0</v>
      </c>
      <c r="I40" s="24">
        <f t="shared" si="5"/>
        <v>0</v>
      </c>
      <c r="J40" s="24">
        <f t="shared" si="5"/>
        <v>0</v>
      </c>
      <c r="K40" s="24">
        <f t="shared" si="5"/>
        <v>0</v>
      </c>
      <c r="L40" s="24">
        <f t="shared" si="5"/>
        <v>0</v>
      </c>
      <c r="M40" s="24">
        <f t="shared" si="5"/>
        <v>0</v>
      </c>
      <c r="N40" s="114">
        <f t="shared" si="5"/>
        <v>0</v>
      </c>
    </row>
    <row r="41" spans="1:26" ht="12" customHeight="1">
      <c r="A41" s="6" t="s">
        <v>104</v>
      </c>
      <c r="B41" s="36">
        <f t="shared" si="1"/>
        <v>0</v>
      </c>
      <c r="C41" s="116">
        <f>$B20*(C35)</f>
        <v>0</v>
      </c>
      <c r="D41" s="117">
        <f t="shared" ref="D41:N41" si="6">$B20*D35</f>
        <v>0</v>
      </c>
      <c r="E41" s="117">
        <f t="shared" si="6"/>
        <v>0</v>
      </c>
      <c r="F41" s="117">
        <f t="shared" si="6"/>
        <v>0</v>
      </c>
      <c r="G41" s="117">
        <f t="shared" si="6"/>
        <v>0</v>
      </c>
      <c r="H41" s="117">
        <f t="shared" si="6"/>
        <v>0</v>
      </c>
      <c r="I41" s="117">
        <f t="shared" si="6"/>
        <v>0</v>
      </c>
      <c r="J41" s="117">
        <f t="shared" si="6"/>
        <v>0</v>
      </c>
      <c r="K41" s="117">
        <f t="shared" si="6"/>
        <v>0</v>
      </c>
      <c r="L41" s="117">
        <f t="shared" si="6"/>
        <v>0</v>
      </c>
      <c r="M41" s="117">
        <f t="shared" si="6"/>
        <v>0</v>
      </c>
      <c r="N41" s="119">
        <f t="shared" si="6"/>
        <v>0</v>
      </c>
    </row>
    <row r="42" spans="1:26" ht="12" customHeight="1">
      <c r="A42" s="6"/>
      <c r="B42" s="62">
        <f t="shared" ref="B42:N42" si="7">SUM(B36:B41)</f>
        <v>0</v>
      </c>
      <c r="C42" s="120">
        <f t="shared" si="7"/>
        <v>0</v>
      </c>
      <c r="D42" s="121">
        <f t="shared" si="7"/>
        <v>0</v>
      </c>
      <c r="E42" s="121">
        <f t="shared" si="7"/>
        <v>0</v>
      </c>
      <c r="F42" s="121">
        <f t="shared" si="7"/>
        <v>0</v>
      </c>
      <c r="G42" s="121">
        <f t="shared" si="7"/>
        <v>0</v>
      </c>
      <c r="H42" s="121">
        <f t="shared" si="7"/>
        <v>0</v>
      </c>
      <c r="I42" s="121">
        <f t="shared" si="7"/>
        <v>0</v>
      </c>
      <c r="J42" s="121">
        <f t="shared" si="7"/>
        <v>0</v>
      </c>
      <c r="K42" s="121">
        <f t="shared" si="7"/>
        <v>0</v>
      </c>
      <c r="L42" s="121">
        <f t="shared" si="7"/>
        <v>0</v>
      </c>
      <c r="M42" s="121">
        <f t="shared" si="7"/>
        <v>0</v>
      </c>
      <c r="N42" s="122">
        <f t="shared" si="7"/>
        <v>0</v>
      </c>
    </row>
    <row r="43" spans="1:26" ht="12" customHeight="1">
      <c r="A43" s="38" t="s">
        <v>105</v>
      </c>
      <c r="B43" s="39">
        <f>(SUM(C42:N42)-B42)+(SUM(C36:N41)-B42)</f>
        <v>0</v>
      </c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</row>
    <row r="44" spans="1:26" ht="12" customHeight="1">
      <c r="A44" s="6"/>
      <c r="B44" s="40" t="s">
        <v>106</v>
      </c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</row>
    <row r="45" spans="1:26" ht="12" customHeight="1">
      <c r="A45" s="8">
        <v>0.1027</v>
      </c>
      <c r="B45" s="41">
        <f>SUM(C45:N45)</f>
        <v>0</v>
      </c>
      <c r="C45" s="123">
        <f t="shared" ref="C45:N45" si="8">(C36*108%)*$A$45</f>
        <v>0</v>
      </c>
      <c r="D45" s="123">
        <f t="shared" si="8"/>
        <v>0</v>
      </c>
      <c r="E45" s="123">
        <f t="shared" si="8"/>
        <v>0</v>
      </c>
      <c r="F45" s="123">
        <f t="shared" si="8"/>
        <v>0</v>
      </c>
      <c r="G45" s="123">
        <f t="shared" si="8"/>
        <v>0</v>
      </c>
      <c r="H45" s="123">
        <f t="shared" si="8"/>
        <v>0</v>
      </c>
      <c r="I45" s="123">
        <f t="shared" si="8"/>
        <v>0</v>
      </c>
      <c r="J45" s="123">
        <f t="shared" si="8"/>
        <v>0</v>
      </c>
      <c r="K45" s="123">
        <f t="shared" si="8"/>
        <v>0</v>
      </c>
      <c r="L45" s="123">
        <f t="shared" si="8"/>
        <v>0</v>
      </c>
      <c r="M45" s="123">
        <f t="shared" si="8"/>
        <v>0</v>
      </c>
      <c r="N45" s="125">
        <f t="shared" si="8"/>
        <v>0</v>
      </c>
    </row>
    <row r="46" spans="1:26" ht="12" customHeight="1"/>
    <row r="47" spans="1:26" ht="12" customHeight="1"/>
    <row r="48" spans="1:26" ht="12" customHeight="1"/>
    <row r="49" customFormat="1" ht="12" customHeight="1"/>
    <row r="50" customFormat="1" ht="12" customHeight="1"/>
    <row r="51" customFormat="1" ht="12" customHeight="1"/>
    <row r="52" customFormat="1" ht="12" customHeight="1"/>
    <row r="53" customFormat="1" ht="12" customHeight="1"/>
    <row r="54" customFormat="1" ht="12" customHeight="1"/>
    <row r="55" customFormat="1" ht="12" customHeight="1"/>
    <row r="56" customFormat="1" ht="12" customHeight="1"/>
    <row r="57" customFormat="1" ht="12" customHeight="1"/>
    <row r="58" customFormat="1" ht="12" customHeight="1"/>
    <row r="59" customFormat="1" ht="12" customHeight="1"/>
    <row r="60" customFormat="1" ht="12" customHeight="1"/>
    <row r="61" customFormat="1" ht="12" customHeight="1"/>
    <row r="62" customFormat="1" ht="12" customHeight="1"/>
    <row r="63" customFormat="1" ht="12" customHeight="1"/>
    <row r="64" customFormat="1" ht="12" customHeight="1"/>
    <row r="65" customFormat="1" ht="12" customHeight="1"/>
    <row r="66" customFormat="1" ht="12" customHeight="1"/>
    <row r="67" customFormat="1" ht="12" customHeight="1"/>
    <row r="68" customFormat="1" ht="12" customHeight="1"/>
    <row r="69" customFormat="1" ht="12" customHeight="1"/>
    <row r="70" customFormat="1" ht="12" customHeight="1"/>
    <row r="71" customFormat="1" ht="12" customHeight="1"/>
    <row r="72" customFormat="1" ht="12" customHeight="1"/>
    <row r="73" customFormat="1" ht="12" customHeight="1"/>
    <row r="74" customFormat="1" ht="12" customHeight="1"/>
    <row r="75" customFormat="1" ht="12" customHeight="1"/>
    <row r="76" customFormat="1" ht="12" customHeight="1"/>
    <row r="77" customFormat="1" ht="12" customHeight="1"/>
    <row r="78" customFormat="1" ht="12" customHeight="1"/>
    <row r="79" customFormat="1" ht="12" customHeight="1"/>
    <row r="80" customFormat="1" ht="12" customHeight="1"/>
    <row r="81" customFormat="1" ht="12" customHeight="1"/>
    <row r="82" customFormat="1" ht="12" customHeight="1"/>
    <row r="83" customFormat="1" ht="12" customHeight="1"/>
    <row r="84" customFormat="1" ht="12" customHeight="1"/>
    <row r="85" customFormat="1" ht="12" customHeight="1"/>
    <row r="86" customFormat="1" ht="12" customHeight="1"/>
    <row r="87" customFormat="1" ht="12" customHeight="1"/>
    <row r="88" customFormat="1" ht="12" customHeight="1"/>
    <row r="89" customFormat="1" ht="12" customHeight="1"/>
    <row r="90" customFormat="1" ht="12" customHeight="1"/>
    <row r="91" customFormat="1" ht="12" customHeight="1"/>
    <row r="92" customFormat="1" ht="12" customHeight="1"/>
    <row r="93" customFormat="1" ht="12" customHeight="1"/>
    <row r="94" customFormat="1" ht="12" customHeight="1"/>
    <row r="95" customFormat="1" ht="12" customHeight="1"/>
    <row r="96" customFormat="1" ht="12" customHeight="1"/>
    <row r="97" customFormat="1" ht="12" customHeight="1"/>
    <row r="98" customFormat="1" ht="12" customHeight="1"/>
    <row r="99" customFormat="1" ht="12" customHeight="1"/>
    <row r="100" customFormat="1" ht="12" customHeight="1"/>
    <row r="101" customFormat="1" ht="12" customHeight="1"/>
    <row r="102" customFormat="1" ht="12" customHeight="1"/>
    <row r="103" customFormat="1" ht="12" customHeight="1"/>
    <row r="104" customFormat="1" ht="12" customHeight="1"/>
    <row r="105" customFormat="1" ht="12" customHeight="1"/>
    <row r="106" customFormat="1" ht="12" customHeight="1"/>
    <row r="107" customFormat="1" ht="12" customHeight="1"/>
    <row r="108" customFormat="1" ht="12" customHeight="1"/>
    <row r="109" customFormat="1" ht="12" customHeight="1"/>
    <row r="110" customFormat="1" ht="12" customHeight="1"/>
    <row r="111" customFormat="1" ht="12" customHeight="1"/>
    <row r="112" customFormat="1" ht="12" customHeight="1"/>
    <row r="113" customFormat="1" ht="12" customHeight="1"/>
    <row r="114" customFormat="1" ht="12" customHeight="1"/>
    <row r="115" customFormat="1" ht="12" customHeight="1"/>
    <row r="116" customFormat="1" ht="12" customHeight="1"/>
    <row r="117" customFormat="1" ht="12" customHeight="1"/>
    <row r="118" customFormat="1" ht="12" customHeight="1"/>
    <row r="119" customFormat="1" ht="12" customHeight="1"/>
    <row r="120" customFormat="1" ht="12" customHeight="1"/>
    <row r="121" customFormat="1" ht="12" customHeight="1"/>
    <row r="122" customFormat="1" ht="12" customHeight="1"/>
    <row r="123" customFormat="1" ht="12" customHeight="1"/>
    <row r="124" customFormat="1" ht="12" customHeight="1"/>
    <row r="125" customFormat="1" ht="12" customHeight="1"/>
    <row r="126" customFormat="1" ht="12" customHeight="1"/>
    <row r="127" customFormat="1" ht="12" customHeight="1"/>
    <row r="128" customFormat="1" ht="12" customHeight="1"/>
    <row r="129" customFormat="1" ht="12" customHeight="1"/>
    <row r="130" customFormat="1" ht="12" customHeight="1"/>
    <row r="131" customFormat="1" ht="12" customHeight="1"/>
    <row r="132" customFormat="1" ht="12" customHeight="1"/>
    <row r="133" customFormat="1" ht="12" customHeight="1"/>
    <row r="134" customFormat="1" ht="12" customHeight="1"/>
    <row r="135" customFormat="1" ht="12" customHeight="1"/>
    <row r="136" customFormat="1" ht="12" customHeight="1"/>
    <row r="137" customFormat="1" ht="12" customHeight="1"/>
    <row r="138" customFormat="1" ht="12" customHeight="1"/>
    <row r="139" customFormat="1" ht="12" customHeight="1"/>
    <row r="140" customFormat="1" ht="12" customHeight="1"/>
    <row r="141" customFormat="1" ht="12" customHeight="1"/>
    <row r="142" customFormat="1" ht="12" customHeight="1"/>
    <row r="143" customFormat="1" ht="12" customHeight="1"/>
    <row r="144" customFormat="1" ht="12" customHeight="1"/>
    <row r="145" customFormat="1" ht="12" customHeight="1"/>
    <row r="146" customFormat="1" ht="12" customHeight="1"/>
    <row r="147" customFormat="1" ht="12" customHeight="1"/>
    <row r="148" customFormat="1" ht="12" customHeight="1"/>
    <row r="149" customFormat="1" ht="12" customHeight="1"/>
    <row r="150" customFormat="1" ht="12" customHeight="1"/>
    <row r="151" customFormat="1" ht="12" customHeight="1"/>
    <row r="152" customFormat="1" ht="12" customHeight="1"/>
    <row r="153" customFormat="1" ht="12" customHeight="1"/>
    <row r="154" customFormat="1" ht="12" customHeight="1"/>
    <row r="155" customFormat="1" ht="12" customHeight="1"/>
    <row r="156" customFormat="1" ht="12" customHeight="1"/>
    <row r="157" customFormat="1" ht="12" customHeight="1"/>
    <row r="158" customFormat="1" ht="12" customHeight="1"/>
    <row r="159" customFormat="1" ht="12" customHeight="1"/>
    <row r="160" customFormat="1" ht="12" customHeight="1"/>
    <row r="161" customFormat="1" ht="12" customHeight="1"/>
    <row r="162" customFormat="1" ht="12" customHeight="1"/>
    <row r="163" customFormat="1" ht="12" customHeight="1"/>
    <row r="164" customFormat="1" ht="12" customHeight="1"/>
    <row r="165" customFormat="1" ht="12" customHeight="1"/>
    <row r="166" customFormat="1" ht="12" customHeight="1"/>
    <row r="167" customFormat="1" ht="12" customHeight="1"/>
    <row r="168" customFormat="1" ht="12" customHeight="1"/>
    <row r="169" customFormat="1" ht="12" customHeight="1"/>
    <row r="170" customFormat="1" ht="12" customHeight="1"/>
    <row r="171" customFormat="1" ht="12" customHeight="1"/>
    <row r="172" customFormat="1" ht="12" customHeight="1"/>
    <row r="173" customFormat="1" ht="12" customHeight="1"/>
    <row r="174" customFormat="1" ht="12" customHeight="1"/>
    <row r="175" customFormat="1" ht="12" customHeight="1"/>
    <row r="176" customFormat="1" ht="12" customHeight="1"/>
    <row r="177" customFormat="1" ht="12" customHeight="1"/>
    <row r="178" customFormat="1" ht="12" customHeight="1"/>
    <row r="179" customFormat="1" ht="12" customHeight="1"/>
    <row r="180" customFormat="1" ht="12" customHeight="1"/>
    <row r="181" customFormat="1" ht="12" customHeight="1"/>
    <row r="182" customFormat="1" ht="12" customHeight="1"/>
    <row r="183" customFormat="1" ht="12" customHeight="1"/>
    <row r="184" customFormat="1" ht="12" customHeight="1"/>
    <row r="185" customFormat="1" ht="12" customHeight="1"/>
    <row r="186" customFormat="1" ht="12" customHeight="1"/>
    <row r="187" customFormat="1" ht="12" customHeight="1"/>
    <row r="188" customFormat="1" ht="12" customHeight="1"/>
    <row r="189" customFormat="1" ht="12" customHeight="1"/>
    <row r="190" customFormat="1" ht="12" customHeight="1"/>
    <row r="191" customFormat="1" ht="12" customHeight="1"/>
    <row r="192" customFormat="1" ht="12" customHeight="1"/>
    <row r="193" customFormat="1" ht="12" customHeight="1"/>
    <row r="194" customFormat="1" ht="12" customHeight="1"/>
    <row r="195" customFormat="1" ht="12" customHeight="1"/>
    <row r="196" customFormat="1" ht="12" customHeight="1"/>
    <row r="197" customFormat="1" ht="12" customHeight="1"/>
    <row r="198" customFormat="1" ht="12" customHeight="1"/>
    <row r="199" customFormat="1" ht="12" customHeight="1"/>
    <row r="200" customFormat="1" ht="12" customHeight="1"/>
    <row r="201" customFormat="1" ht="12" customHeight="1"/>
    <row r="202" customFormat="1" ht="12" customHeight="1"/>
    <row r="203" customFormat="1" ht="12" customHeight="1"/>
    <row r="204" customFormat="1" ht="12" customHeight="1"/>
    <row r="205" customFormat="1" ht="12" customHeight="1"/>
    <row r="206" customFormat="1" ht="12" customHeight="1"/>
    <row r="207" customFormat="1" ht="12" customHeight="1"/>
    <row r="208" customFormat="1" ht="12" customHeight="1"/>
    <row r="209" customFormat="1" ht="12" customHeight="1"/>
    <row r="210" customFormat="1" ht="12" customHeight="1"/>
    <row r="211" customFormat="1" ht="12" customHeight="1"/>
    <row r="212" customFormat="1" ht="12" customHeight="1"/>
    <row r="213" customFormat="1" ht="12" customHeight="1"/>
    <row r="214" customFormat="1" ht="12" customHeight="1"/>
    <row r="215" customFormat="1" ht="12" customHeight="1"/>
    <row r="216" customFormat="1" ht="12" customHeight="1"/>
    <row r="217" customFormat="1" ht="12" customHeight="1"/>
    <row r="218" customFormat="1" ht="12" customHeight="1"/>
    <row r="219" customFormat="1" ht="12" customHeight="1"/>
    <row r="220" customFormat="1" ht="12" customHeight="1"/>
    <row r="221" customFormat="1" ht="12" customHeight="1"/>
    <row r="222" customFormat="1" ht="12" customHeight="1"/>
    <row r="223" customFormat="1" ht="12" customHeight="1"/>
    <row r="224" customFormat="1" ht="12" customHeight="1"/>
    <row r="225" customFormat="1" ht="12" customHeight="1"/>
    <row r="226" customFormat="1" ht="12" customHeight="1"/>
    <row r="227" customFormat="1" ht="12" customHeight="1"/>
    <row r="228" customFormat="1" ht="12" customHeight="1"/>
    <row r="229" customFormat="1" ht="12" customHeight="1"/>
    <row r="230" customFormat="1" ht="12" customHeight="1"/>
    <row r="231" customFormat="1" ht="12" customHeight="1"/>
    <row r="232" customFormat="1" ht="12" customHeight="1"/>
    <row r="233" customFormat="1" ht="12" customHeight="1"/>
    <row r="234" customFormat="1" ht="12" customHeight="1"/>
    <row r="235" customFormat="1" ht="12" customHeight="1"/>
    <row r="236" customFormat="1" ht="12" customHeight="1"/>
    <row r="237" customFormat="1" ht="12" customHeight="1"/>
    <row r="238" customFormat="1" ht="12" customHeight="1"/>
    <row r="239" customFormat="1" ht="12" customHeight="1"/>
    <row r="240" customFormat="1" ht="12" customHeight="1"/>
    <row r="241" customFormat="1" ht="12" customHeight="1"/>
    <row r="242" customFormat="1" ht="12" customHeight="1"/>
    <row r="243" customFormat="1" ht="12" customHeight="1"/>
    <row r="244" customFormat="1" ht="12" customHeight="1"/>
    <row r="245" customFormat="1" ht="12" customHeight="1"/>
    <row r="246" customFormat="1" ht="12" customHeight="1"/>
    <row r="247" customFormat="1" ht="12" customHeight="1"/>
    <row r="248" customFormat="1" ht="12" customHeight="1"/>
    <row r="249" customFormat="1" ht="12" customHeight="1"/>
    <row r="250" customFormat="1" ht="12" customHeight="1"/>
    <row r="251" customFormat="1" ht="12" customHeight="1"/>
    <row r="252" customFormat="1" ht="12" customHeight="1"/>
    <row r="253" customFormat="1" ht="12" customHeight="1"/>
    <row r="254" customFormat="1" ht="12" customHeight="1"/>
    <row r="255" customFormat="1" ht="12" customHeight="1"/>
    <row r="256" customFormat="1" ht="12" customHeight="1"/>
    <row r="257" customFormat="1" ht="12" customHeight="1"/>
    <row r="258" customFormat="1" ht="12" customHeight="1"/>
    <row r="259" customFormat="1" ht="12" customHeight="1"/>
    <row r="260" customFormat="1" ht="12" customHeight="1"/>
    <row r="261" customFormat="1" ht="12" customHeight="1"/>
    <row r="262" customFormat="1" ht="12" customHeight="1"/>
    <row r="263" customFormat="1" ht="12" customHeight="1"/>
    <row r="264" customFormat="1" ht="12" customHeight="1"/>
    <row r="265" customFormat="1" ht="12" customHeight="1"/>
    <row r="266" customFormat="1" ht="12" customHeight="1"/>
    <row r="267" customFormat="1" ht="12" customHeight="1"/>
    <row r="268" customFormat="1" ht="12" customHeight="1"/>
    <row r="269" customFormat="1" ht="12" customHeight="1"/>
    <row r="270" customFormat="1" ht="12" customHeight="1"/>
    <row r="271" customFormat="1" ht="12" customHeight="1"/>
    <row r="272" customFormat="1" ht="12" customHeight="1"/>
    <row r="273" customFormat="1" ht="12" customHeight="1"/>
    <row r="274" customFormat="1" ht="12" customHeight="1"/>
    <row r="275" customFormat="1" ht="12" customHeight="1"/>
    <row r="276" customFormat="1" ht="12" customHeight="1"/>
    <row r="277" customFormat="1" ht="12" customHeight="1"/>
    <row r="278" customFormat="1" ht="12" customHeight="1"/>
    <row r="279" customFormat="1" ht="12" customHeight="1"/>
    <row r="280" customFormat="1" ht="12" customHeight="1"/>
    <row r="281" customFormat="1" ht="12" customHeight="1"/>
    <row r="282" customFormat="1" ht="12" customHeight="1"/>
    <row r="283" customFormat="1" ht="12" customHeight="1"/>
    <row r="284" customFormat="1" ht="12" customHeight="1"/>
    <row r="285" customFormat="1" ht="12" customHeight="1"/>
    <row r="286" customFormat="1" ht="12" customHeight="1"/>
    <row r="287" customFormat="1" ht="12" customHeight="1"/>
    <row r="288" customFormat="1" ht="12" customHeight="1"/>
    <row r="289" customFormat="1" ht="12" customHeight="1"/>
    <row r="290" customFormat="1" ht="12" customHeight="1"/>
    <row r="291" customFormat="1" ht="12" customHeight="1"/>
    <row r="292" customFormat="1" ht="12" customHeight="1"/>
    <row r="293" customFormat="1" ht="12" customHeight="1"/>
    <row r="294" customFormat="1" ht="12" customHeight="1"/>
    <row r="295" customFormat="1" ht="12" customHeight="1"/>
    <row r="296" customFormat="1" ht="12" customHeight="1"/>
    <row r="297" customFormat="1" ht="12" customHeight="1"/>
    <row r="298" customFormat="1" ht="12" customHeight="1"/>
    <row r="299" customFormat="1" ht="12" customHeight="1"/>
    <row r="300" customFormat="1" ht="12" customHeight="1"/>
    <row r="301" customFormat="1" ht="12" customHeight="1"/>
    <row r="302" customFormat="1" ht="12" customHeight="1"/>
    <row r="303" customFormat="1" ht="12" customHeight="1"/>
    <row r="304" customFormat="1" ht="12" customHeight="1"/>
    <row r="305" customFormat="1" ht="12" customHeight="1"/>
    <row r="306" customFormat="1" ht="12" customHeight="1"/>
    <row r="307" customFormat="1" ht="12" customHeight="1"/>
    <row r="308" customFormat="1" ht="12" customHeight="1"/>
    <row r="309" customFormat="1" ht="12" customHeight="1"/>
    <row r="310" customFormat="1" ht="12" customHeight="1"/>
    <row r="311" customFormat="1" ht="12" customHeight="1"/>
    <row r="312" customFormat="1" ht="12" customHeight="1"/>
    <row r="313" customFormat="1" ht="12" customHeight="1"/>
    <row r="314" customFormat="1" ht="12" customHeight="1"/>
    <row r="315" customFormat="1" ht="12" customHeight="1"/>
    <row r="316" customFormat="1" ht="12" customHeight="1"/>
    <row r="317" customFormat="1" ht="12" customHeight="1"/>
    <row r="318" customFormat="1" ht="12" customHeight="1"/>
    <row r="319" customFormat="1" ht="12" customHeight="1"/>
    <row r="320" customFormat="1" ht="12" customHeight="1"/>
    <row r="321" customFormat="1" ht="12" customHeight="1"/>
    <row r="322" customFormat="1" ht="12" customHeight="1"/>
    <row r="323" customFormat="1" ht="12" customHeight="1"/>
    <row r="324" customFormat="1" ht="12" customHeight="1"/>
    <row r="325" customFormat="1" ht="12" customHeight="1"/>
    <row r="326" customFormat="1" ht="12" customHeight="1"/>
    <row r="327" customFormat="1" ht="12" customHeight="1"/>
    <row r="328" customFormat="1" ht="12" customHeight="1"/>
    <row r="329" customFormat="1" ht="12" customHeight="1"/>
    <row r="330" customFormat="1" ht="12" customHeight="1"/>
    <row r="331" customFormat="1" ht="12" customHeight="1"/>
    <row r="332" customFormat="1" ht="12" customHeight="1"/>
    <row r="333" customFormat="1" ht="12" customHeight="1"/>
    <row r="334" customFormat="1" ht="12" customHeight="1"/>
    <row r="335" customFormat="1" ht="12" customHeight="1"/>
    <row r="336" customFormat="1" ht="12" customHeight="1"/>
    <row r="337" customFormat="1" ht="12" customHeight="1"/>
    <row r="338" customFormat="1" ht="12" customHeight="1"/>
    <row r="339" customFormat="1" ht="12" customHeight="1"/>
    <row r="340" customFormat="1" ht="12" customHeight="1"/>
    <row r="341" customFormat="1" ht="12" customHeight="1"/>
    <row r="342" customFormat="1" ht="12" customHeight="1"/>
    <row r="343" customFormat="1" ht="12" customHeight="1"/>
    <row r="344" customFormat="1" ht="12" customHeight="1"/>
    <row r="345" customFormat="1" ht="12" customHeight="1"/>
    <row r="346" customFormat="1" ht="12" customHeight="1"/>
    <row r="347" customFormat="1" ht="12" customHeight="1"/>
    <row r="348" customFormat="1" ht="12" customHeight="1"/>
    <row r="349" customFormat="1" ht="12" customHeight="1"/>
    <row r="350" customFormat="1" ht="12" customHeight="1"/>
    <row r="351" customFormat="1" ht="12" customHeight="1"/>
    <row r="352" customFormat="1" ht="12" customHeight="1"/>
    <row r="353" customFormat="1" ht="12" customHeight="1"/>
    <row r="354" customFormat="1" ht="12" customHeight="1"/>
    <row r="355" customFormat="1" ht="12" customHeight="1"/>
    <row r="356" customFormat="1" ht="12" customHeight="1"/>
    <row r="357" customFormat="1" ht="12" customHeight="1"/>
    <row r="358" customFormat="1" ht="12" customHeight="1"/>
    <row r="359" customFormat="1" ht="12" customHeight="1"/>
    <row r="360" customFormat="1" ht="12" customHeight="1"/>
    <row r="361" customFormat="1" ht="12" customHeight="1"/>
    <row r="362" customFormat="1" ht="12" customHeight="1"/>
    <row r="363" customFormat="1" ht="12" customHeight="1"/>
    <row r="364" customFormat="1" ht="12" customHeight="1"/>
    <row r="365" customFormat="1" ht="12" customHeight="1"/>
    <row r="366" customFormat="1" ht="12" customHeight="1"/>
    <row r="367" customFormat="1" ht="12" customHeight="1"/>
    <row r="368" customFormat="1" ht="12" customHeight="1"/>
    <row r="369" customFormat="1" ht="12" customHeight="1"/>
    <row r="370" customFormat="1" ht="12" customHeight="1"/>
    <row r="371" customFormat="1" ht="12" customHeight="1"/>
    <row r="372" customFormat="1" ht="12" customHeight="1"/>
    <row r="373" customFormat="1" ht="12" customHeight="1"/>
    <row r="374" customFormat="1" ht="12" customHeight="1"/>
    <row r="375" customFormat="1" ht="12" customHeight="1"/>
    <row r="376" customFormat="1" ht="12" customHeight="1"/>
    <row r="377" customFormat="1" ht="12" customHeight="1"/>
    <row r="378" customFormat="1" ht="12" customHeight="1"/>
    <row r="379" customFormat="1" ht="12" customHeight="1"/>
    <row r="380" customFormat="1" ht="12" customHeight="1"/>
    <row r="381" customFormat="1" ht="12" customHeight="1"/>
    <row r="382" customFormat="1" ht="12" customHeight="1"/>
    <row r="383" customFormat="1" ht="12" customHeight="1"/>
    <row r="384" customFormat="1" ht="12" customHeight="1"/>
    <row r="385" customFormat="1" ht="12" customHeight="1"/>
    <row r="386" customFormat="1" ht="12" customHeight="1"/>
    <row r="387" customFormat="1" ht="12" customHeight="1"/>
    <row r="388" customFormat="1" ht="12" customHeight="1"/>
    <row r="389" customFormat="1" ht="12" customHeight="1"/>
    <row r="390" customFormat="1" ht="12" customHeight="1"/>
    <row r="391" customFormat="1" ht="12" customHeight="1"/>
    <row r="392" customFormat="1" ht="12" customHeight="1"/>
    <row r="393" customFormat="1" ht="12" customHeight="1"/>
    <row r="394" customFormat="1" ht="12" customHeight="1"/>
    <row r="395" customFormat="1" ht="12" customHeight="1"/>
    <row r="396" customFormat="1" ht="12" customHeight="1"/>
    <row r="397" customFormat="1" ht="12" customHeight="1"/>
    <row r="398" customFormat="1" ht="12" customHeight="1"/>
    <row r="399" customFormat="1" ht="12" customHeight="1"/>
    <row r="400" customFormat="1" ht="12" customHeight="1"/>
    <row r="401" customFormat="1" ht="12" customHeight="1"/>
    <row r="402" customFormat="1" ht="12" customHeight="1"/>
    <row r="403" customFormat="1" ht="12" customHeight="1"/>
    <row r="404" customFormat="1" ht="12" customHeight="1"/>
    <row r="405" customFormat="1" ht="12" customHeight="1"/>
    <row r="406" customFormat="1" ht="12" customHeight="1"/>
    <row r="407" customFormat="1" ht="12" customHeight="1"/>
    <row r="408" customFormat="1" ht="12" customHeight="1"/>
    <row r="409" customFormat="1" ht="12" customHeight="1"/>
    <row r="410" customFormat="1" ht="12" customHeight="1"/>
    <row r="411" customFormat="1" ht="12" customHeight="1"/>
    <row r="412" customFormat="1" ht="12" customHeight="1"/>
    <row r="413" customFormat="1" ht="12" customHeight="1"/>
    <row r="414" customFormat="1" ht="12" customHeight="1"/>
    <row r="415" customFormat="1" ht="12" customHeight="1"/>
    <row r="416" customFormat="1" ht="12" customHeight="1"/>
    <row r="417" customFormat="1" ht="12" customHeight="1"/>
    <row r="418" customFormat="1" ht="12" customHeight="1"/>
    <row r="419" customFormat="1" ht="12" customHeight="1"/>
    <row r="420" customFormat="1" ht="12" customHeight="1"/>
    <row r="421" customFormat="1" ht="12" customHeight="1"/>
    <row r="422" customFormat="1" ht="12" customHeight="1"/>
    <row r="423" customFormat="1" ht="12" customHeight="1"/>
    <row r="424" customFormat="1" ht="12" customHeight="1"/>
    <row r="425" customFormat="1" ht="12" customHeight="1"/>
    <row r="426" customFormat="1" ht="12" customHeight="1"/>
    <row r="427" customFormat="1" ht="12" customHeight="1"/>
    <row r="428" customFormat="1" ht="12" customHeight="1"/>
    <row r="429" customFormat="1" ht="12" customHeight="1"/>
    <row r="430" customFormat="1" ht="12" customHeight="1"/>
    <row r="431" customFormat="1" ht="12" customHeight="1"/>
    <row r="432" customFormat="1" ht="12" customHeight="1"/>
    <row r="433" customFormat="1" ht="12" customHeight="1"/>
    <row r="434" customFormat="1" ht="12" customHeight="1"/>
    <row r="435" customFormat="1" ht="12" customHeight="1"/>
    <row r="436" customFormat="1" ht="12" customHeight="1"/>
    <row r="437" customFormat="1" ht="12" customHeight="1"/>
    <row r="438" customFormat="1" ht="12" customHeight="1"/>
    <row r="439" customFormat="1" ht="12" customHeight="1"/>
    <row r="440" customFormat="1" ht="12" customHeight="1"/>
    <row r="441" customFormat="1" ht="12" customHeight="1"/>
    <row r="442" customFormat="1" ht="12" customHeight="1"/>
    <row r="443" customFormat="1" ht="12" customHeight="1"/>
    <row r="444" customFormat="1" ht="12" customHeight="1"/>
    <row r="445" customFormat="1" ht="12" customHeight="1"/>
    <row r="446" customFormat="1" ht="12" customHeight="1"/>
    <row r="447" customFormat="1" ht="12" customHeight="1"/>
    <row r="448" customFormat="1" ht="12" customHeight="1"/>
    <row r="449" customFormat="1" ht="12" customHeight="1"/>
    <row r="450" customFormat="1" ht="12" customHeight="1"/>
    <row r="451" customFormat="1" ht="12" customHeight="1"/>
    <row r="452" customFormat="1" ht="12" customHeight="1"/>
    <row r="453" customFormat="1" ht="12" customHeight="1"/>
    <row r="454" customFormat="1" ht="12" customHeight="1"/>
    <row r="455" customFormat="1" ht="12" customHeight="1"/>
    <row r="456" customFormat="1" ht="12" customHeight="1"/>
    <row r="457" customFormat="1" ht="12" customHeight="1"/>
    <row r="458" customFormat="1" ht="12" customHeight="1"/>
    <row r="459" customFormat="1" ht="12" customHeight="1"/>
    <row r="460" customFormat="1" ht="12" customHeight="1"/>
    <row r="461" customFormat="1" ht="12" customHeight="1"/>
    <row r="462" customFormat="1" ht="12" customHeight="1"/>
    <row r="463" customFormat="1" ht="12" customHeight="1"/>
    <row r="464" customFormat="1" ht="12" customHeight="1"/>
    <row r="465" customFormat="1" ht="12" customHeight="1"/>
    <row r="466" customFormat="1" ht="12" customHeight="1"/>
    <row r="467" customFormat="1" ht="12" customHeight="1"/>
    <row r="468" customFormat="1" ht="12" customHeight="1"/>
    <row r="469" customFormat="1" ht="12" customHeight="1"/>
    <row r="470" customFormat="1" ht="12" customHeight="1"/>
    <row r="471" customFormat="1" ht="12" customHeight="1"/>
    <row r="472" customFormat="1" ht="12" customHeight="1"/>
    <row r="473" customFormat="1" ht="12" customHeight="1"/>
    <row r="474" customFormat="1" ht="12" customHeight="1"/>
    <row r="475" customFormat="1" ht="12" customHeight="1"/>
    <row r="476" customFormat="1" ht="12" customHeight="1"/>
    <row r="477" customFormat="1" ht="12" customHeight="1"/>
    <row r="478" customFormat="1" ht="12" customHeight="1"/>
    <row r="479" customFormat="1" ht="12" customHeight="1"/>
    <row r="480" customFormat="1" ht="12" customHeight="1"/>
    <row r="481" customFormat="1" ht="12" customHeight="1"/>
    <row r="482" customFormat="1" ht="12" customHeight="1"/>
    <row r="483" customFormat="1" ht="12" customHeight="1"/>
    <row r="484" customFormat="1" ht="12" customHeight="1"/>
    <row r="485" customFormat="1" ht="12" customHeight="1"/>
    <row r="486" customFormat="1" ht="12" customHeight="1"/>
    <row r="487" customFormat="1" ht="12" customHeight="1"/>
    <row r="488" customFormat="1" ht="12" customHeight="1"/>
    <row r="489" customFormat="1" ht="12" customHeight="1"/>
    <row r="490" customFormat="1" ht="12" customHeight="1"/>
    <row r="491" customFormat="1" ht="12" customHeight="1"/>
    <row r="492" customFormat="1" ht="12" customHeight="1"/>
    <row r="493" customFormat="1" ht="12" customHeight="1"/>
    <row r="494" customFormat="1" ht="12" customHeight="1"/>
    <row r="495" customFormat="1" ht="12" customHeight="1"/>
    <row r="496" customFormat="1" ht="12" customHeight="1"/>
    <row r="497" customFormat="1" ht="12" customHeight="1"/>
    <row r="498" customFormat="1" ht="12" customHeight="1"/>
    <row r="499" customFormat="1" ht="12" customHeight="1"/>
    <row r="500" customFormat="1" ht="12" customHeight="1"/>
    <row r="501" customFormat="1" ht="12" customHeight="1"/>
    <row r="502" customFormat="1" ht="12" customHeight="1"/>
    <row r="503" customFormat="1" ht="12" customHeight="1"/>
    <row r="504" customFormat="1" ht="12" customHeight="1"/>
    <row r="505" customFormat="1" ht="12" customHeight="1"/>
    <row r="506" customFormat="1" ht="12" customHeight="1"/>
    <row r="507" customFormat="1" ht="12" customHeight="1"/>
    <row r="508" customFormat="1" ht="12" customHeight="1"/>
    <row r="509" customFormat="1" ht="12" customHeight="1"/>
    <row r="510" customFormat="1" ht="12" customHeight="1"/>
    <row r="511" customFormat="1" ht="12" customHeight="1"/>
    <row r="512" customFormat="1" ht="12" customHeight="1"/>
    <row r="513" customFormat="1" ht="12" customHeight="1"/>
    <row r="514" customFormat="1" ht="12" customHeight="1"/>
    <row r="515" customFormat="1" ht="12" customHeight="1"/>
    <row r="516" customFormat="1" ht="12" customHeight="1"/>
    <row r="517" customFormat="1" ht="12" customHeight="1"/>
    <row r="518" customFormat="1" ht="12" customHeight="1"/>
    <row r="519" customFormat="1" ht="12" customHeight="1"/>
    <row r="520" customFormat="1" ht="12" customHeight="1"/>
    <row r="521" customFormat="1" ht="12" customHeight="1"/>
    <row r="522" customFormat="1" ht="12" customHeight="1"/>
    <row r="523" customFormat="1" ht="12" customHeight="1"/>
    <row r="524" customFormat="1" ht="12" customHeight="1"/>
    <row r="525" customFormat="1" ht="12" customHeight="1"/>
    <row r="526" customFormat="1" ht="12" customHeight="1"/>
    <row r="527" customFormat="1" ht="12" customHeight="1"/>
    <row r="528" customFormat="1" ht="12" customHeight="1"/>
    <row r="529" customFormat="1" ht="12" customHeight="1"/>
    <row r="530" customFormat="1" ht="12" customHeight="1"/>
    <row r="531" customFormat="1" ht="12" customHeight="1"/>
    <row r="532" customFormat="1" ht="12" customHeight="1"/>
    <row r="533" customFormat="1" ht="12" customHeight="1"/>
    <row r="534" customFormat="1" ht="12" customHeight="1"/>
    <row r="535" customFormat="1" ht="12" customHeight="1"/>
    <row r="536" customFormat="1" ht="12" customHeight="1"/>
    <row r="537" customFormat="1" ht="12" customHeight="1"/>
    <row r="538" customFormat="1" ht="12" customHeight="1"/>
    <row r="539" customFormat="1" ht="12" customHeight="1"/>
    <row r="540" customFormat="1" ht="12" customHeight="1"/>
    <row r="541" customFormat="1" ht="12" customHeight="1"/>
    <row r="542" customFormat="1" ht="12" customHeight="1"/>
    <row r="543" customFormat="1" ht="12" customHeight="1"/>
    <row r="544" customFormat="1" ht="12" customHeight="1"/>
    <row r="545" customFormat="1" ht="12" customHeight="1"/>
    <row r="546" customFormat="1" ht="12" customHeight="1"/>
    <row r="547" customFormat="1" ht="12" customHeight="1"/>
    <row r="548" customFormat="1" ht="12" customHeight="1"/>
    <row r="549" customFormat="1" ht="12" customHeight="1"/>
    <row r="550" customFormat="1" ht="12" customHeight="1"/>
    <row r="551" customFormat="1" ht="12" customHeight="1"/>
    <row r="552" customFormat="1" ht="12" customHeight="1"/>
    <row r="553" customFormat="1" ht="12" customHeight="1"/>
    <row r="554" customFormat="1" ht="12" customHeight="1"/>
    <row r="555" customFormat="1" ht="12" customHeight="1"/>
    <row r="556" customFormat="1" ht="12" customHeight="1"/>
    <row r="557" customFormat="1" ht="12" customHeight="1"/>
    <row r="558" customFormat="1" ht="12" customHeight="1"/>
    <row r="559" customFormat="1" ht="12" customHeight="1"/>
    <row r="560" customFormat="1" ht="12" customHeight="1"/>
    <row r="561" customFormat="1" ht="12" customHeight="1"/>
    <row r="562" customFormat="1" ht="12" customHeight="1"/>
    <row r="563" customFormat="1" ht="12" customHeight="1"/>
    <row r="564" customFormat="1" ht="12" customHeight="1"/>
    <row r="565" customFormat="1" ht="12" customHeight="1"/>
    <row r="566" customFormat="1" ht="12" customHeight="1"/>
    <row r="567" customFormat="1" ht="12" customHeight="1"/>
    <row r="568" customFormat="1" ht="12" customHeight="1"/>
    <row r="569" customFormat="1" ht="12" customHeight="1"/>
    <row r="570" customFormat="1" ht="12" customHeight="1"/>
    <row r="571" customFormat="1" ht="12" customHeight="1"/>
    <row r="572" customFormat="1" ht="12" customHeight="1"/>
    <row r="573" customFormat="1" ht="12" customHeight="1"/>
    <row r="574" customFormat="1" ht="12" customHeight="1"/>
    <row r="575" customFormat="1" ht="12" customHeight="1"/>
    <row r="576" customFormat="1" ht="12" customHeight="1"/>
    <row r="577" customFormat="1" ht="12" customHeight="1"/>
    <row r="578" customFormat="1" ht="12" customHeight="1"/>
    <row r="579" customFormat="1" ht="12" customHeight="1"/>
    <row r="580" customFormat="1" ht="12" customHeight="1"/>
    <row r="581" customFormat="1" ht="12" customHeight="1"/>
    <row r="582" customFormat="1" ht="12" customHeight="1"/>
    <row r="583" customFormat="1" ht="12" customHeight="1"/>
    <row r="584" customFormat="1" ht="12" customHeight="1"/>
    <row r="585" customFormat="1" ht="12" customHeight="1"/>
    <row r="586" customFormat="1" ht="12" customHeight="1"/>
    <row r="587" customFormat="1" ht="12" customHeight="1"/>
    <row r="588" customFormat="1" ht="12" customHeight="1"/>
    <row r="589" customFormat="1" ht="12" customHeight="1"/>
    <row r="590" customFormat="1" ht="12" customHeight="1"/>
    <row r="591" customFormat="1" ht="12" customHeight="1"/>
    <row r="592" customFormat="1" ht="12" customHeight="1"/>
    <row r="593" customFormat="1" ht="12" customHeight="1"/>
    <row r="594" customFormat="1" ht="12" customHeight="1"/>
    <row r="595" customFormat="1" ht="12" customHeight="1"/>
    <row r="596" customFormat="1" ht="12" customHeight="1"/>
    <row r="597" customFormat="1" ht="12" customHeight="1"/>
    <row r="598" customFormat="1" ht="12" customHeight="1"/>
    <row r="599" customFormat="1" ht="12" customHeight="1"/>
    <row r="600" customFormat="1" ht="12" customHeight="1"/>
    <row r="601" customFormat="1" ht="12" customHeight="1"/>
    <row r="602" customFormat="1" ht="12" customHeight="1"/>
    <row r="603" customFormat="1" ht="12" customHeight="1"/>
    <row r="604" customFormat="1" ht="12" customHeight="1"/>
    <row r="605" customFormat="1" ht="12" customHeight="1"/>
    <row r="606" customFormat="1" ht="12" customHeight="1"/>
    <row r="607" customFormat="1" ht="12" customHeight="1"/>
    <row r="608" customFormat="1" ht="12" customHeight="1"/>
    <row r="609" customFormat="1" ht="12" customHeight="1"/>
    <row r="610" customFormat="1" ht="12" customHeight="1"/>
    <row r="611" customFormat="1" ht="12" customHeight="1"/>
    <row r="612" customFormat="1" ht="12" customHeight="1"/>
    <row r="613" customFormat="1" ht="12" customHeight="1"/>
    <row r="614" customFormat="1" ht="12" customHeight="1"/>
    <row r="615" customFormat="1" ht="12" customHeight="1"/>
    <row r="616" customFormat="1" ht="12" customHeight="1"/>
    <row r="617" customFormat="1" ht="12" customHeight="1"/>
    <row r="618" customFormat="1" ht="12" customHeight="1"/>
    <row r="619" customFormat="1" ht="12" customHeight="1"/>
    <row r="620" customFormat="1" ht="12" customHeight="1"/>
    <row r="621" customFormat="1" ht="12" customHeight="1"/>
    <row r="622" customFormat="1" ht="12" customHeight="1"/>
    <row r="623" customFormat="1" ht="12" customHeight="1"/>
    <row r="624" customFormat="1" ht="12" customHeight="1"/>
    <row r="625" customFormat="1" ht="12" customHeight="1"/>
    <row r="626" customFormat="1" ht="12" customHeight="1"/>
    <row r="627" customFormat="1" ht="12" customHeight="1"/>
    <row r="628" customFormat="1" ht="12" customHeight="1"/>
    <row r="629" customFormat="1" ht="12" customHeight="1"/>
    <row r="630" customFormat="1" ht="12" customHeight="1"/>
    <row r="631" customFormat="1" ht="12" customHeight="1"/>
    <row r="632" customFormat="1" ht="12" customHeight="1"/>
    <row r="633" customFormat="1" ht="12" customHeight="1"/>
    <row r="634" customFormat="1" ht="12" customHeight="1"/>
    <row r="635" customFormat="1" ht="12" customHeight="1"/>
    <row r="636" customFormat="1" ht="12" customHeight="1"/>
    <row r="637" customFormat="1" ht="12" customHeight="1"/>
    <row r="638" customFormat="1" ht="12" customHeight="1"/>
    <row r="639" customFormat="1" ht="12" customHeight="1"/>
    <row r="640" customFormat="1" ht="12" customHeight="1"/>
    <row r="641" customFormat="1" ht="12" customHeight="1"/>
    <row r="642" customFormat="1" ht="12" customHeight="1"/>
    <row r="643" customFormat="1" ht="12" customHeight="1"/>
    <row r="644" customFormat="1" ht="12" customHeight="1"/>
    <row r="645" customFormat="1" ht="12" customHeight="1"/>
    <row r="646" customFormat="1" ht="12" customHeight="1"/>
    <row r="647" customFormat="1" ht="12" customHeight="1"/>
    <row r="648" customFormat="1" ht="12" customHeight="1"/>
    <row r="649" customFormat="1" ht="12" customHeight="1"/>
    <row r="650" customFormat="1" ht="12" customHeight="1"/>
    <row r="651" customFormat="1" ht="12" customHeight="1"/>
    <row r="652" customFormat="1" ht="12" customHeight="1"/>
    <row r="653" customFormat="1" ht="12" customHeight="1"/>
    <row r="654" customFormat="1" ht="12" customHeight="1"/>
    <row r="655" customFormat="1" ht="12" customHeight="1"/>
    <row r="656" customFormat="1" ht="12" customHeight="1"/>
    <row r="657" customFormat="1" ht="12" customHeight="1"/>
    <row r="658" customFormat="1" ht="12" customHeight="1"/>
    <row r="659" customFormat="1" ht="12" customHeight="1"/>
    <row r="660" customFormat="1" ht="12" customHeight="1"/>
    <row r="661" customFormat="1" ht="12" customHeight="1"/>
    <row r="662" customFormat="1" ht="12" customHeight="1"/>
    <row r="663" customFormat="1" ht="12" customHeight="1"/>
    <row r="664" customFormat="1" ht="12" customHeight="1"/>
    <row r="665" customFormat="1" ht="12" customHeight="1"/>
    <row r="666" customFormat="1" ht="12" customHeight="1"/>
    <row r="667" customFormat="1" ht="12" customHeight="1"/>
    <row r="668" customFormat="1" ht="12" customHeight="1"/>
    <row r="669" customFormat="1" ht="12" customHeight="1"/>
    <row r="670" customFormat="1" ht="12" customHeight="1"/>
    <row r="671" customFormat="1" ht="12" customHeight="1"/>
    <row r="672" customFormat="1" ht="12" customHeight="1"/>
    <row r="673" customFormat="1" ht="12" customHeight="1"/>
    <row r="674" customFormat="1" ht="12" customHeight="1"/>
    <row r="675" customFormat="1" ht="12" customHeight="1"/>
    <row r="676" customFormat="1" ht="12" customHeight="1"/>
    <row r="677" customFormat="1" ht="12" customHeight="1"/>
    <row r="678" customFormat="1" ht="12" customHeight="1"/>
    <row r="679" customFormat="1" ht="12" customHeight="1"/>
    <row r="680" customFormat="1" ht="12" customHeight="1"/>
    <row r="681" customFormat="1" ht="12" customHeight="1"/>
    <row r="682" customFormat="1" ht="12" customHeight="1"/>
    <row r="683" customFormat="1" ht="12" customHeight="1"/>
    <row r="684" customFormat="1" ht="12" customHeight="1"/>
    <row r="685" customFormat="1" ht="12" customHeight="1"/>
    <row r="686" customFormat="1" ht="12" customHeight="1"/>
    <row r="687" customFormat="1" ht="12" customHeight="1"/>
    <row r="688" customFormat="1" ht="12" customHeight="1"/>
    <row r="689" customFormat="1" ht="12" customHeight="1"/>
    <row r="690" customFormat="1" ht="12" customHeight="1"/>
    <row r="691" customFormat="1" ht="12" customHeight="1"/>
    <row r="692" customFormat="1" ht="12" customHeight="1"/>
    <row r="693" customFormat="1" ht="12" customHeight="1"/>
    <row r="694" customFormat="1" ht="12" customHeight="1"/>
    <row r="695" customFormat="1" ht="12" customHeight="1"/>
    <row r="696" customFormat="1" ht="12" customHeight="1"/>
    <row r="697" customFormat="1" ht="12" customHeight="1"/>
    <row r="698" customFormat="1" ht="12" customHeight="1"/>
    <row r="699" customFormat="1" ht="12" customHeight="1"/>
    <row r="700" customFormat="1" ht="12" customHeight="1"/>
    <row r="701" customFormat="1" ht="12" customHeight="1"/>
    <row r="702" customFormat="1" ht="12" customHeight="1"/>
    <row r="703" customFormat="1" ht="12" customHeight="1"/>
    <row r="704" customFormat="1" ht="12" customHeight="1"/>
    <row r="705" customFormat="1" ht="12" customHeight="1"/>
    <row r="706" customFormat="1" ht="12" customHeight="1"/>
    <row r="707" customFormat="1" ht="12" customHeight="1"/>
    <row r="708" customFormat="1" ht="12" customHeight="1"/>
    <row r="709" customFormat="1" ht="12" customHeight="1"/>
    <row r="710" customFormat="1" ht="12" customHeight="1"/>
    <row r="711" customFormat="1" ht="12" customHeight="1"/>
    <row r="712" customFormat="1" ht="12" customHeight="1"/>
    <row r="713" customFormat="1" ht="12" customHeight="1"/>
    <row r="714" customFormat="1" ht="12" customHeight="1"/>
    <row r="715" customFormat="1" ht="12" customHeight="1"/>
    <row r="716" customFormat="1" ht="12" customHeight="1"/>
    <row r="717" customFormat="1" ht="12" customHeight="1"/>
    <row r="718" customFormat="1" ht="12" customHeight="1"/>
    <row r="719" customFormat="1" ht="12" customHeight="1"/>
    <row r="720" customFormat="1" ht="12" customHeight="1"/>
    <row r="721" customFormat="1" ht="12" customHeight="1"/>
    <row r="722" customFormat="1" ht="12" customHeight="1"/>
    <row r="723" customFormat="1" ht="12" customHeight="1"/>
    <row r="724" customFormat="1" ht="12" customHeight="1"/>
    <row r="725" customFormat="1" ht="12" customHeight="1"/>
    <row r="726" customFormat="1" ht="12" customHeight="1"/>
    <row r="727" customFormat="1" ht="12" customHeight="1"/>
    <row r="728" customFormat="1" ht="12" customHeight="1"/>
    <row r="729" customFormat="1" ht="12" customHeight="1"/>
    <row r="730" customFormat="1" ht="12" customHeight="1"/>
    <row r="731" customFormat="1" ht="12" customHeight="1"/>
    <row r="732" customFormat="1" ht="12" customHeight="1"/>
    <row r="733" customFormat="1" ht="12" customHeight="1"/>
    <row r="734" customFormat="1" ht="12" customHeight="1"/>
    <row r="735" customFormat="1" ht="12" customHeight="1"/>
    <row r="736" customFormat="1" ht="12" customHeight="1"/>
    <row r="737" customFormat="1" ht="12" customHeight="1"/>
    <row r="738" customFormat="1" ht="12" customHeight="1"/>
    <row r="739" customFormat="1" ht="12" customHeight="1"/>
    <row r="740" customFormat="1" ht="12" customHeight="1"/>
    <row r="741" customFormat="1" ht="12" customHeight="1"/>
    <row r="742" customFormat="1" ht="12" customHeight="1"/>
    <row r="743" customFormat="1" ht="12" customHeight="1"/>
    <row r="744" customFormat="1" ht="12" customHeight="1"/>
    <row r="745" customFormat="1" ht="12" customHeight="1"/>
    <row r="746" customFormat="1" ht="12" customHeight="1"/>
    <row r="747" customFormat="1" ht="12" customHeight="1"/>
    <row r="748" customFormat="1" ht="12" customHeight="1"/>
    <row r="749" customFormat="1" ht="12" customHeight="1"/>
    <row r="750" customFormat="1" ht="12" customHeight="1"/>
    <row r="751" customFormat="1" ht="12" customHeight="1"/>
    <row r="752" customFormat="1" ht="12" customHeight="1"/>
    <row r="753" customFormat="1" ht="12" customHeight="1"/>
    <row r="754" customFormat="1" ht="12" customHeight="1"/>
    <row r="755" customFormat="1" ht="12" customHeight="1"/>
    <row r="756" customFormat="1" ht="12" customHeight="1"/>
    <row r="757" customFormat="1" ht="12" customHeight="1"/>
    <row r="758" customFormat="1" ht="12" customHeight="1"/>
    <row r="759" customFormat="1" ht="12" customHeight="1"/>
    <row r="760" customFormat="1" ht="12" customHeight="1"/>
    <row r="761" customFormat="1" ht="12" customHeight="1"/>
    <row r="762" customFormat="1" ht="12" customHeight="1"/>
    <row r="763" customFormat="1" ht="12" customHeight="1"/>
    <row r="764" customFormat="1" ht="12" customHeight="1"/>
    <row r="765" customFormat="1" ht="12" customHeight="1"/>
    <row r="766" customFormat="1" ht="12" customHeight="1"/>
    <row r="767" customFormat="1" ht="12" customHeight="1"/>
    <row r="768" customFormat="1" ht="12" customHeight="1"/>
    <row r="769" customFormat="1" ht="12" customHeight="1"/>
    <row r="770" customFormat="1" ht="12" customHeight="1"/>
    <row r="771" customFormat="1" ht="12" customHeight="1"/>
    <row r="772" customFormat="1" ht="12" customHeight="1"/>
    <row r="773" customFormat="1" ht="12" customHeight="1"/>
    <row r="774" customFormat="1" ht="12" customHeight="1"/>
    <row r="775" customFormat="1" ht="12" customHeight="1"/>
    <row r="776" customFormat="1" ht="12" customHeight="1"/>
    <row r="777" customFormat="1" ht="12" customHeight="1"/>
    <row r="778" customFormat="1" ht="12" customHeight="1"/>
    <row r="779" customFormat="1" ht="12" customHeight="1"/>
    <row r="780" customFormat="1" ht="12" customHeight="1"/>
    <row r="781" customFormat="1" ht="12" customHeight="1"/>
    <row r="782" customFormat="1" ht="12" customHeight="1"/>
    <row r="783" customFormat="1" ht="12" customHeight="1"/>
    <row r="784" customFormat="1" ht="12" customHeight="1"/>
    <row r="785" customFormat="1" ht="12" customHeight="1"/>
    <row r="786" customFormat="1" ht="12" customHeight="1"/>
    <row r="787" customFormat="1" ht="12" customHeight="1"/>
    <row r="788" customFormat="1" ht="12" customHeight="1"/>
    <row r="789" customFormat="1" ht="12" customHeight="1"/>
    <row r="790" customFormat="1" ht="12" customHeight="1"/>
    <row r="791" customFormat="1" ht="12" customHeight="1"/>
    <row r="792" customFormat="1" ht="12" customHeight="1"/>
    <row r="793" customFormat="1" ht="12" customHeight="1"/>
    <row r="794" customFormat="1" ht="12" customHeight="1"/>
    <row r="795" customFormat="1" ht="12" customHeight="1"/>
    <row r="796" customFormat="1" ht="12" customHeight="1"/>
    <row r="797" customFormat="1" ht="12" customHeight="1"/>
    <row r="798" customFormat="1" ht="12" customHeight="1"/>
    <row r="799" customFormat="1" ht="12" customHeight="1"/>
    <row r="800" customFormat="1" ht="12" customHeight="1"/>
    <row r="801" customFormat="1" ht="12" customHeight="1"/>
    <row r="802" customFormat="1" ht="12" customHeight="1"/>
    <row r="803" customFormat="1" ht="12" customHeight="1"/>
    <row r="804" customFormat="1" ht="12" customHeight="1"/>
    <row r="805" customFormat="1" ht="12" customHeight="1"/>
    <row r="806" customFormat="1" ht="12" customHeight="1"/>
    <row r="807" customFormat="1" ht="12" customHeight="1"/>
    <row r="808" customFormat="1" ht="12" customHeight="1"/>
    <row r="809" customFormat="1" ht="12" customHeight="1"/>
    <row r="810" customFormat="1" ht="12" customHeight="1"/>
    <row r="811" customFormat="1" ht="12" customHeight="1"/>
    <row r="812" customFormat="1" ht="12" customHeight="1"/>
    <row r="813" customFormat="1" ht="12" customHeight="1"/>
    <row r="814" customFormat="1" ht="12" customHeight="1"/>
    <row r="815" customFormat="1" ht="12" customHeight="1"/>
    <row r="816" customFormat="1" ht="12" customHeight="1"/>
    <row r="817" customFormat="1" ht="12" customHeight="1"/>
    <row r="818" customFormat="1" ht="12" customHeight="1"/>
    <row r="819" customFormat="1" ht="12" customHeight="1"/>
    <row r="820" customFormat="1" ht="12" customHeight="1"/>
    <row r="821" customFormat="1" ht="12" customHeight="1"/>
    <row r="822" customFormat="1" ht="12" customHeight="1"/>
    <row r="823" customFormat="1" ht="12" customHeight="1"/>
    <row r="824" customFormat="1" ht="12" customHeight="1"/>
    <row r="825" customFormat="1" ht="12" customHeight="1"/>
    <row r="826" customFormat="1" ht="12" customHeight="1"/>
    <row r="827" customFormat="1" ht="12" customHeight="1"/>
    <row r="828" customFormat="1" ht="12" customHeight="1"/>
    <row r="829" customFormat="1" ht="12" customHeight="1"/>
    <row r="830" customFormat="1" ht="12" customHeight="1"/>
    <row r="831" customFormat="1" ht="12" customHeight="1"/>
    <row r="832" customFormat="1" ht="12" customHeight="1"/>
    <row r="833" customFormat="1" ht="12" customHeight="1"/>
    <row r="834" customFormat="1" ht="12" customHeight="1"/>
    <row r="835" customFormat="1" ht="12" customHeight="1"/>
    <row r="836" customFormat="1" ht="12" customHeight="1"/>
    <row r="837" customFormat="1" ht="12" customHeight="1"/>
    <row r="838" customFormat="1" ht="12" customHeight="1"/>
    <row r="839" customFormat="1" ht="12" customHeight="1"/>
    <row r="840" customFormat="1" ht="12" customHeight="1"/>
    <row r="841" customFormat="1" ht="12" customHeight="1"/>
    <row r="842" customFormat="1" ht="12" customHeight="1"/>
    <row r="843" customFormat="1" ht="12" customHeight="1"/>
    <row r="844" customFormat="1" ht="12" customHeight="1"/>
    <row r="845" customFormat="1" ht="12" customHeight="1"/>
    <row r="846" customFormat="1" ht="12" customHeight="1"/>
    <row r="847" customFormat="1" ht="12" customHeight="1"/>
    <row r="848" customFormat="1" ht="12" customHeight="1"/>
    <row r="849" customFormat="1" ht="12" customHeight="1"/>
    <row r="850" customFormat="1" ht="12" customHeight="1"/>
    <row r="851" customFormat="1" ht="12" customHeight="1"/>
    <row r="852" customFormat="1" ht="12" customHeight="1"/>
    <row r="853" customFormat="1" ht="12" customHeight="1"/>
    <row r="854" customFormat="1" ht="12" customHeight="1"/>
    <row r="855" customFormat="1" ht="12" customHeight="1"/>
    <row r="856" customFormat="1" ht="12" customHeight="1"/>
    <row r="857" customFormat="1" ht="12" customHeight="1"/>
    <row r="858" customFormat="1" ht="12" customHeight="1"/>
    <row r="859" customFormat="1" ht="12" customHeight="1"/>
    <row r="860" customFormat="1" ht="12" customHeight="1"/>
    <row r="861" customFormat="1" ht="12" customHeight="1"/>
    <row r="862" customFormat="1" ht="12" customHeight="1"/>
    <row r="863" customFormat="1" ht="12" customHeight="1"/>
    <row r="864" customFormat="1" ht="12" customHeight="1"/>
    <row r="865" customFormat="1" ht="12" customHeight="1"/>
    <row r="866" customFormat="1" ht="12" customHeight="1"/>
    <row r="867" customFormat="1" ht="12" customHeight="1"/>
    <row r="868" customFormat="1" ht="12" customHeight="1"/>
    <row r="869" customFormat="1" ht="12" customHeight="1"/>
    <row r="870" customFormat="1" ht="12" customHeight="1"/>
    <row r="871" customFormat="1" ht="12" customHeight="1"/>
    <row r="872" customFormat="1" ht="12" customHeight="1"/>
    <row r="873" customFormat="1" ht="12" customHeight="1"/>
    <row r="874" customFormat="1" ht="12" customHeight="1"/>
    <row r="875" customFormat="1" ht="12" customHeight="1"/>
    <row r="876" customFormat="1" ht="12" customHeight="1"/>
    <row r="877" customFormat="1" ht="12" customHeight="1"/>
    <row r="878" customFormat="1" ht="12" customHeight="1"/>
    <row r="879" customFormat="1" ht="12" customHeight="1"/>
    <row r="880" customFormat="1" ht="12" customHeight="1"/>
    <row r="881" customFormat="1" ht="12" customHeight="1"/>
    <row r="882" customFormat="1" ht="12" customHeight="1"/>
    <row r="883" customFormat="1" ht="12" customHeight="1"/>
    <row r="884" customFormat="1" ht="12" customHeight="1"/>
    <row r="885" customFormat="1" ht="12" customHeight="1"/>
    <row r="886" customFormat="1" ht="12" customHeight="1"/>
    <row r="887" customFormat="1" ht="12" customHeight="1"/>
    <row r="888" customFormat="1" ht="12" customHeight="1"/>
    <row r="889" customFormat="1" ht="12" customHeight="1"/>
    <row r="890" customFormat="1" ht="12" customHeight="1"/>
    <row r="891" customFormat="1" ht="12" customHeight="1"/>
    <row r="892" customFormat="1" ht="12" customHeight="1"/>
    <row r="893" customFormat="1" ht="12" customHeight="1"/>
    <row r="894" customFormat="1" ht="12" customHeight="1"/>
    <row r="895" customFormat="1" ht="12" customHeight="1"/>
    <row r="896" customFormat="1" ht="12" customHeight="1"/>
    <row r="897" customFormat="1" ht="12" customHeight="1"/>
    <row r="898" customFormat="1" ht="12" customHeight="1"/>
    <row r="899" customFormat="1" ht="12" customHeight="1"/>
    <row r="900" customFormat="1" ht="12" customHeight="1"/>
    <row r="901" customFormat="1" ht="12" customHeight="1"/>
    <row r="902" customFormat="1" ht="12" customHeight="1"/>
    <row r="903" customFormat="1" ht="12" customHeight="1"/>
    <row r="904" customFormat="1" ht="12" customHeight="1"/>
    <row r="905" customFormat="1" ht="12" customHeight="1"/>
    <row r="906" customFormat="1" ht="12" customHeight="1"/>
    <row r="907" customFormat="1" ht="12" customHeight="1"/>
    <row r="908" customFormat="1" ht="12" customHeight="1"/>
    <row r="909" customFormat="1" ht="12" customHeight="1"/>
    <row r="910" customFormat="1" ht="12" customHeight="1"/>
    <row r="911" customFormat="1" ht="12" customHeight="1"/>
    <row r="912" customFormat="1" ht="12" customHeight="1"/>
    <row r="913" customFormat="1" ht="12" customHeight="1"/>
    <row r="914" customFormat="1" ht="12" customHeight="1"/>
    <row r="915" customFormat="1" ht="12" customHeight="1"/>
    <row r="916" customFormat="1" ht="12" customHeight="1"/>
    <row r="917" customFormat="1" ht="12" customHeight="1"/>
    <row r="918" customFormat="1" ht="12" customHeight="1"/>
    <row r="919" customFormat="1" ht="12" customHeight="1"/>
    <row r="920" customFormat="1" ht="12" customHeight="1"/>
    <row r="921" customFormat="1" ht="12" customHeight="1"/>
    <row r="922" customFormat="1" ht="12" customHeight="1"/>
    <row r="923" customFormat="1" ht="12" customHeight="1"/>
    <row r="924" customFormat="1" ht="12" customHeight="1"/>
    <row r="925" customFormat="1" ht="12" customHeight="1"/>
    <row r="926" customFormat="1" ht="12" customHeight="1"/>
    <row r="927" customFormat="1" ht="12" customHeight="1"/>
    <row r="928" customFormat="1" ht="12" customHeight="1"/>
    <row r="929" customFormat="1" ht="12" customHeight="1"/>
    <row r="930" customFormat="1" ht="12" customHeight="1"/>
    <row r="931" customFormat="1" ht="12" customHeight="1"/>
    <row r="932" customFormat="1" ht="12" customHeight="1"/>
    <row r="933" customFormat="1" ht="12" customHeight="1"/>
    <row r="934" customFormat="1" ht="12" customHeight="1"/>
    <row r="935" customFormat="1" ht="12" customHeight="1"/>
    <row r="936" customFormat="1" ht="12" customHeight="1"/>
    <row r="937" customFormat="1" ht="12" customHeight="1"/>
    <row r="938" customFormat="1" ht="12" customHeight="1"/>
    <row r="939" customFormat="1" ht="12" customHeight="1"/>
    <row r="940" customFormat="1" ht="12" customHeight="1"/>
    <row r="941" customFormat="1" ht="12" customHeight="1"/>
    <row r="942" customFormat="1" ht="12" customHeight="1"/>
    <row r="943" customFormat="1" ht="12" customHeight="1"/>
    <row r="944" customFormat="1" ht="12" customHeight="1"/>
    <row r="945" customFormat="1" ht="12" customHeight="1"/>
    <row r="946" customFormat="1" ht="12" customHeight="1"/>
    <row r="947" customFormat="1" ht="12" customHeight="1"/>
    <row r="948" customFormat="1" ht="12" customHeight="1"/>
    <row r="949" customFormat="1" ht="12" customHeight="1"/>
    <row r="950" customFormat="1" ht="12" customHeight="1"/>
    <row r="951" customFormat="1" ht="12" customHeight="1"/>
    <row r="952" customFormat="1" ht="12" customHeight="1"/>
    <row r="953" customFormat="1" ht="12" customHeight="1"/>
    <row r="954" customFormat="1" ht="12" customHeight="1"/>
    <row r="955" customFormat="1" ht="12" customHeight="1"/>
    <row r="956" customFormat="1" ht="12" customHeight="1"/>
    <row r="957" customFormat="1" ht="12" customHeight="1"/>
    <row r="958" customFormat="1" ht="12" customHeight="1"/>
    <row r="959" customFormat="1" ht="12" customHeight="1"/>
    <row r="960" customFormat="1" ht="12" customHeight="1"/>
    <row r="961" customFormat="1" ht="12" customHeight="1"/>
    <row r="962" customFormat="1" ht="12" customHeight="1"/>
    <row r="963" customFormat="1" ht="12" customHeight="1"/>
    <row r="964" customFormat="1" ht="12" customHeight="1"/>
    <row r="965" customFormat="1" ht="12" customHeight="1"/>
    <row r="966" customFormat="1" ht="12" customHeight="1"/>
    <row r="967" customFormat="1" ht="12" customHeight="1"/>
    <row r="968" customFormat="1" ht="12" customHeight="1"/>
    <row r="969" customFormat="1" ht="12" customHeight="1"/>
    <row r="970" customFormat="1" ht="12" customHeight="1"/>
    <row r="971" customFormat="1" ht="12" customHeight="1"/>
    <row r="972" customFormat="1" ht="12" customHeight="1"/>
    <row r="973" customFormat="1" ht="12" customHeight="1"/>
    <row r="974" customFormat="1" ht="12" customHeight="1"/>
    <row r="975" customFormat="1" ht="12" customHeight="1"/>
    <row r="976" customFormat="1" ht="12" customHeight="1"/>
    <row r="977" customFormat="1" ht="12" customHeight="1"/>
    <row r="978" customFormat="1" ht="12" customHeight="1"/>
    <row r="979" customFormat="1" ht="12" customHeight="1"/>
    <row r="980" customFormat="1" ht="12" customHeight="1"/>
    <row r="981" customFormat="1" ht="12" customHeight="1"/>
    <row r="982" customFormat="1" ht="12" customHeight="1"/>
    <row r="983" customFormat="1" ht="12" customHeight="1"/>
    <row r="984" customFormat="1" ht="12" customHeight="1"/>
    <row r="985" customFormat="1" ht="12" customHeight="1"/>
    <row r="986" customFormat="1" ht="12" customHeight="1"/>
    <row r="987" customFormat="1" ht="12" customHeight="1"/>
    <row r="988" customFormat="1" ht="12" customHeight="1"/>
    <row r="989" customFormat="1" ht="12" customHeight="1"/>
    <row r="990" customFormat="1" ht="12" customHeight="1"/>
    <row r="991" customFormat="1" ht="12" customHeight="1"/>
    <row r="992" customFormat="1" ht="12" customHeight="1"/>
    <row r="993" customFormat="1" ht="12" customHeight="1"/>
    <row r="994" customFormat="1" ht="12" customHeight="1"/>
    <row r="995" customFormat="1" ht="12" customHeight="1"/>
    <row r="996" customFormat="1" ht="12" customHeight="1"/>
    <row r="997" customFormat="1" ht="12" customHeight="1"/>
    <row r="998" customFormat="1" ht="12" customHeight="1"/>
    <row r="999" customFormat="1" ht="12" customHeight="1"/>
    <row r="1000" customFormat="1" ht="12" customHeight="1"/>
  </sheetData>
  <mergeCells count="1">
    <mergeCell ref="C1:E1"/>
  </mergeCells>
  <dataValidations count="2">
    <dataValidation type="list" allowBlank="1" showErrorMessage="1" sqref="B4" xr:uid="{00000000-0002-0000-0800-000000000000}">
      <formula1>artiesten</formula1>
    </dataValidation>
    <dataValidation type="list" allowBlank="1" showErrorMessage="1" sqref="B5" xr:uid="{00000000-0002-0000-0800-000001000000}">
      <formula1>productie</formula1>
    </dataValidation>
  </dataValidations>
  <pageMargins left="0.75" right="0.75" top="1" bottom="1" header="0" footer="0"/>
  <pageSetup paperSize="9" orientation="portrait"/>
  <legacy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FF0000"/>
    <pageSetUpPr fitToPage="1"/>
  </sheetPr>
  <dimension ref="A1:Z1000"/>
  <sheetViews>
    <sheetView workbookViewId="0">
      <selection sqref="A1:XFD1048576"/>
    </sheetView>
  </sheetViews>
  <sheetFormatPr defaultColWidth="14.5" defaultRowHeight="15" customHeight="1"/>
  <cols>
    <col min="1" max="1" width="42.375" customWidth="1"/>
    <col min="2" max="2" width="12.5" customWidth="1"/>
    <col min="3" max="4" width="13.875" customWidth="1"/>
    <col min="5" max="26" width="11" customWidth="1"/>
  </cols>
  <sheetData>
    <row r="1" spans="1:26" s="93" customFormat="1" ht="15.95" customHeight="1">
      <c r="A1" s="128" t="s">
        <v>40</v>
      </c>
      <c r="B1" s="129">
        <v>2026</v>
      </c>
      <c r="C1" s="169" t="s">
        <v>151</v>
      </c>
      <c r="D1" s="182"/>
    </row>
    <row r="2" spans="1:26" ht="12" customHeight="1"/>
    <row r="3" spans="1:26" ht="12" customHeight="1">
      <c r="A3" s="17" t="s">
        <v>42</v>
      </c>
      <c r="B3" s="18" t="s">
        <v>15</v>
      </c>
    </row>
    <row r="4" spans="1:26" ht="12" customHeight="1">
      <c r="A4" s="17" t="s">
        <v>43</v>
      </c>
      <c r="B4" s="18" t="s">
        <v>15</v>
      </c>
    </row>
    <row r="5" spans="1:26" ht="12" customHeight="1">
      <c r="A5" s="17" t="s">
        <v>44</v>
      </c>
      <c r="B5" s="18" t="s">
        <v>15</v>
      </c>
    </row>
    <row r="6" spans="1:26" ht="12" customHeight="1">
      <c r="A6" s="17" t="s">
        <v>45</v>
      </c>
      <c r="B6" s="19">
        <v>0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2" customHeight="1"/>
    <row r="8" spans="1:26" ht="12" customHeight="1">
      <c r="A8" s="15" t="s">
        <v>46</v>
      </c>
    </row>
    <row r="9" spans="1:26" ht="12" customHeight="1">
      <c r="A9" s="17" t="s">
        <v>47</v>
      </c>
      <c r="B9" s="20" t="s">
        <v>152</v>
      </c>
    </row>
    <row r="10" spans="1:26" ht="12" customHeight="1">
      <c r="A10" s="17" t="s">
        <v>49</v>
      </c>
      <c r="B10" s="18" t="s">
        <v>15</v>
      </c>
    </row>
    <row r="11" spans="1:26" ht="12" customHeight="1">
      <c r="A11" s="17" t="s">
        <v>50</v>
      </c>
      <c r="B11" s="18" t="s">
        <v>15</v>
      </c>
      <c r="C11" s="7" t="s">
        <v>15</v>
      </c>
      <c r="D11" s="6" t="s">
        <v>15</v>
      </c>
      <c r="E11" s="6"/>
      <c r="F11" s="6"/>
    </row>
    <row r="12" spans="1:26" ht="12" customHeight="1">
      <c r="A12" s="17" t="s">
        <v>51</v>
      </c>
      <c r="B12" s="18" t="s">
        <v>15</v>
      </c>
      <c r="C12" s="7" t="s">
        <v>15</v>
      </c>
      <c r="D12" s="6"/>
      <c r="E12" s="6"/>
      <c r="F12" s="6"/>
    </row>
    <row r="13" spans="1:26" ht="12" customHeight="1">
      <c r="A13" s="17" t="s">
        <v>52</v>
      </c>
      <c r="B13" s="18" t="s">
        <v>15</v>
      </c>
      <c r="C13" s="7" t="s">
        <v>15</v>
      </c>
    </row>
    <row r="14" spans="1:26" ht="12" customHeight="1"/>
    <row r="15" spans="1:26" ht="12" customHeight="1">
      <c r="A15" s="17" t="s">
        <v>53</v>
      </c>
      <c r="B15" s="21">
        <v>0</v>
      </c>
    </row>
    <row r="16" spans="1:26" ht="12" customHeight="1">
      <c r="A16" s="17" t="s">
        <v>54</v>
      </c>
      <c r="B16" s="21">
        <v>0</v>
      </c>
    </row>
    <row r="17" spans="1:3" ht="12" customHeight="1">
      <c r="A17" s="17" t="s">
        <v>55</v>
      </c>
      <c r="B17" s="21">
        <v>0</v>
      </c>
    </row>
    <row r="18" spans="1:3" ht="12" customHeight="1">
      <c r="A18" s="17" t="s">
        <v>56</v>
      </c>
      <c r="B18" s="21">
        <v>0</v>
      </c>
    </row>
    <row r="19" spans="1:3" ht="12" customHeight="1">
      <c r="A19" s="7" t="s">
        <v>15</v>
      </c>
      <c r="B19" s="7" t="s">
        <v>15</v>
      </c>
      <c r="C19" s="7" t="s">
        <v>15</v>
      </c>
    </row>
    <row r="20" spans="1:3" ht="12" customHeight="1">
      <c r="A20" s="17" t="s">
        <v>57</v>
      </c>
      <c r="B20" s="22">
        <v>0</v>
      </c>
      <c r="C20" s="7" t="s">
        <v>124</v>
      </c>
    </row>
    <row r="21" spans="1:3" ht="12" customHeight="1">
      <c r="A21" s="17" t="s">
        <v>59</v>
      </c>
      <c r="B21" s="48">
        <f>(((52*5)-20-10)/11)*B20</f>
        <v>0</v>
      </c>
      <c r="C21" s="7" t="s">
        <v>125</v>
      </c>
    </row>
    <row r="22" spans="1:3" ht="12" customHeight="1">
      <c r="A22" s="17" t="s">
        <v>62</v>
      </c>
      <c r="B22" s="24">
        <f t="shared" ref="B22:B25" si="0">B15*$B$20</f>
        <v>0</v>
      </c>
      <c r="C22" s="7" t="s">
        <v>15</v>
      </c>
    </row>
    <row r="23" spans="1:3" ht="12" customHeight="1">
      <c r="A23" s="17" t="s">
        <v>126</v>
      </c>
      <c r="B23" s="24">
        <f t="shared" si="0"/>
        <v>0</v>
      </c>
      <c r="C23" s="7" t="s">
        <v>15</v>
      </c>
    </row>
    <row r="24" spans="1:3" ht="12" customHeight="1">
      <c r="A24" s="17" t="s">
        <v>64</v>
      </c>
      <c r="B24" s="24">
        <f t="shared" si="0"/>
        <v>0</v>
      </c>
      <c r="C24" s="7" t="s">
        <v>15</v>
      </c>
    </row>
    <row r="25" spans="1:3" ht="12" customHeight="1">
      <c r="A25" s="17" t="s">
        <v>65</v>
      </c>
      <c r="B25" s="24">
        <f t="shared" si="0"/>
        <v>0</v>
      </c>
    </row>
    <row r="26" spans="1:3" ht="12" customHeight="1">
      <c r="A26" s="7" t="s">
        <v>15</v>
      </c>
      <c r="B26" s="7" t="s">
        <v>15</v>
      </c>
      <c r="C26" s="7" t="s">
        <v>15</v>
      </c>
    </row>
    <row r="27" spans="1:3" ht="12" customHeight="1">
      <c r="A27" s="17" t="s">
        <v>66</v>
      </c>
      <c r="B27" s="25">
        <v>0</v>
      </c>
      <c r="C27" s="7" t="s">
        <v>67</v>
      </c>
    </row>
    <row r="28" spans="1:3" ht="12" customHeight="1">
      <c r="A28" s="17" t="s">
        <v>68</v>
      </c>
      <c r="B28" s="25">
        <v>0</v>
      </c>
      <c r="C28" s="7" t="s">
        <v>69</v>
      </c>
    </row>
    <row r="29" spans="1:3" ht="12" customHeight="1">
      <c r="A29" s="17" t="s">
        <v>70</v>
      </c>
      <c r="B29" s="25">
        <v>0</v>
      </c>
      <c r="C29" s="7" t="s">
        <v>67</v>
      </c>
    </row>
    <row r="30" spans="1:3" ht="12" customHeight="1">
      <c r="A30" s="17" t="s">
        <v>70</v>
      </c>
      <c r="B30" s="25">
        <v>0</v>
      </c>
      <c r="C30" s="7" t="s">
        <v>69</v>
      </c>
    </row>
    <row r="31" spans="1:3" ht="12" customHeight="1">
      <c r="A31" s="17" t="s">
        <v>71</v>
      </c>
      <c r="B31" s="25">
        <v>0</v>
      </c>
      <c r="C31" s="7" t="s">
        <v>69</v>
      </c>
    </row>
    <row r="32" spans="1:3" ht="12" customHeight="1">
      <c r="A32" s="17" t="s">
        <v>73</v>
      </c>
      <c r="B32" s="25">
        <v>0</v>
      </c>
      <c r="C32" s="7" t="s">
        <v>67</v>
      </c>
    </row>
    <row r="33" spans="1:17" ht="12" customHeight="1"/>
    <row r="34" spans="1:17" ht="12" customHeight="1">
      <c r="A34" s="17" t="s">
        <v>75</v>
      </c>
      <c r="B34" s="8">
        <f>'RSZ-tarieven'!B5</f>
        <v>0.30609999999999998</v>
      </c>
      <c r="C34" s="8"/>
    </row>
    <row r="35" spans="1:17" ht="12" customHeight="1">
      <c r="A35" s="17" t="s">
        <v>76</v>
      </c>
      <c r="B35" s="8">
        <f>'RSZ-tarieven'!B15</f>
        <v>1.9799999999999998E-2</v>
      </c>
      <c r="C35" s="8"/>
    </row>
    <row r="36" spans="1:17" ht="12" customHeight="1">
      <c r="A36" s="17" t="s">
        <v>77</v>
      </c>
      <c r="B36" s="22">
        <f>IF(B6&lt;10,0,1.69%)</f>
        <v>0</v>
      </c>
      <c r="C36" s="8"/>
    </row>
    <row r="37" spans="1:17" ht="12" customHeight="1">
      <c r="A37" s="17" t="s">
        <v>78</v>
      </c>
      <c r="B37" s="26">
        <f>IF(B23&gt;3744,0,0.14*(11233.89-(B23*3))/3)</f>
        <v>524.2482</v>
      </c>
      <c r="C37" s="8" t="s">
        <v>15</v>
      </c>
    </row>
    <row r="38" spans="1:17" ht="12" customHeight="1">
      <c r="A38" s="17" t="s">
        <v>79</v>
      </c>
      <c r="B38" s="27"/>
    </row>
    <row r="39" spans="1:17" ht="12" customHeight="1">
      <c r="A39" s="17" t="s">
        <v>80</v>
      </c>
      <c r="B39" s="27"/>
    </row>
    <row r="40" spans="1:17" ht="12" customHeight="1">
      <c r="J40" s="28" t="s">
        <v>81</v>
      </c>
      <c r="M40" s="29" t="s">
        <v>15</v>
      </c>
      <c r="Q40" s="24"/>
    </row>
    <row r="41" spans="1:17" ht="12" customHeight="1">
      <c r="B41" s="30">
        <f>B1</f>
        <v>2026</v>
      </c>
      <c r="C41" s="20" t="s">
        <v>82</v>
      </c>
      <c r="D41" s="20" t="s">
        <v>83</v>
      </c>
      <c r="E41" s="20" t="s">
        <v>88</v>
      </c>
      <c r="F41" s="20" t="s">
        <v>84</v>
      </c>
      <c r="G41" s="20" t="s">
        <v>85</v>
      </c>
      <c r="H41" s="20" t="s">
        <v>86</v>
      </c>
      <c r="I41" s="20" t="s">
        <v>87</v>
      </c>
      <c r="J41" s="20" t="s">
        <v>89</v>
      </c>
      <c r="K41" s="20" t="s">
        <v>90</v>
      </c>
      <c r="L41" s="20" t="s">
        <v>91</v>
      </c>
      <c r="M41" s="20" t="s">
        <v>92</v>
      </c>
      <c r="N41" s="20" t="s">
        <v>93</v>
      </c>
      <c r="O41" s="20" t="s">
        <v>94</v>
      </c>
      <c r="P41" s="20" t="s">
        <v>95</v>
      </c>
    </row>
    <row r="42" spans="1:17" ht="12" customHeight="1">
      <c r="A42" s="7" t="s">
        <v>57</v>
      </c>
      <c r="B42" s="31" t="s">
        <v>96</v>
      </c>
      <c r="C42" s="105">
        <f t="shared" ref="C42:D42" si="1">$B$20</f>
        <v>0</v>
      </c>
      <c r="D42" s="106">
        <f t="shared" si="1"/>
        <v>0</v>
      </c>
      <c r="E42" s="107">
        <v>0.1027</v>
      </c>
      <c r="F42" s="106">
        <f t="shared" ref="F42:P42" si="2">$B$20</f>
        <v>0</v>
      </c>
      <c r="G42" s="106">
        <f t="shared" si="2"/>
        <v>0</v>
      </c>
      <c r="H42" s="106">
        <f t="shared" si="2"/>
        <v>0</v>
      </c>
      <c r="I42" s="106">
        <f t="shared" si="2"/>
        <v>0</v>
      </c>
      <c r="J42" s="106">
        <f t="shared" si="2"/>
        <v>0</v>
      </c>
      <c r="K42" s="106">
        <f t="shared" si="2"/>
        <v>0</v>
      </c>
      <c r="L42" s="106">
        <f t="shared" si="2"/>
        <v>0</v>
      </c>
      <c r="M42" s="106">
        <f t="shared" si="2"/>
        <v>0</v>
      </c>
      <c r="N42" s="106">
        <f t="shared" si="2"/>
        <v>0</v>
      </c>
      <c r="O42" s="106">
        <f t="shared" si="2"/>
        <v>0</v>
      </c>
      <c r="P42" s="108">
        <f t="shared" si="2"/>
        <v>0</v>
      </c>
    </row>
    <row r="43" spans="1:17" ht="12" customHeight="1">
      <c r="A43" s="7" t="s">
        <v>97</v>
      </c>
      <c r="B43" s="32">
        <f t="shared" ref="B43:B49" si="3">SUM(C43:P43)</f>
        <v>0</v>
      </c>
      <c r="C43" s="109">
        <f t="shared" ref="C43:C44" si="4">$B21</f>
        <v>0</v>
      </c>
      <c r="D43" s="110">
        <f t="shared" ref="D43:D44" si="5">C43</f>
        <v>0</v>
      </c>
      <c r="E43" s="111" t="s">
        <v>15</v>
      </c>
      <c r="F43" s="110">
        <f t="shared" ref="F43:F44" si="6">D43</f>
        <v>0</v>
      </c>
      <c r="G43" s="110">
        <f t="shared" ref="G43:I43" si="7">F43</f>
        <v>0</v>
      </c>
      <c r="H43" s="110">
        <f t="shared" si="7"/>
        <v>0</v>
      </c>
      <c r="I43" s="110">
        <f t="shared" si="7"/>
        <v>0</v>
      </c>
      <c r="J43" s="110" t="s">
        <v>15</v>
      </c>
      <c r="K43" s="110">
        <f t="shared" ref="K43:K44" si="8">I43</f>
        <v>0</v>
      </c>
      <c r="L43" s="110">
        <f t="shared" ref="L43:N43" si="9">K43</f>
        <v>0</v>
      </c>
      <c r="M43" s="110">
        <f t="shared" si="9"/>
        <v>0</v>
      </c>
      <c r="N43" s="110">
        <f t="shared" si="9"/>
        <v>0</v>
      </c>
      <c r="O43" s="111" t="s">
        <v>98</v>
      </c>
      <c r="P43" s="112">
        <f t="shared" ref="P43:P44" si="10">N43</f>
        <v>0</v>
      </c>
    </row>
    <row r="44" spans="1:17" ht="12" customHeight="1">
      <c r="A44" s="7" t="s">
        <v>99</v>
      </c>
      <c r="B44" s="33">
        <f t="shared" si="3"/>
        <v>0</v>
      </c>
      <c r="C44" s="34">
        <f t="shared" si="4"/>
        <v>0</v>
      </c>
      <c r="D44" s="24">
        <f t="shared" si="5"/>
        <v>0</v>
      </c>
      <c r="E44" s="35">
        <f>B22*11*108%*E42</f>
        <v>0</v>
      </c>
      <c r="F44" s="24">
        <f t="shared" si="6"/>
        <v>0</v>
      </c>
      <c r="G44" s="24">
        <f t="shared" ref="G44:I44" si="11">F44</f>
        <v>0</v>
      </c>
      <c r="H44" s="24">
        <f t="shared" si="11"/>
        <v>0</v>
      </c>
      <c r="I44" s="24">
        <f t="shared" si="11"/>
        <v>0</v>
      </c>
      <c r="J44" s="35" t="s">
        <v>98</v>
      </c>
      <c r="K44" s="24">
        <f t="shared" si="8"/>
        <v>0</v>
      </c>
      <c r="L44" s="24">
        <f t="shared" ref="L44:N44" si="12">K44</f>
        <v>0</v>
      </c>
      <c r="M44" s="24">
        <f t="shared" si="12"/>
        <v>0</v>
      </c>
      <c r="N44" s="24">
        <f t="shared" si="12"/>
        <v>0</v>
      </c>
      <c r="O44" s="24">
        <f>$B$18*$B20</f>
        <v>0</v>
      </c>
      <c r="P44" s="113">
        <f t="shared" si="10"/>
        <v>0</v>
      </c>
    </row>
    <row r="45" spans="1:17" ht="12" customHeight="1">
      <c r="A45" s="7" t="s">
        <v>100</v>
      </c>
      <c r="B45" s="33">
        <f t="shared" si="3"/>
        <v>0</v>
      </c>
      <c r="C45" s="34">
        <f>+$B27+(($B28)*C$43)</f>
        <v>0</v>
      </c>
      <c r="D45" s="24">
        <f>+$B27+($B28*D$43)</f>
        <v>0</v>
      </c>
      <c r="E45" s="35" t="s">
        <v>98</v>
      </c>
      <c r="F45" s="24">
        <f t="shared" ref="F45:I45" si="13">+$B27+($B28*F$43)</f>
        <v>0</v>
      </c>
      <c r="G45" s="24">
        <f t="shared" si="13"/>
        <v>0</v>
      </c>
      <c r="H45" s="24">
        <f t="shared" si="13"/>
        <v>0</v>
      </c>
      <c r="I45" s="24">
        <f t="shared" si="13"/>
        <v>0</v>
      </c>
      <c r="J45" s="35" t="s">
        <v>98</v>
      </c>
      <c r="K45" s="24">
        <f t="shared" ref="K45:N45" si="14">+$B27+($B28*K$43)</f>
        <v>0</v>
      </c>
      <c r="L45" s="24">
        <f t="shared" si="14"/>
        <v>0</v>
      </c>
      <c r="M45" s="24">
        <f t="shared" si="14"/>
        <v>0</v>
      </c>
      <c r="N45" s="24">
        <f t="shared" si="14"/>
        <v>0</v>
      </c>
      <c r="O45" s="35" t="s">
        <v>98</v>
      </c>
      <c r="P45" s="114">
        <f>+$B27+($B28*P$43)</f>
        <v>0</v>
      </c>
    </row>
    <row r="46" spans="1:17" ht="12" customHeight="1">
      <c r="A46" s="7" t="s">
        <v>101</v>
      </c>
      <c r="B46" s="33">
        <f t="shared" si="3"/>
        <v>0</v>
      </c>
      <c r="C46" s="34">
        <f>MAX(0,IF((C44+C45)&gt;0,((C44+C45)*108%)*(B34+B35+B36)-(B37+B38+B39),0))</f>
        <v>0</v>
      </c>
      <c r="D46" s="24">
        <f>MAX(0,IF((D44+D45)&gt;0,((D44+D45)*108%)*(B34+B35+B36)-(B37+B38+B39),0))</f>
        <v>0</v>
      </c>
      <c r="E46" s="35" t="s">
        <v>98</v>
      </c>
      <c r="F46" s="24">
        <f t="shared" ref="F46:I46" si="15">MAX(0,IF((F44+F45)&gt;0,((F44+F45)*108%)*($B34+$B35+$B36)-($B37+$B38+$B39),0))</f>
        <v>0</v>
      </c>
      <c r="G46" s="24">
        <f t="shared" si="15"/>
        <v>0</v>
      </c>
      <c r="H46" s="24">
        <f t="shared" si="15"/>
        <v>0</v>
      </c>
      <c r="I46" s="24">
        <f t="shared" si="15"/>
        <v>0</v>
      </c>
      <c r="J46" s="35" t="s">
        <v>98</v>
      </c>
      <c r="K46" s="24">
        <f t="shared" ref="K46:N46" si="16">MAX(0,IF((K44+K45)&gt;0,((K44+K45)*108%)*($B34+$B35+$B36)-($B37+$B38+$B39),0))</f>
        <v>0</v>
      </c>
      <c r="L46" s="24">
        <f t="shared" si="16"/>
        <v>0</v>
      </c>
      <c r="M46" s="24">
        <f t="shared" si="16"/>
        <v>0</v>
      </c>
      <c r="N46" s="24">
        <f t="shared" si="16"/>
        <v>0</v>
      </c>
      <c r="O46" s="24">
        <f>MAX(0,IF((O44)&gt;0,((O44)*108%)*($B34+$B35+$B36),0))</f>
        <v>0</v>
      </c>
      <c r="P46" s="114">
        <f>MAX(0,IF((P44+P45)&gt;0,((P44+P45)*108%)*($B34+$B35+$B36)-($B37+$B38+$B39),0))</f>
        <v>0</v>
      </c>
    </row>
    <row r="47" spans="1:17" ht="12" customHeight="1">
      <c r="A47" s="7" t="s">
        <v>102</v>
      </c>
      <c r="B47" s="33">
        <f t="shared" si="3"/>
        <v>0</v>
      </c>
      <c r="C47" s="34">
        <f t="shared" ref="C47:D47" si="17">$B29+($B30*C$43)</f>
        <v>0</v>
      </c>
      <c r="D47" s="35">
        <f t="shared" si="17"/>
        <v>0</v>
      </c>
      <c r="E47" s="35" t="s">
        <v>98</v>
      </c>
      <c r="F47" s="35">
        <f t="shared" ref="F47:I47" si="18">$B29+($B30*F$43)</f>
        <v>0</v>
      </c>
      <c r="G47" s="35">
        <f t="shared" si="18"/>
        <v>0</v>
      </c>
      <c r="H47" s="35">
        <f t="shared" si="18"/>
        <v>0</v>
      </c>
      <c r="I47" s="35">
        <f t="shared" si="18"/>
        <v>0</v>
      </c>
      <c r="J47" s="35" t="s">
        <v>98</v>
      </c>
      <c r="K47" s="35">
        <f t="shared" ref="K47:N47" si="19">$B29+($B30*K$43)</f>
        <v>0</v>
      </c>
      <c r="L47" s="35">
        <f t="shared" si="19"/>
        <v>0</v>
      </c>
      <c r="M47" s="35">
        <f t="shared" si="19"/>
        <v>0</v>
      </c>
      <c r="N47" s="35">
        <f t="shared" si="19"/>
        <v>0</v>
      </c>
      <c r="O47" s="35" t="s">
        <v>98</v>
      </c>
      <c r="P47" s="115">
        <f>$B29+($B30*P$43)</f>
        <v>0</v>
      </c>
    </row>
    <row r="48" spans="1:17" ht="12" customHeight="1">
      <c r="A48" s="7" t="s">
        <v>103</v>
      </c>
      <c r="B48" s="33">
        <f t="shared" si="3"/>
        <v>0</v>
      </c>
      <c r="C48" s="34">
        <f t="shared" ref="C48:D48" si="20">$B31*C$43</f>
        <v>0</v>
      </c>
      <c r="D48" s="24">
        <f t="shared" si="20"/>
        <v>0</v>
      </c>
      <c r="E48" s="35" t="s">
        <v>98</v>
      </c>
      <c r="F48" s="24">
        <f t="shared" ref="F48:I48" si="21">$B31*F$43</f>
        <v>0</v>
      </c>
      <c r="G48" s="24">
        <f t="shared" si="21"/>
        <v>0</v>
      </c>
      <c r="H48" s="24">
        <f t="shared" si="21"/>
        <v>0</v>
      </c>
      <c r="I48" s="24">
        <f t="shared" si="21"/>
        <v>0</v>
      </c>
      <c r="J48" s="35" t="s">
        <v>98</v>
      </c>
      <c r="K48" s="24">
        <f t="shared" ref="K48:N48" si="22">$B31*K$43</f>
        <v>0</v>
      </c>
      <c r="L48" s="24">
        <f t="shared" si="22"/>
        <v>0</v>
      </c>
      <c r="M48" s="24">
        <f t="shared" si="22"/>
        <v>0</v>
      </c>
      <c r="N48" s="24">
        <f t="shared" si="22"/>
        <v>0</v>
      </c>
      <c r="O48" s="35" t="s">
        <v>98</v>
      </c>
      <c r="P48" s="114">
        <f>$B31*P$43</f>
        <v>0</v>
      </c>
    </row>
    <row r="49" spans="1:16" ht="12" customHeight="1">
      <c r="A49" s="7" t="s">
        <v>104</v>
      </c>
      <c r="B49" s="36">
        <f t="shared" si="3"/>
        <v>0</v>
      </c>
      <c r="C49" s="116">
        <f t="shared" ref="C49:D49" si="23">$B32</f>
        <v>0</v>
      </c>
      <c r="D49" s="117">
        <f t="shared" si="23"/>
        <v>0</v>
      </c>
      <c r="E49" s="118" t="s">
        <v>98</v>
      </c>
      <c r="F49" s="117">
        <f t="shared" ref="F49:I49" si="24">$B32</f>
        <v>0</v>
      </c>
      <c r="G49" s="117">
        <f t="shared" si="24"/>
        <v>0</v>
      </c>
      <c r="H49" s="117">
        <f t="shared" si="24"/>
        <v>0</v>
      </c>
      <c r="I49" s="117">
        <f t="shared" si="24"/>
        <v>0</v>
      </c>
      <c r="J49" s="118" t="s">
        <v>98</v>
      </c>
      <c r="K49" s="117">
        <f t="shared" ref="K49:N49" si="25">$B32</f>
        <v>0</v>
      </c>
      <c r="L49" s="117">
        <f t="shared" si="25"/>
        <v>0</v>
      </c>
      <c r="M49" s="117">
        <f t="shared" si="25"/>
        <v>0</v>
      </c>
      <c r="N49" s="117">
        <f t="shared" si="25"/>
        <v>0</v>
      </c>
      <c r="O49" s="118" t="s">
        <v>98</v>
      </c>
      <c r="P49" s="119">
        <f>$B32</f>
        <v>0</v>
      </c>
    </row>
    <row r="50" spans="1:16" ht="12" customHeight="1">
      <c r="B50" s="37">
        <f t="shared" ref="B50:P50" si="26">SUM(B44:B49)</f>
        <v>0</v>
      </c>
      <c r="C50" s="120">
        <f t="shared" si="26"/>
        <v>0</v>
      </c>
      <c r="D50" s="121">
        <f t="shared" si="26"/>
        <v>0</v>
      </c>
      <c r="E50" s="121">
        <f t="shared" si="26"/>
        <v>0</v>
      </c>
      <c r="F50" s="121">
        <f t="shared" si="26"/>
        <v>0</v>
      </c>
      <c r="G50" s="121">
        <f t="shared" si="26"/>
        <v>0</v>
      </c>
      <c r="H50" s="121">
        <f t="shared" si="26"/>
        <v>0</v>
      </c>
      <c r="I50" s="121">
        <f t="shared" si="26"/>
        <v>0</v>
      </c>
      <c r="J50" s="121">
        <f t="shared" si="26"/>
        <v>0</v>
      </c>
      <c r="K50" s="121">
        <f t="shared" si="26"/>
        <v>0</v>
      </c>
      <c r="L50" s="121">
        <f t="shared" si="26"/>
        <v>0</v>
      </c>
      <c r="M50" s="121">
        <f t="shared" si="26"/>
        <v>0</v>
      </c>
      <c r="N50" s="121">
        <f t="shared" si="26"/>
        <v>0</v>
      </c>
      <c r="O50" s="121">
        <f t="shared" si="26"/>
        <v>0</v>
      </c>
      <c r="P50" s="122">
        <f t="shared" si="26"/>
        <v>0</v>
      </c>
    </row>
    <row r="51" spans="1:16" ht="12" customHeight="1">
      <c r="A51" s="38" t="s">
        <v>105</v>
      </c>
      <c r="B51" s="39">
        <f>(SUM(C50:P50)-B50)+(SUM(C44:P49)-B50)</f>
        <v>0</v>
      </c>
    </row>
    <row r="52" spans="1:16" ht="12" customHeight="1">
      <c r="B52" s="40" t="s">
        <v>106</v>
      </c>
    </row>
    <row r="53" spans="1:16" ht="12" customHeight="1">
      <c r="A53" s="8">
        <v>0.1027</v>
      </c>
      <c r="B53" s="41">
        <f>SUM(C53:P53)</f>
        <v>0</v>
      </c>
      <c r="C53" s="123">
        <f t="shared" ref="C53:D53" si="27">(C44*108%)*$A$53</f>
        <v>0</v>
      </c>
      <c r="D53" s="123">
        <f t="shared" si="27"/>
        <v>0</v>
      </c>
      <c r="E53" s="124" t="s">
        <v>98</v>
      </c>
      <c r="F53" s="123">
        <f t="shared" ref="F53:I53" si="28">(F44*108%)*$A$53</f>
        <v>0</v>
      </c>
      <c r="G53" s="123">
        <f t="shared" si="28"/>
        <v>0</v>
      </c>
      <c r="H53" s="123">
        <f t="shared" si="28"/>
        <v>0</v>
      </c>
      <c r="I53" s="123">
        <f t="shared" si="28"/>
        <v>0</v>
      </c>
      <c r="J53" s="124" t="s">
        <v>98</v>
      </c>
      <c r="K53" s="123">
        <f t="shared" ref="K53:P53" si="29">(K44*108%)*$A$53</f>
        <v>0</v>
      </c>
      <c r="L53" s="123">
        <f t="shared" si="29"/>
        <v>0</v>
      </c>
      <c r="M53" s="123">
        <f t="shared" si="29"/>
        <v>0</v>
      </c>
      <c r="N53" s="123">
        <f t="shared" si="29"/>
        <v>0</v>
      </c>
      <c r="O53" s="123">
        <v>0</v>
      </c>
      <c r="P53" s="125">
        <f t="shared" si="29"/>
        <v>0</v>
      </c>
    </row>
    <row r="54" spans="1:16" ht="12" customHeight="1"/>
    <row r="55" spans="1:16" ht="12" customHeight="1"/>
    <row r="56" spans="1:16" ht="12" customHeight="1"/>
    <row r="57" spans="1:16" ht="12" customHeight="1"/>
    <row r="58" spans="1:16" ht="12" customHeight="1"/>
    <row r="59" spans="1:16" ht="12" customHeight="1"/>
    <row r="60" spans="1:16" ht="12" customHeight="1"/>
    <row r="61" spans="1:16" ht="12" customHeight="1"/>
    <row r="62" spans="1:16" ht="12" customHeight="1"/>
    <row r="63" spans="1:16" ht="12" customHeight="1"/>
    <row r="64" spans="1:16" ht="12" customHeight="1"/>
    <row r="65" customFormat="1" ht="12" customHeight="1"/>
    <row r="66" customFormat="1" ht="12" customHeight="1"/>
    <row r="67" customFormat="1" ht="12" customHeight="1"/>
    <row r="68" customFormat="1" ht="12" customHeight="1"/>
    <row r="69" customFormat="1" ht="12" customHeight="1"/>
    <row r="70" customFormat="1" ht="12" customHeight="1"/>
    <row r="71" customFormat="1" ht="12" customHeight="1"/>
    <row r="72" customFormat="1" ht="12" customHeight="1"/>
    <row r="73" customFormat="1" ht="12" customHeight="1"/>
    <row r="74" customFormat="1" ht="12" customHeight="1"/>
    <row r="75" customFormat="1" ht="12" customHeight="1"/>
    <row r="76" customFormat="1" ht="12" customHeight="1"/>
    <row r="77" customFormat="1" ht="12" customHeight="1"/>
    <row r="78" customFormat="1" ht="12" customHeight="1"/>
    <row r="79" customFormat="1" ht="12" customHeight="1"/>
    <row r="80" customFormat="1" ht="12" customHeight="1"/>
    <row r="81" customFormat="1" ht="12" customHeight="1"/>
    <row r="82" customFormat="1" ht="12" customHeight="1"/>
    <row r="83" customFormat="1" ht="12" customHeight="1"/>
    <row r="84" customFormat="1" ht="12" customHeight="1"/>
    <row r="85" customFormat="1" ht="12" customHeight="1"/>
    <row r="86" customFormat="1" ht="12" customHeight="1"/>
    <row r="87" customFormat="1" ht="12" customHeight="1"/>
    <row r="88" customFormat="1" ht="12" customHeight="1"/>
    <row r="89" customFormat="1" ht="12" customHeight="1"/>
    <row r="90" customFormat="1" ht="12" customHeight="1"/>
    <row r="91" customFormat="1" ht="12" customHeight="1"/>
    <row r="92" customFormat="1" ht="12" customHeight="1"/>
    <row r="93" customFormat="1" ht="12" customHeight="1"/>
    <row r="94" customFormat="1" ht="12" customHeight="1"/>
    <row r="95" customFormat="1" ht="12" customHeight="1"/>
    <row r="96" customFormat="1" ht="12" customHeight="1"/>
    <row r="97" customFormat="1" ht="12" customHeight="1"/>
    <row r="98" customFormat="1" ht="12" customHeight="1"/>
    <row r="99" customFormat="1" ht="12" customHeight="1"/>
    <row r="100" customFormat="1" ht="12" customHeight="1"/>
    <row r="101" customFormat="1" ht="12" customHeight="1"/>
    <row r="102" customFormat="1" ht="12" customHeight="1"/>
    <row r="103" customFormat="1" ht="12" customHeight="1"/>
    <row r="104" customFormat="1" ht="12" customHeight="1"/>
    <row r="105" customFormat="1" ht="12" customHeight="1"/>
    <row r="106" customFormat="1" ht="12" customHeight="1"/>
    <row r="107" customFormat="1" ht="12" customHeight="1"/>
    <row r="108" customFormat="1" ht="12" customHeight="1"/>
    <row r="109" customFormat="1" ht="12" customHeight="1"/>
    <row r="110" customFormat="1" ht="12" customHeight="1"/>
    <row r="111" customFormat="1" ht="12" customHeight="1"/>
    <row r="112" customFormat="1" ht="12" customHeight="1"/>
    <row r="113" customFormat="1" ht="12" customHeight="1"/>
    <row r="114" customFormat="1" ht="12" customHeight="1"/>
    <row r="115" customFormat="1" ht="12" customHeight="1"/>
    <row r="116" customFormat="1" ht="12" customHeight="1"/>
    <row r="117" customFormat="1" ht="12" customHeight="1"/>
    <row r="118" customFormat="1" ht="12" customHeight="1"/>
    <row r="119" customFormat="1" ht="12" customHeight="1"/>
    <row r="120" customFormat="1" ht="12" customHeight="1"/>
    <row r="121" customFormat="1" ht="12" customHeight="1"/>
    <row r="122" customFormat="1" ht="12" customHeight="1"/>
    <row r="123" customFormat="1" ht="12" customHeight="1"/>
    <row r="124" customFormat="1" ht="12" customHeight="1"/>
    <row r="125" customFormat="1" ht="12" customHeight="1"/>
    <row r="126" customFormat="1" ht="12" customHeight="1"/>
    <row r="127" customFormat="1" ht="12" customHeight="1"/>
    <row r="128" customFormat="1" ht="12" customHeight="1"/>
    <row r="129" customFormat="1" ht="12" customHeight="1"/>
    <row r="130" customFormat="1" ht="12" customHeight="1"/>
    <row r="131" customFormat="1" ht="12" customHeight="1"/>
    <row r="132" customFormat="1" ht="12" customHeight="1"/>
    <row r="133" customFormat="1" ht="12" customHeight="1"/>
    <row r="134" customFormat="1" ht="12" customHeight="1"/>
    <row r="135" customFormat="1" ht="12" customHeight="1"/>
    <row r="136" customFormat="1" ht="12" customHeight="1"/>
    <row r="137" customFormat="1" ht="12" customHeight="1"/>
    <row r="138" customFormat="1" ht="12" customHeight="1"/>
    <row r="139" customFormat="1" ht="12" customHeight="1"/>
    <row r="140" customFormat="1" ht="12" customHeight="1"/>
    <row r="141" customFormat="1" ht="12" customHeight="1"/>
    <row r="142" customFormat="1" ht="12" customHeight="1"/>
    <row r="143" customFormat="1" ht="12" customHeight="1"/>
    <row r="144" customFormat="1" ht="12" customHeight="1"/>
    <row r="145" customFormat="1" ht="12" customHeight="1"/>
    <row r="146" customFormat="1" ht="12" customHeight="1"/>
    <row r="147" customFormat="1" ht="12" customHeight="1"/>
    <row r="148" customFormat="1" ht="12" customHeight="1"/>
    <row r="149" customFormat="1" ht="12" customHeight="1"/>
    <row r="150" customFormat="1" ht="12" customHeight="1"/>
    <row r="151" customFormat="1" ht="12" customHeight="1"/>
    <row r="152" customFormat="1" ht="12" customHeight="1"/>
    <row r="153" customFormat="1" ht="12" customHeight="1"/>
    <row r="154" customFormat="1" ht="12" customHeight="1"/>
    <row r="155" customFormat="1" ht="12" customHeight="1"/>
    <row r="156" customFormat="1" ht="12" customHeight="1"/>
    <row r="157" customFormat="1" ht="12" customHeight="1"/>
    <row r="158" customFormat="1" ht="12" customHeight="1"/>
    <row r="159" customFormat="1" ht="12" customHeight="1"/>
    <row r="160" customFormat="1" ht="12" customHeight="1"/>
    <row r="161" customFormat="1" ht="12" customHeight="1"/>
    <row r="162" customFormat="1" ht="12" customHeight="1"/>
    <row r="163" customFormat="1" ht="12" customHeight="1"/>
    <row r="164" customFormat="1" ht="12" customHeight="1"/>
    <row r="165" customFormat="1" ht="12" customHeight="1"/>
    <row r="166" customFormat="1" ht="12" customHeight="1"/>
    <row r="167" customFormat="1" ht="12" customHeight="1"/>
    <row r="168" customFormat="1" ht="12" customHeight="1"/>
    <row r="169" customFormat="1" ht="12" customHeight="1"/>
    <row r="170" customFormat="1" ht="12" customHeight="1"/>
    <row r="171" customFormat="1" ht="12" customHeight="1"/>
    <row r="172" customFormat="1" ht="12" customHeight="1"/>
    <row r="173" customFormat="1" ht="12" customHeight="1"/>
    <row r="174" customFormat="1" ht="12" customHeight="1"/>
    <row r="175" customFormat="1" ht="12" customHeight="1"/>
    <row r="176" customFormat="1" ht="12" customHeight="1"/>
    <row r="177" customFormat="1" ht="12" customHeight="1"/>
    <row r="178" customFormat="1" ht="12" customHeight="1"/>
    <row r="179" customFormat="1" ht="12" customHeight="1"/>
    <row r="180" customFormat="1" ht="12" customHeight="1"/>
    <row r="181" customFormat="1" ht="12" customHeight="1"/>
    <row r="182" customFormat="1" ht="12" customHeight="1"/>
    <row r="183" customFormat="1" ht="12" customHeight="1"/>
    <row r="184" customFormat="1" ht="12" customHeight="1"/>
    <row r="185" customFormat="1" ht="12" customHeight="1"/>
    <row r="186" customFormat="1" ht="12" customHeight="1"/>
    <row r="187" customFormat="1" ht="12" customHeight="1"/>
    <row r="188" customFormat="1" ht="12" customHeight="1"/>
    <row r="189" customFormat="1" ht="12" customHeight="1"/>
    <row r="190" customFormat="1" ht="12" customHeight="1"/>
    <row r="191" customFormat="1" ht="12" customHeight="1"/>
    <row r="192" customFormat="1" ht="12" customHeight="1"/>
    <row r="193" customFormat="1" ht="12" customHeight="1"/>
    <row r="194" customFormat="1" ht="12" customHeight="1"/>
    <row r="195" customFormat="1" ht="12" customHeight="1"/>
    <row r="196" customFormat="1" ht="12" customHeight="1"/>
    <row r="197" customFormat="1" ht="12" customHeight="1"/>
    <row r="198" customFormat="1" ht="12" customHeight="1"/>
    <row r="199" customFormat="1" ht="12" customHeight="1"/>
    <row r="200" customFormat="1" ht="12" customHeight="1"/>
    <row r="201" customFormat="1" ht="12" customHeight="1"/>
    <row r="202" customFormat="1" ht="12" customHeight="1"/>
    <row r="203" customFormat="1" ht="12" customHeight="1"/>
    <row r="204" customFormat="1" ht="12" customHeight="1"/>
    <row r="205" customFormat="1" ht="12" customHeight="1"/>
    <row r="206" customFormat="1" ht="12" customHeight="1"/>
    <row r="207" customFormat="1" ht="12" customHeight="1"/>
    <row r="208" customFormat="1" ht="12" customHeight="1"/>
    <row r="209" customFormat="1" ht="12" customHeight="1"/>
    <row r="210" customFormat="1" ht="12" customHeight="1"/>
    <row r="211" customFormat="1" ht="12" customHeight="1"/>
    <row r="212" customFormat="1" ht="12" customHeight="1"/>
    <row r="213" customFormat="1" ht="12" customHeight="1"/>
    <row r="214" customFormat="1" ht="12" customHeight="1"/>
    <row r="215" customFormat="1" ht="12" customHeight="1"/>
    <row r="216" customFormat="1" ht="12" customHeight="1"/>
    <row r="217" customFormat="1" ht="12" customHeight="1"/>
    <row r="218" customFormat="1" ht="12" customHeight="1"/>
    <row r="219" customFormat="1" ht="12" customHeight="1"/>
    <row r="220" customFormat="1" ht="12" customHeight="1"/>
    <row r="221" customFormat="1" ht="12" customHeight="1"/>
    <row r="222" customFormat="1" ht="12" customHeight="1"/>
    <row r="223" customFormat="1" ht="12" customHeight="1"/>
    <row r="224" customFormat="1" ht="12" customHeight="1"/>
    <row r="225" customFormat="1" ht="12" customHeight="1"/>
    <row r="226" customFormat="1" ht="12" customHeight="1"/>
    <row r="227" customFormat="1" ht="12" customHeight="1"/>
    <row r="228" customFormat="1" ht="12" customHeight="1"/>
    <row r="229" customFormat="1" ht="12" customHeight="1"/>
    <row r="230" customFormat="1" ht="12" customHeight="1"/>
    <row r="231" customFormat="1" ht="12" customHeight="1"/>
    <row r="232" customFormat="1" ht="12" customHeight="1"/>
    <row r="233" customFormat="1" ht="12" customHeight="1"/>
    <row r="234" customFormat="1" ht="12" customHeight="1"/>
    <row r="235" customFormat="1" ht="12" customHeight="1"/>
    <row r="236" customFormat="1" ht="12" customHeight="1"/>
    <row r="237" customFormat="1" ht="12" customHeight="1"/>
    <row r="238" customFormat="1" ht="12" customHeight="1"/>
    <row r="239" customFormat="1" ht="12" customHeight="1"/>
    <row r="240" customFormat="1" ht="12" customHeight="1"/>
    <row r="241" customFormat="1" ht="12" customHeight="1"/>
    <row r="242" customFormat="1" ht="12" customHeight="1"/>
    <row r="243" customFormat="1" ht="12" customHeight="1"/>
    <row r="244" customFormat="1" ht="12" customHeight="1"/>
    <row r="245" customFormat="1" ht="12" customHeight="1"/>
    <row r="246" customFormat="1" ht="12" customHeight="1"/>
    <row r="247" customFormat="1" ht="12" customHeight="1"/>
    <row r="248" customFormat="1" ht="12" customHeight="1"/>
    <row r="249" customFormat="1" ht="12" customHeight="1"/>
    <row r="250" customFormat="1" ht="12" customHeight="1"/>
    <row r="251" customFormat="1" ht="12" customHeight="1"/>
    <row r="252" customFormat="1" ht="12" customHeight="1"/>
    <row r="253" customFormat="1" ht="12" customHeight="1"/>
    <row r="254" customFormat="1" ht="12" customHeight="1"/>
    <row r="255" customFormat="1" ht="12" customHeight="1"/>
    <row r="256" customFormat="1" ht="12" customHeight="1"/>
    <row r="257" customFormat="1" ht="12" customHeight="1"/>
    <row r="258" customFormat="1" ht="12" customHeight="1"/>
    <row r="259" customFormat="1" ht="12" customHeight="1"/>
    <row r="260" customFormat="1" ht="12" customHeight="1"/>
    <row r="261" customFormat="1" ht="12" customHeight="1"/>
    <row r="262" customFormat="1" ht="12" customHeight="1"/>
    <row r="263" customFormat="1" ht="12" customHeight="1"/>
    <row r="264" customFormat="1" ht="12" customHeight="1"/>
    <row r="265" customFormat="1" ht="12" customHeight="1"/>
    <row r="266" customFormat="1" ht="12" customHeight="1"/>
    <row r="267" customFormat="1" ht="12" customHeight="1"/>
    <row r="268" customFormat="1" ht="12" customHeight="1"/>
    <row r="269" customFormat="1" ht="12" customHeight="1"/>
    <row r="270" customFormat="1" ht="12" customHeight="1"/>
    <row r="271" customFormat="1" ht="12" customHeight="1"/>
    <row r="272" customFormat="1" ht="12" customHeight="1"/>
    <row r="273" customFormat="1" ht="12" customHeight="1"/>
    <row r="274" customFormat="1" ht="12" customHeight="1"/>
    <row r="275" customFormat="1" ht="12" customHeight="1"/>
    <row r="276" customFormat="1" ht="12" customHeight="1"/>
    <row r="277" customFormat="1" ht="12" customHeight="1"/>
    <row r="278" customFormat="1" ht="12" customHeight="1"/>
    <row r="279" customFormat="1" ht="12" customHeight="1"/>
    <row r="280" customFormat="1" ht="12" customHeight="1"/>
    <row r="281" customFormat="1" ht="12" customHeight="1"/>
    <row r="282" customFormat="1" ht="12" customHeight="1"/>
    <row r="283" customFormat="1" ht="12" customHeight="1"/>
    <row r="284" customFormat="1" ht="12" customHeight="1"/>
    <row r="285" customFormat="1" ht="12" customHeight="1"/>
    <row r="286" customFormat="1" ht="12" customHeight="1"/>
    <row r="287" customFormat="1" ht="12" customHeight="1"/>
    <row r="288" customFormat="1" ht="12" customHeight="1"/>
    <row r="289" customFormat="1" ht="12" customHeight="1"/>
    <row r="290" customFormat="1" ht="12" customHeight="1"/>
    <row r="291" customFormat="1" ht="12" customHeight="1"/>
    <row r="292" customFormat="1" ht="12" customHeight="1"/>
    <row r="293" customFormat="1" ht="12" customHeight="1"/>
    <row r="294" customFormat="1" ht="12" customHeight="1"/>
    <row r="295" customFormat="1" ht="12" customHeight="1"/>
    <row r="296" customFormat="1" ht="12" customHeight="1"/>
    <row r="297" customFormat="1" ht="12" customHeight="1"/>
    <row r="298" customFormat="1" ht="12" customHeight="1"/>
    <row r="299" customFormat="1" ht="12" customHeight="1"/>
    <row r="300" customFormat="1" ht="12" customHeight="1"/>
    <row r="301" customFormat="1" ht="12" customHeight="1"/>
    <row r="302" customFormat="1" ht="12" customHeight="1"/>
    <row r="303" customFormat="1" ht="12" customHeight="1"/>
    <row r="304" customFormat="1" ht="12" customHeight="1"/>
    <row r="305" customFormat="1" ht="12" customHeight="1"/>
    <row r="306" customFormat="1" ht="12" customHeight="1"/>
    <row r="307" customFormat="1" ht="12" customHeight="1"/>
    <row r="308" customFormat="1" ht="12" customHeight="1"/>
    <row r="309" customFormat="1" ht="12" customHeight="1"/>
    <row r="310" customFormat="1" ht="12" customHeight="1"/>
    <row r="311" customFormat="1" ht="12" customHeight="1"/>
    <row r="312" customFormat="1" ht="12" customHeight="1"/>
    <row r="313" customFormat="1" ht="12" customHeight="1"/>
    <row r="314" customFormat="1" ht="12" customHeight="1"/>
    <row r="315" customFormat="1" ht="12" customHeight="1"/>
    <row r="316" customFormat="1" ht="12" customHeight="1"/>
    <row r="317" customFormat="1" ht="12" customHeight="1"/>
    <row r="318" customFormat="1" ht="12" customHeight="1"/>
    <row r="319" customFormat="1" ht="12" customHeight="1"/>
    <row r="320" customFormat="1" ht="12" customHeight="1"/>
    <row r="321" customFormat="1" ht="12" customHeight="1"/>
    <row r="322" customFormat="1" ht="12" customHeight="1"/>
    <row r="323" customFormat="1" ht="12" customHeight="1"/>
    <row r="324" customFormat="1" ht="12" customHeight="1"/>
    <row r="325" customFormat="1" ht="12" customHeight="1"/>
    <row r="326" customFormat="1" ht="12" customHeight="1"/>
    <row r="327" customFormat="1" ht="12" customHeight="1"/>
    <row r="328" customFormat="1" ht="12" customHeight="1"/>
    <row r="329" customFormat="1" ht="12" customHeight="1"/>
    <row r="330" customFormat="1" ht="12" customHeight="1"/>
    <row r="331" customFormat="1" ht="12" customHeight="1"/>
    <row r="332" customFormat="1" ht="12" customHeight="1"/>
    <row r="333" customFormat="1" ht="12" customHeight="1"/>
    <row r="334" customFormat="1" ht="12" customHeight="1"/>
    <row r="335" customFormat="1" ht="12" customHeight="1"/>
    <row r="336" customFormat="1" ht="12" customHeight="1"/>
    <row r="337" customFormat="1" ht="12" customHeight="1"/>
    <row r="338" customFormat="1" ht="12" customHeight="1"/>
    <row r="339" customFormat="1" ht="12" customHeight="1"/>
    <row r="340" customFormat="1" ht="12" customHeight="1"/>
    <row r="341" customFormat="1" ht="12" customHeight="1"/>
    <row r="342" customFormat="1" ht="12" customHeight="1"/>
    <row r="343" customFormat="1" ht="12" customHeight="1"/>
    <row r="344" customFormat="1" ht="12" customHeight="1"/>
    <row r="345" customFormat="1" ht="12" customHeight="1"/>
    <row r="346" customFormat="1" ht="12" customHeight="1"/>
    <row r="347" customFormat="1" ht="12" customHeight="1"/>
    <row r="348" customFormat="1" ht="12" customHeight="1"/>
    <row r="349" customFormat="1" ht="12" customHeight="1"/>
    <row r="350" customFormat="1" ht="12" customHeight="1"/>
    <row r="351" customFormat="1" ht="12" customHeight="1"/>
    <row r="352" customFormat="1" ht="12" customHeight="1"/>
    <row r="353" customFormat="1" ht="12" customHeight="1"/>
    <row r="354" customFormat="1" ht="12" customHeight="1"/>
    <row r="355" customFormat="1" ht="12" customHeight="1"/>
    <row r="356" customFormat="1" ht="12" customHeight="1"/>
    <row r="357" customFormat="1" ht="12" customHeight="1"/>
    <row r="358" customFormat="1" ht="12" customHeight="1"/>
    <row r="359" customFormat="1" ht="12" customHeight="1"/>
    <row r="360" customFormat="1" ht="12" customHeight="1"/>
    <row r="361" customFormat="1" ht="12" customHeight="1"/>
    <row r="362" customFormat="1" ht="12" customHeight="1"/>
    <row r="363" customFormat="1" ht="12" customHeight="1"/>
    <row r="364" customFormat="1" ht="12" customHeight="1"/>
    <row r="365" customFormat="1" ht="12" customHeight="1"/>
    <row r="366" customFormat="1" ht="12" customHeight="1"/>
    <row r="367" customFormat="1" ht="12" customHeight="1"/>
    <row r="368" customFormat="1" ht="12" customHeight="1"/>
    <row r="369" customFormat="1" ht="12" customHeight="1"/>
    <row r="370" customFormat="1" ht="12" customHeight="1"/>
    <row r="371" customFormat="1" ht="12" customHeight="1"/>
    <row r="372" customFormat="1" ht="12" customHeight="1"/>
    <row r="373" customFormat="1" ht="12" customHeight="1"/>
    <row r="374" customFormat="1" ht="12" customHeight="1"/>
    <row r="375" customFormat="1" ht="12" customHeight="1"/>
    <row r="376" customFormat="1" ht="12" customHeight="1"/>
    <row r="377" customFormat="1" ht="12" customHeight="1"/>
    <row r="378" customFormat="1" ht="12" customHeight="1"/>
    <row r="379" customFormat="1" ht="12" customHeight="1"/>
    <row r="380" customFormat="1" ht="12" customHeight="1"/>
    <row r="381" customFormat="1" ht="12" customHeight="1"/>
    <row r="382" customFormat="1" ht="12" customHeight="1"/>
    <row r="383" customFormat="1" ht="12" customHeight="1"/>
    <row r="384" customFormat="1" ht="12" customHeight="1"/>
    <row r="385" customFormat="1" ht="12" customHeight="1"/>
    <row r="386" customFormat="1" ht="12" customHeight="1"/>
    <row r="387" customFormat="1" ht="12" customHeight="1"/>
    <row r="388" customFormat="1" ht="12" customHeight="1"/>
    <row r="389" customFormat="1" ht="12" customHeight="1"/>
    <row r="390" customFormat="1" ht="12" customHeight="1"/>
    <row r="391" customFormat="1" ht="12" customHeight="1"/>
    <row r="392" customFormat="1" ht="12" customHeight="1"/>
    <row r="393" customFormat="1" ht="12" customHeight="1"/>
    <row r="394" customFormat="1" ht="12" customHeight="1"/>
    <row r="395" customFormat="1" ht="12" customHeight="1"/>
    <row r="396" customFormat="1" ht="12" customHeight="1"/>
    <row r="397" customFormat="1" ht="12" customHeight="1"/>
    <row r="398" customFormat="1" ht="12" customHeight="1"/>
    <row r="399" customFormat="1" ht="12" customHeight="1"/>
    <row r="400" customFormat="1" ht="12" customHeight="1"/>
    <row r="401" customFormat="1" ht="12" customHeight="1"/>
    <row r="402" customFormat="1" ht="12" customHeight="1"/>
    <row r="403" customFormat="1" ht="12" customHeight="1"/>
    <row r="404" customFormat="1" ht="12" customHeight="1"/>
    <row r="405" customFormat="1" ht="12" customHeight="1"/>
    <row r="406" customFormat="1" ht="12" customHeight="1"/>
    <row r="407" customFormat="1" ht="12" customHeight="1"/>
    <row r="408" customFormat="1" ht="12" customHeight="1"/>
    <row r="409" customFormat="1" ht="12" customHeight="1"/>
    <row r="410" customFormat="1" ht="12" customHeight="1"/>
    <row r="411" customFormat="1" ht="12" customHeight="1"/>
    <row r="412" customFormat="1" ht="12" customHeight="1"/>
    <row r="413" customFormat="1" ht="12" customHeight="1"/>
    <row r="414" customFormat="1" ht="12" customHeight="1"/>
    <row r="415" customFormat="1" ht="12" customHeight="1"/>
    <row r="416" customFormat="1" ht="12" customHeight="1"/>
    <row r="417" customFormat="1" ht="12" customHeight="1"/>
    <row r="418" customFormat="1" ht="12" customHeight="1"/>
    <row r="419" customFormat="1" ht="12" customHeight="1"/>
    <row r="420" customFormat="1" ht="12" customHeight="1"/>
    <row r="421" customFormat="1" ht="12" customHeight="1"/>
    <row r="422" customFormat="1" ht="12" customHeight="1"/>
    <row r="423" customFormat="1" ht="12" customHeight="1"/>
    <row r="424" customFormat="1" ht="12" customHeight="1"/>
    <row r="425" customFormat="1" ht="12" customHeight="1"/>
    <row r="426" customFormat="1" ht="12" customHeight="1"/>
    <row r="427" customFormat="1" ht="12" customHeight="1"/>
    <row r="428" customFormat="1" ht="12" customHeight="1"/>
    <row r="429" customFormat="1" ht="12" customHeight="1"/>
    <row r="430" customFormat="1" ht="12" customHeight="1"/>
    <row r="431" customFormat="1" ht="12" customHeight="1"/>
    <row r="432" customFormat="1" ht="12" customHeight="1"/>
    <row r="433" customFormat="1" ht="12" customHeight="1"/>
    <row r="434" customFormat="1" ht="12" customHeight="1"/>
    <row r="435" customFormat="1" ht="12" customHeight="1"/>
    <row r="436" customFormat="1" ht="12" customHeight="1"/>
    <row r="437" customFormat="1" ht="12" customHeight="1"/>
    <row r="438" customFormat="1" ht="12" customHeight="1"/>
    <row r="439" customFormat="1" ht="12" customHeight="1"/>
    <row r="440" customFormat="1" ht="12" customHeight="1"/>
    <row r="441" customFormat="1" ht="12" customHeight="1"/>
    <row r="442" customFormat="1" ht="12" customHeight="1"/>
    <row r="443" customFormat="1" ht="12" customHeight="1"/>
    <row r="444" customFormat="1" ht="12" customHeight="1"/>
    <row r="445" customFormat="1" ht="12" customHeight="1"/>
    <row r="446" customFormat="1" ht="12" customHeight="1"/>
    <row r="447" customFormat="1" ht="12" customHeight="1"/>
    <row r="448" customFormat="1" ht="12" customHeight="1"/>
    <row r="449" customFormat="1" ht="12" customHeight="1"/>
    <row r="450" customFormat="1" ht="12" customHeight="1"/>
    <row r="451" customFormat="1" ht="12" customHeight="1"/>
    <row r="452" customFormat="1" ht="12" customHeight="1"/>
    <row r="453" customFormat="1" ht="12" customHeight="1"/>
    <row r="454" customFormat="1" ht="12" customHeight="1"/>
    <row r="455" customFormat="1" ht="12" customHeight="1"/>
    <row r="456" customFormat="1" ht="12" customHeight="1"/>
    <row r="457" customFormat="1" ht="12" customHeight="1"/>
    <row r="458" customFormat="1" ht="12" customHeight="1"/>
    <row r="459" customFormat="1" ht="12" customHeight="1"/>
    <row r="460" customFormat="1" ht="12" customHeight="1"/>
    <row r="461" customFormat="1" ht="12" customHeight="1"/>
    <row r="462" customFormat="1" ht="12" customHeight="1"/>
    <row r="463" customFormat="1" ht="12" customHeight="1"/>
    <row r="464" customFormat="1" ht="12" customHeight="1"/>
    <row r="465" customFormat="1" ht="12" customHeight="1"/>
    <row r="466" customFormat="1" ht="12" customHeight="1"/>
    <row r="467" customFormat="1" ht="12" customHeight="1"/>
    <row r="468" customFormat="1" ht="12" customHeight="1"/>
    <row r="469" customFormat="1" ht="12" customHeight="1"/>
    <row r="470" customFormat="1" ht="12" customHeight="1"/>
    <row r="471" customFormat="1" ht="12" customHeight="1"/>
    <row r="472" customFormat="1" ht="12" customHeight="1"/>
    <row r="473" customFormat="1" ht="12" customHeight="1"/>
    <row r="474" customFormat="1" ht="12" customHeight="1"/>
    <row r="475" customFormat="1" ht="12" customHeight="1"/>
    <row r="476" customFormat="1" ht="12" customHeight="1"/>
    <row r="477" customFormat="1" ht="12" customHeight="1"/>
    <row r="478" customFormat="1" ht="12" customHeight="1"/>
    <row r="479" customFormat="1" ht="12" customHeight="1"/>
    <row r="480" customFormat="1" ht="12" customHeight="1"/>
    <row r="481" customFormat="1" ht="12" customHeight="1"/>
    <row r="482" customFormat="1" ht="12" customHeight="1"/>
    <row r="483" customFormat="1" ht="12" customHeight="1"/>
    <row r="484" customFormat="1" ht="12" customHeight="1"/>
    <row r="485" customFormat="1" ht="12" customHeight="1"/>
    <row r="486" customFormat="1" ht="12" customHeight="1"/>
    <row r="487" customFormat="1" ht="12" customHeight="1"/>
    <row r="488" customFormat="1" ht="12" customHeight="1"/>
    <row r="489" customFormat="1" ht="12" customHeight="1"/>
    <row r="490" customFormat="1" ht="12" customHeight="1"/>
    <row r="491" customFormat="1" ht="12" customHeight="1"/>
    <row r="492" customFormat="1" ht="12" customHeight="1"/>
    <row r="493" customFormat="1" ht="12" customHeight="1"/>
    <row r="494" customFormat="1" ht="12" customHeight="1"/>
    <row r="495" customFormat="1" ht="12" customHeight="1"/>
    <row r="496" customFormat="1" ht="12" customHeight="1"/>
    <row r="497" customFormat="1" ht="12" customHeight="1"/>
    <row r="498" customFormat="1" ht="12" customHeight="1"/>
    <row r="499" customFormat="1" ht="12" customHeight="1"/>
    <row r="500" customFormat="1" ht="12" customHeight="1"/>
    <row r="501" customFormat="1" ht="12" customHeight="1"/>
    <row r="502" customFormat="1" ht="12" customHeight="1"/>
    <row r="503" customFormat="1" ht="12" customHeight="1"/>
    <row r="504" customFormat="1" ht="12" customHeight="1"/>
    <row r="505" customFormat="1" ht="12" customHeight="1"/>
    <row r="506" customFormat="1" ht="12" customHeight="1"/>
    <row r="507" customFormat="1" ht="12" customHeight="1"/>
    <row r="508" customFormat="1" ht="12" customHeight="1"/>
    <row r="509" customFormat="1" ht="12" customHeight="1"/>
    <row r="510" customFormat="1" ht="12" customHeight="1"/>
    <row r="511" customFormat="1" ht="12" customHeight="1"/>
    <row r="512" customFormat="1" ht="12" customHeight="1"/>
    <row r="513" customFormat="1" ht="12" customHeight="1"/>
    <row r="514" customFormat="1" ht="12" customHeight="1"/>
    <row r="515" customFormat="1" ht="12" customHeight="1"/>
    <row r="516" customFormat="1" ht="12" customHeight="1"/>
    <row r="517" customFormat="1" ht="12" customHeight="1"/>
    <row r="518" customFormat="1" ht="12" customHeight="1"/>
    <row r="519" customFormat="1" ht="12" customHeight="1"/>
    <row r="520" customFormat="1" ht="12" customHeight="1"/>
    <row r="521" customFormat="1" ht="12" customHeight="1"/>
    <row r="522" customFormat="1" ht="12" customHeight="1"/>
    <row r="523" customFormat="1" ht="12" customHeight="1"/>
    <row r="524" customFormat="1" ht="12" customHeight="1"/>
    <row r="525" customFormat="1" ht="12" customHeight="1"/>
    <row r="526" customFormat="1" ht="12" customHeight="1"/>
    <row r="527" customFormat="1" ht="12" customHeight="1"/>
    <row r="528" customFormat="1" ht="12" customHeight="1"/>
    <row r="529" customFormat="1" ht="12" customHeight="1"/>
    <row r="530" customFormat="1" ht="12" customHeight="1"/>
    <row r="531" customFormat="1" ht="12" customHeight="1"/>
    <row r="532" customFormat="1" ht="12" customHeight="1"/>
    <row r="533" customFormat="1" ht="12" customHeight="1"/>
    <row r="534" customFormat="1" ht="12" customHeight="1"/>
    <row r="535" customFormat="1" ht="12" customHeight="1"/>
    <row r="536" customFormat="1" ht="12" customHeight="1"/>
    <row r="537" customFormat="1" ht="12" customHeight="1"/>
    <row r="538" customFormat="1" ht="12" customHeight="1"/>
    <row r="539" customFormat="1" ht="12" customHeight="1"/>
    <row r="540" customFormat="1" ht="12" customHeight="1"/>
    <row r="541" customFormat="1" ht="12" customHeight="1"/>
    <row r="542" customFormat="1" ht="12" customHeight="1"/>
    <row r="543" customFormat="1" ht="12" customHeight="1"/>
    <row r="544" customFormat="1" ht="12" customHeight="1"/>
    <row r="545" customFormat="1" ht="12" customHeight="1"/>
    <row r="546" customFormat="1" ht="12" customHeight="1"/>
    <row r="547" customFormat="1" ht="12" customHeight="1"/>
    <row r="548" customFormat="1" ht="12" customHeight="1"/>
    <row r="549" customFormat="1" ht="12" customHeight="1"/>
    <row r="550" customFormat="1" ht="12" customHeight="1"/>
    <row r="551" customFormat="1" ht="12" customHeight="1"/>
    <row r="552" customFormat="1" ht="12" customHeight="1"/>
    <row r="553" customFormat="1" ht="12" customHeight="1"/>
    <row r="554" customFormat="1" ht="12" customHeight="1"/>
    <row r="555" customFormat="1" ht="12" customHeight="1"/>
    <row r="556" customFormat="1" ht="12" customHeight="1"/>
    <row r="557" customFormat="1" ht="12" customHeight="1"/>
    <row r="558" customFormat="1" ht="12" customHeight="1"/>
    <row r="559" customFormat="1" ht="12" customHeight="1"/>
    <row r="560" customFormat="1" ht="12" customHeight="1"/>
    <row r="561" customFormat="1" ht="12" customHeight="1"/>
    <row r="562" customFormat="1" ht="12" customHeight="1"/>
    <row r="563" customFormat="1" ht="12" customHeight="1"/>
    <row r="564" customFormat="1" ht="12" customHeight="1"/>
    <row r="565" customFormat="1" ht="12" customHeight="1"/>
    <row r="566" customFormat="1" ht="12" customHeight="1"/>
    <row r="567" customFormat="1" ht="12" customHeight="1"/>
    <row r="568" customFormat="1" ht="12" customHeight="1"/>
    <row r="569" customFormat="1" ht="12" customHeight="1"/>
    <row r="570" customFormat="1" ht="12" customHeight="1"/>
    <row r="571" customFormat="1" ht="12" customHeight="1"/>
    <row r="572" customFormat="1" ht="12" customHeight="1"/>
    <row r="573" customFormat="1" ht="12" customHeight="1"/>
    <row r="574" customFormat="1" ht="12" customHeight="1"/>
    <row r="575" customFormat="1" ht="12" customHeight="1"/>
    <row r="576" customFormat="1" ht="12" customHeight="1"/>
    <row r="577" customFormat="1" ht="12" customHeight="1"/>
    <row r="578" customFormat="1" ht="12" customHeight="1"/>
    <row r="579" customFormat="1" ht="12" customHeight="1"/>
    <row r="580" customFormat="1" ht="12" customHeight="1"/>
    <row r="581" customFormat="1" ht="12" customHeight="1"/>
    <row r="582" customFormat="1" ht="12" customHeight="1"/>
    <row r="583" customFormat="1" ht="12" customHeight="1"/>
    <row r="584" customFormat="1" ht="12" customHeight="1"/>
    <row r="585" customFormat="1" ht="12" customHeight="1"/>
    <row r="586" customFormat="1" ht="12" customHeight="1"/>
    <row r="587" customFormat="1" ht="12" customHeight="1"/>
    <row r="588" customFormat="1" ht="12" customHeight="1"/>
    <row r="589" customFormat="1" ht="12" customHeight="1"/>
    <row r="590" customFormat="1" ht="12" customHeight="1"/>
    <row r="591" customFormat="1" ht="12" customHeight="1"/>
    <row r="592" customFormat="1" ht="12" customHeight="1"/>
    <row r="593" customFormat="1" ht="12" customHeight="1"/>
    <row r="594" customFormat="1" ht="12" customHeight="1"/>
    <row r="595" customFormat="1" ht="12" customHeight="1"/>
    <row r="596" customFormat="1" ht="12" customHeight="1"/>
    <row r="597" customFormat="1" ht="12" customHeight="1"/>
    <row r="598" customFormat="1" ht="12" customHeight="1"/>
    <row r="599" customFormat="1" ht="12" customHeight="1"/>
    <row r="600" customFormat="1" ht="12" customHeight="1"/>
    <row r="601" customFormat="1" ht="12" customHeight="1"/>
    <row r="602" customFormat="1" ht="12" customHeight="1"/>
    <row r="603" customFormat="1" ht="12" customHeight="1"/>
    <row r="604" customFormat="1" ht="12" customHeight="1"/>
    <row r="605" customFormat="1" ht="12" customHeight="1"/>
    <row r="606" customFormat="1" ht="12" customHeight="1"/>
    <row r="607" customFormat="1" ht="12" customHeight="1"/>
    <row r="608" customFormat="1" ht="12" customHeight="1"/>
    <row r="609" customFormat="1" ht="12" customHeight="1"/>
    <row r="610" customFormat="1" ht="12" customHeight="1"/>
    <row r="611" customFormat="1" ht="12" customHeight="1"/>
    <row r="612" customFormat="1" ht="12" customHeight="1"/>
    <row r="613" customFormat="1" ht="12" customHeight="1"/>
    <row r="614" customFormat="1" ht="12" customHeight="1"/>
    <row r="615" customFormat="1" ht="12" customHeight="1"/>
    <row r="616" customFormat="1" ht="12" customHeight="1"/>
    <row r="617" customFormat="1" ht="12" customHeight="1"/>
    <row r="618" customFormat="1" ht="12" customHeight="1"/>
    <row r="619" customFormat="1" ht="12" customHeight="1"/>
    <row r="620" customFormat="1" ht="12" customHeight="1"/>
    <row r="621" customFormat="1" ht="12" customHeight="1"/>
    <row r="622" customFormat="1" ht="12" customHeight="1"/>
    <row r="623" customFormat="1" ht="12" customHeight="1"/>
    <row r="624" customFormat="1" ht="12" customHeight="1"/>
    <row r="625" customFormat="1" ht="12" customHeight="1"/>
    <row r="626" customFormat="1" ht="12" customHeight="1"/>
    <row r="627" customFormat="1" ht="12" customHeight="1"/>
    <row r="628" customFormat="1" ht="12" customHeight="1"/>
    <row r="629" customFormat="1" ht="12" customHeight="1"/>
    <row r="630" customFormat="1" ht="12" customHeight="1"/>
    <row r="631" customFormat="1" ht="12" customHeight="1"/>
    <row r="632" customFormat="1" ht="12" customHeight="1"/>
    <row r="633" customFormat="1" ht="12" customHeight="1"/>
    <row r="634" customFormat="1" ht="12" customHeight="1"/>
    <row r="635" customFormat="1" ht="12" customHeight="1"/>
    <row r="636" customFormat="1" ht="12" customHeight="1"/>
    <row r="637" customFormat="1" ht="12" customHeight="1"/>
    <row r="638" customFormat="1" ht="12" customHeight="1"/>
    <row r="639" customFormat="1" ht="12" customHeight="1"/>
    <row r="640" customFormat="1" ht="12" customHeight="1"/>
    <row r="641" customFormat="1" ht="12" customHeight="1"/>
    <row r="642" customFormat="1" ht="12" customHeight="1"/>
    <row r="643" customFormat="1" ht="12" customHeight="1"/>
    <row r="644" customFormat="1" ht="12" customHeight="1"/>
    <row r="645" customFormat="1" ht="12" customHeight="1"/>
    <row r="646" customFormat="1" ht="12" customHeight="1"/>
    <row r="647" customFormat="1" ht="12" customHeight="1"/>
    <row r="648" customFormat="1" ht="12" customHeight="1"/>
    <row r="649" customFormat="1" ht="12" customHeight="1"/>
    <row r="650" customFormat="1" ht="12" customHeight="1"/>
    <row r="651" customFormat="1" ht="12" customHeight="1"/>
    <row r="652" customFormat="1" ht="12" customHeight="1"/>
    <row r="653" customFormat="1" ht="12" customHeight="1"/>
    <row r="654" customFormat="1" ht="12" customHeight="1"/>
    <row r="655" customFormat="1" ht="12" customHeight="1"/>
    <row r="656" customFormat="1" ht="12" customHeight="1"/>
    <row r="657" customFormat="1" ht="12" customHeight="1"/>
    <row r="658" customFormat="1" ht="12" customHeight="1"/>
    <row r="659" customFormat="1" ht="12" customHeight="1"/>
    <row r="660" customFormat="1" ht="12" customHeight="1"/>
    <row r="661" customFormat="1" ht="12" customHeight="1"/>
    <row r="662" customFormat="1" ht="12" customHeight="1"/>
    <row r="663" customFormat="1" ht="12" customHeight="1"/>
    <row r="664" customFormat="1" ht="12" customHeight="1"/>
    <row r="665" customFormat="1" ht="12" customHeight="1"/>
    <row r="666" customFormat="1" ht="12" customHeight="1"/>
    <row r="667" customFormat="1" ht="12" customHeight="1"/>
    <row r="668" customFormat="1" ht="12" customHeight="1"/>
    <row r="669" customFormat="1" ht="12" customHeight="1"/>
    <row r="670" customFormat="1" ht="12" customHeight="1"/>
    <row r="671" customFormat="1" ht="12" customHeight="1"/>
    <row r="672" customFormat="1" ht="12" customHeight="1"/>
    <row r="673" customFormat="1" ht="12" customHeight="1"/>
    <row r="674" customFormat="1" ht="12" customHeight="1"/>
    <row r="675" customFormat="1" ht="12" customHeight="1"/>
    <row r="676" customFormat="1" ht="12" customHeight="1"/>
    <row r="677" customFormat="1" ht="12" customHeight="1"/>
    <row r="678" customFormat="1" ht="12" customHeight="1"/>
    <row r="679" customFormat="1" ht="12" customHeight="1"/>
    <row r="680" customFormat="1" ht="12" customHeight="1"/>
    <row r="681" customFormat="1" ht="12" customHeight="1"/>
    <row r="682" customFormat="1" ht="12" customHeight="1"/>
    <row r="683" customFormat="1" ht="12" customHeight="1"/>
    <row r="684" customFormat="1" ht="12" customHeight="1"/>
    <row r="685" customFormat="1" ht="12" customHeight="1"/>
    <row r="686" customFormat="1" ht="12" customHeight="1"/>
    <row r="687" customFormat="1" ht="12" customHeight="1"/>
    <row r="688" customFormat="1" ht="12" customHeight="1"/>
    <row r="689" customFormat="1" ht="12" customHeight="1"/>
    <row r="690" customFormat="1" ht="12" customHeight="1"/>
    <row r="691" customFormat="1" ht="12" customHeight="1"/>
    <row r="692" customFormat="1" ht="12" customHeight="1"/>
    <row r="693" customFormat="1" ht="12" customHeight="1"/>
    <row r="694" customFormat="1" ht="12" customHeight="1"/>
    <row r="695" customFormat="1" ht="12" customHeight="1"/>
    <row r="696" customFormat="1" ht="12" customHeight="1"/>
    <row r="697" customFormat="1" ht="12" customHeight="1"/>
    <row r="698" customFormat="1" ht="12" customHeight="1"/>
    <row r="699" customFormat="1" ht="12" customHeight="1"/>
    <row r="700" customFormat="1" ht="12" customHeight="1"/>
    <row r="701" customFormat="1" ht="12" customHeight="1"/>
    <row r="702" customFormat="1" ht="12" customHeight="1"/>
    <row r="703" customFormat="1" ht="12" customHeight="1"/>
    <row r="704" customFormat="1" ht="12" customHeight="1"/>
    <row r="705" customFormat="1" ht="12" customHeight="1"/>
    <row r="706" customFormat="1" ht="12" customHeight="1"/>
    <row r="707" customFormat="1" ht="12" customHeight="1"/>
    <row r="708" customFormat="1" ht="12" customHeight="1"/>
    <row r="709" customFormat="1" ht="12" customHeight="1"/>
    <row r="710" customFormat="1" ht="12" customHeight="1"/>
    <row r="711" customFormat="1" ht="12" customHeight="1"/>
    <row r="712" customFormat="1" ht="12" customHeight="1"/>
    <row r="713" customFormat="1" ht="12" customHeight="1"/>
    <row r="714" customFormat="1" ht="12" customHeight="1"/>
    <row r="715" customFormat="1" ht="12" customHeight="1"/>
    <row r="716" customFormat="1" ht="12" customHeight="1"/>
    <row r="717" customFormat="1" ht="12" customHeight="1"/>
    <row r="718" customFormat="1" ht="12" customHeight="1"/>
    <row r="719" customFormat="1" ht="12" customHeight="1"/>
    <row r="720" customFormat="1" ht="12" customHeight="1"/>
    <row r="721" customFormat="1" ht="12" customHeight="1"/>
    <row r="722" customFormat="1" ht="12" customHeight="1"/>
    <row r="723" customFormat="1" ht="12" customHeight="1"/>
    <row r="724" customFormat="1" ht="12" customHeight="1"/>
    <row r="725" customFormat="1" ht="12" customHeight="1"/>
    <row r="726" customFormat="1" ht="12" customHeight="1"/>
    <row r="727" customFormat="1" ht="12" customHeight="1"/>
    <row r="728" customFormat="1" ht="12" customHeight="1"/>
    <row r="729" customFormat="1" ht="12" customHeight="1"/>
    <row r="730" customFormat="1" ht="12" customHeight="1"/>
    <row r="731" customFormat="1" ht="12" customHeight="1"/>
    <row r="732" customFormat="1" ht="12" customHeight="1"/>
    <row r="733" customFormat="1" ht="12" customHeight="1"/>
    <row r="734" customFormat="1" ht="12" customHeight="1"/>
    <row r="735" customFormat="1" ht="12" customHeight="1"/>
    <row r="736" customFormat="1" ht="12" customHeight="1"/>
    <row r="737" customFormat="1" ht="12" customHeight="1"/>
    <row r="738" customFormat="1" ht="12" customHeight="1"/>
    <row r="739" customFormat="1" ht="12" customHeight="1"/>
    <row r="740" customFormat="1" ht="12" customHeight="1"/>
    <row r="741" customFormat="1" ht="12" customHeight="1"/>
    <row r="742" customFormat="1" ht="12" customHeight="1"/>
    <row r="743" customFormat="1" ht="12" customHeight="1"/>
    <row r="744" customFormat="1" ht="12" customHeight="1"/>
    <row r="745" customFormat="1" ht="12" customHeight="1"/>
    <row r="746" customFormat="1" ht="12" customHeight="1"/>
    <row r="747" customFormat="1" ht="12" customHeight="1"/>
    <row r="748" customFormat="1" ht="12" customHeight="1"/>
    <row r="749" customFormat="1" ht="12" customHeight="1"/>
    <row r="750" customFormat="1" ht="12" customHeight="1"/>
    <row r="751" customFormat="1" ht="12" customHeight="1"/>
    <row r="752" customFormat="1" ht="12" customHeight="1"/>
    <row r="753" customFormat="1" ht="12" customHeight="1"/>
    <row r="754" customFormat="1" ht="12" customHeight="1"/>
    <row r="755" customFormat="1" ht="12" customHeight="1"/>
    <row r="756" customFormat="1" ht="12" customHeight="1"/>
    <row r="757" customFormat="1" ht="12" customHeight="1"/>
    <row r="758" customFormat="1" ht="12" customHeight="1"/>
    <row r="759" customFormat="1" ht="12" customHeight="1"/>
    <row r="760" customFormat="1" ht="12" customHeight="1"/>
    <row r="761" customFormat="1" ht="12" customHeight="1"/>
    <row r="762" customFormat="1" ht="12" customHeight="1"/>
    <row r="763" customFormat="1" ht="12" customHeight="1"/>
    <row r="764" customFormat="1" ht="12" customHeight="1"/>
    <row r="765" customFormat="1" ht="12" customHeight="1"/>
    <row r="766" customFormat="1" ht="12" customHeight="1"/>
    <row r="767" customFormat="1" ht="12" customHeight="1"/>
    <row r="768" customFormat="1" ht="12" customHeight="1"/>
    <row r="769" customFormat="1" ht="12" customHeight="1"/>
    <row r="770" customFormat="1" ht="12" customHeight="1"/>
    <row r="771" customFormat="1" ht="12" customHeight="1"/>
    <row r="772" customFormat="1" ht="12" customHeight="1"/>
    <row r="773" customFormat="1" ht="12" customHeight="1"/>
    <row r="774" customFormat="1" ht="12" customHeight="1"/>
    <row r="775" customFormat="1" ht="12" customHeight="1"/>
    <row r="776" customFormat="1" ht="12" customHeight="1"/>
    <row r="777" customFormat="1" ht="12" customHeight="1"/>
    <row r="778" customFormat="1" ht="12" customHeight="1"/>
    <row r="779" customFormat="1" ht="12" customHeight="1"/>
    <row r="780" customFormat="1" ht="12" customHeight="1"/>
    <row r="781" customFormat="1" ht="12" customHeight="1"/>
    <row r="782" customFormat="1" ht="12" customHeight="1"/>
    <row r="783" customFormat="1" ht="12" customHeight="1"/>
    <row r="784" customFormat="1" ht="12" customHeight="1"/>
    <row r="785" customFormat="1" ht="12" customHeight="1"/>
    <row r="786" customFormat="1" ht="12" customHeight="1"/>
    <row r="787" customFormat="1" ht="12" customHeight="1"/>
    <row r="788" customFormat="1" ht="12" customHeight="1"/>
    <row r="789" customFormat="1" ht="12" customHeight="1"/>
    <row r="790" customFormat="1" ht="12" customHeight="1"/>
    <row r="791" customFormat="1" ht="12" customHeight="1"/>
    <row r="792" customFormat="1" ht="12" customHeight="1"/>
    <row r="793" customFormat="1" ht="12" customHeight="1"/>
    <row r="794" customFormat="1" ht="12" customHeight="1"/>
    <row r="795" customFormat="1" ht="12" customHeight="1"/>
    <row r="796" customFormat="1" ht="12" customHeight="1"/>
    <row r="797" customFormat="1" ht="12" customHeight="1"/>
    <row r="798" customFormat="1" ht="12" customHeight="1"/>
    <row r="799" customFormat="1" ht="12" customHeight="1"/>
    <row r="800" customFormat="1" ht="12" customHeight="1"/>
    <row r="801" customFormat="1" ht="12" customHeight="1"/>
    <row r="802" customFormat="1" ht="12" customHeight="1"/>
    <row r="803" customFormat="1" ht="12" customHeight="1"/>
    <row r="804" customFormat="1" ht="12" customHeight="1"/>
    <row r="805" customFormat="1" ht="12" customHeight="1"/>
    <row r="806" customFormat="1" ht="12" customHeight="1"/>
    <row r="807" customFormat="1" ht="12" customHeight="1"/>
    <row r="808" customFormat="1" ht="12" customHeight="1"/>
    <row r="809" customFormat="1" ht="12" customHeight="1"/>
    <row r="810" customFormat="1" ht="12" customHeight="1"/>
    <row r="811" customFormat="1" ht="12" customHeight="1"/>
    <row r="812" customFormat="1" ht="12" customHeight="1"/>
    <row r="813" customFormat="1" ht="12" customHeight="1"/>
    <row r="814" customFormat="1" ht="12" customHeight="1"/>
    <row r="815" customFormat="1" ht="12" customHeight="1"/>
    <row r="816" customFormat="1" ht="12" customHeight="1"/>
    <row r="817" customFormat="1" ht="12" customHeight="1"/>
    <row r="818" customFormat="1" ht="12" customHeight="1"/>
    <row r="819" customFormat="1" ht="12" customHeight="1"/>
    <row r="820" customFormat="1" ht="12" customHeight="1"/>
    <row r="821" customFormat="1" ht="12" customHeight="1"/>
    <row r="822" customFormat="1" ht="12" customHeight="1"/>
    <row r="823" customFormat="1" ht="12" customHeight="1"/>
    <row r="824" customFormat="1" ht="12" customHeight="1"/>
    <row r="825" customFormat="1" ht="12" customHeight="1"/>
    <row r="826" customFormat="1" ht="12" customHeight="1"/>
    <row r="827" customFormat="1" ht="12" customHeight="1"/>
    <row r="828" customFormat="1" ht="12" customHeight="1"/>
    <row r="829" customFormat="1" ht="12" customHeight="1"/>
    <row r="830" customFormat="1" ht="12" customHeight="1"/>
    <row r="831" customFormat="1" ht="12" customHeight="1"/>
    <row r="832" customFormat="1" ht="12" customHeight="1"/>
    <row r="833" customFormat="1" ht="12" customHeight="1"/>
    <row r="834" customFormat="1" ht="12" customHeight="1"/>
    <row r="835" customFormat="1" ht="12" customHeight="1"/>
    <row r="836" customFormat="1" ht="12" customHeight="1"/>
    <row r="837" customFormat="1" ht="12" customHeight="1"/>
    <row r="838" customFormat="1" ht="12" customHeight="1"/>
    <row r="839" customFormat="1" ht="12" customHeight="1"/>
    <row r="840" customFormat="1" ht="12" customHeight="1"/>
    <row r="841" customFormat="1" ht="12" customHeight="1"/>
    <row r="842" customFormat="1" ht="12" customHeight="1"/>
    <row r="843" customFormat="1" ht="12" customHeight="1"/>
    <row r="844" customFormat="1" ht="12" customHeight="1"/>
    <row r="845" customFormat="1" ht="12" customHeight="1"/>
    <row r="846" customFormat="1" ht="12" customHeight="1"/>
    <row r="847" customFormat="1" ht="12" customHeight="1"/>
    <row r="848" customFormat="1" ht="12" customHeight="1"/>
    <row r="849" customFormat="1" ht="12" customHeight="1"/>
    <row r="850" customFormat="1" ht="12" customHeight="1"/>
    <row r="851" customFormat="1" ht="12" customHeight="1"/>
    <row r="852" customFormat="1" ht="12" customHeight="1"/>
    <row r="853" customFormat="1" ht="12" customHeight="1"/>
    <row r="854" customFormat="1" ht="12" customHeight="1"/>
    <row r="855" customFormat="1" ht="12" customHeight="1"/>
    <row r="856" customFormat="1" ht="12" customHeight="1"/>
    <row r="857" customFormat="1" ht="12" customHeight="1"/>
    <row r="858" customFormat="1" ht="12" customHeight="1"/>
    <row r="859" customFormat="1" ht="12" customHeight="1"/>
    <row r="860" customFormat="1" ht="12" customHeight="1"/>
    <row r="861" customFormat="1" ht="12" customHeight="1"/>
    <row r="862" customFormat="1" ht="12" customHeight="1"/>
    <row r="863" customFormat="1" ht="12" customHeight="1"/>
    <row r="864" customFormat="1" ht="12" customHeight="1"/>
    <row r="865" customFormat="1" ht="12" customHeight="1"/>
    <row r="866" customFormat="1" ht="12" customHeight="1"/>
    <row r="867" customFormat="1" ht="12" customHeight="1"/>
    <row r="868" customFormat="1" ht="12" customHeight="1"/>
    <row r="869" customFormat="1" ht="12" customHeight="1"/>
    <row r="870" customFormat="1" ht="12" customHeight="1"/>
    <row r="871" customFormat="1" ht="12" customHeight="1"/>
    <row r="872" customFormat="1" ht="12" customHeight="1"/>
    <row r="873" customFormat="1" ht="12" customHeight="1"/>
    <row r="874" customFormat="1" ht="12" customHeight="1"/>
    <row r="875" customFormat="1" ht="12" customHeight="1"/>
    <row r="876" customFormat="1" ht="12" customHeight="1"/>
    <row r="877" customFormat="1" ht="12" customHeight="1"/>
    <row r="878" customFormat="1" ht="12" customHeight="1"/>
    <row r="879" customFormat="1" ht="12" customHeight="1"/>
    <row r="880" customFormat="1" ht="12" customHeight="1"/>
    <row r="881" customFormat="1" ht="12" customHeight="1"/>
    <row r="882" customFormat="1" ht="12" customHeight="1"/>
    <row r="883" customFormat="1" ht="12" customHeight="1"/>
    <row r="884" customFormat="1" ht="12" customHeight="1"/>
    <row r="885" customFormat="1" ht="12" customHeight="1"/>
    <row r="886" customFormat="1" ht="12" customHeight="1"/>
    <row r="887" customFormat="1" ht="12" customHeight="1"/>
    <row r="888" customFormat="1" ht="12" customHeight="1"/>
    <row r="889" customFormat="1" ht="12" customHeight="1"/>
    <row r="890" customFormat="1" ht="12" customHeight="1"/>
    <row r="891" customFormat="1" ht="12" customHeight="1"/>
    <row r="892" customFormat="1" ht="12" customHeight="1"/>
    <row r="893" customFormat="1" ht="12" customHeight="1"/>
    <row r="894" customFormat="1" ht="12" customHeight="1"/>
    <row r="895" customFormat="1" ht="12" customHeight="1"/>
    <row r="896" customFormat="1" ht="12" customHeight="1"/>
    <row r="897" customFormat="1" ht="12" customHeight="1"/>
    <row r="898" customFormat="1" ht="12" customHeight="1"/>
    <row r="899" customFormat="1" ht="12" customHeight="1"/>
    <row r="900" customFormat="1" ht="12" customHeight="1"/>
    <row r="901" customFormat="1" ht="12" customHeight="1"/>
    <row r="902" customFormat="1" ht="12" customHeight="1"/>
    <row r="903" customFormat="1" ht="12" customHeight="1"/>
    <row r="904" customFormat="1" ht="12" customHeight="1"/>
    <row r="905" customFormat="1" ht="12" customHeight="1"/>
    <row r="906" customFormat="1" ht="12" customHeight="1"/>
    <row r="907" customFormat="1" ht="12" customHeight="1"/>
    <row r="908" customFormat="1" ht="12" customHeight="1"/>
    <row r="909" customFormat="1" ht="12" customHeight="1"/>
    <row r="910" customFormat="1" ht="12" customHeight="1"/>
    <row r="911" customFormat="1" ht="12" customHeight="1"/>
    <row r="912" customFormat="1" ht="12" customHeight="1"/>
    <row r="913" customFormat="1" ht="12" customHeight="1"/>
    <row r="914" customFormat="1" ht="12" customHeight="1"/>
    <row r="915" customFormat="1" ht="12" customHeight="1"/>
    <row r="916" customFormat="1" ht="12" customHeight="1"/>
    <row r="917" customFormat="1" ht="12" customHeight="1"/>
    <row r="918" customFormat="1" ht="12" customHeight="1"/>
    <row r="919" customFormat="1" ht="12" customHeight="1"/>
    <row r="920" customFormat="1" ht="12" customHeight="1"/>
    <row r="921" customFormat="1" ht="12" customHeight="1"/>
    <row r="922" customFormat="1" ht="12" customHeight="1"/>
    <row r="923" customFormat="1" ht="12" customHeight="1"/>
    <row r="924" customFormat="1" ht="12" customHeight="1"/>
    <row r="925" customFormat="1" ht="12" customHeight="1"/>
    <row r="926" customFormat="1" ht="12" customHeight="1"/>
    <row r="927" customFormat="1" ht="12" customHeight="1"/>
    <row r="928" customFormat="1" ht="12" customHeight="1"/>
    <row r="929" customFormat="1" ht="12" customHeight="1"/>
    <row r="930" customFormat="1" ht="12" customHeight="1"/>
    <row r="931" customFormat="1" ht="12" customHeight="1"/>
    <row r="932" customFormat="1" ht="12" customHeight="1"/>
    <row r="933" customFormat="1" ht="12" customHeight="1"/>
    <row r="934" customFormat="1" ht="12" customHeight="1"/>
    <row r="935" customFormat="1" ht="12" customHeight="1"/>
    <row r="936" customFormat="1" ht="12" customHeight="1"/>
    <row r="937" customFormat="1" ht="12" customHeight="1"/>
    <row r="938" customFormat="1" ht="12" customHeight="1"/>
    <row r="939" customFormat="1" ht="12" customHeight="1"/>
    <row r="940" customFormat="1" ht="12" customHeight="1"/>
    <row r="941" customFormat="1" ht="12" customHeight="1"/>
    <row r="942" customFormat="1" ht="12" customHeight="1"/>
    <row r="943" customFormat="1" ht="12" customHeight="1"/>
    <row r="944" customFormat="1" ht="12" customHeight="1"/>
    <row r="945" customFormat="1" ht="12" customHeight="1"/>
    <row r="946" customFormat="1" ht="12" customHeight="1"/>
    <row r="947" customFormat="1" ht="12" customHeight="1"/>
    <row r="948" customFormat="1" ht="12" customHeight="1"/>
    <row r="949" customFormat="1" ht="12" customHeight="1"/>
    <row r="950" customFormat="1" ht="12" customHeight="1"/>
    <row r="951" customFormat="1" ht="12" customHeight="1"/>
    <row r="952" customFormat="1" ht="12" customHeight="1"/>
    <row r="953" customFormat="1" ht="12" customHeight="1"/>
    <row r="954" customFormat="1" ht="12" customHeight="1"/>
    <row r="955" customFormat="1" ht="12" customHeight="1"/>
    <row r="956" customFormat="1" ht="12" customHeight="1"/>
    <row r="957" customFormat="1" ht="12" customHeight="1"/>
    <row r="958" customFormat="1" ht="12" customHeight="1"/>
    <row r="959" customFormat="1" ht="12" customHeight="1"/>
    <row r="960" customFormat="1" ht="12" customHeight="1"/>
    <row r="961" customFormat="1" ht="12" customHeight="1"/>
    <row r="962" customFormat="1" ht="12" customHeight="1"/>
    <row r="963" customFormat="1" ht="12" customHeight="1"/>
    <row r="964" customFormat="1" ht="12" customHeight="1"/>
    <row r="965" customFormat="1" ht="12" customHeight="1"/>
    <row r="966" customFormat="1" ht="12" customHeight="1"/>
    <row r="967" customFormat="1" ht="12" customHeight="1"/>
    <row r="968" customFormat="1" ht="12" customHeight="1"/>
    <row r="969" customFormat="1" ht="12" customHeight="1"/>
    <row r="970" customFormat="1" ht="12" customHeight="1"/>
    <row r="971" customFormat="1" ht="12" customHeight="1"/>
    <row r="972" customFormat="1" ht="12" customHeight="1"/>
    <row r="973" customFormat="1" ht="12" customHeight="1"/>
    <row r="974" customFormat="1" ht="12" customHeight="1"/>
    <row r="975" customFormat="1" ht="12" customHeight="1"/>
    <row r="976" customFormat="1" ht="12" customHeight="1"/>
    <row r="977" customFormat="1" ht="12" customHeight="1"/>
    <row r="978" customFormat="1" ht="12" customHeight="1"/>
    <row r="979" customFormat="1" ht="12" customHeight="1"/>
    <row r="980" customFormat="1" ht="12" customHeight="1"/>
    <row r="981" customFormat="1" ht="12" customHeight="1"/>
    <row r="982" customFormat="1" ht="12" customHeight="1"/>
    <row r="983" customFormat="1" ht="12" customHeight="1"/>
    <row r="984" customFormat="1" ht="12" customHeight="1"/>
    <row r="985" customFormat="1" ht="12" customHeight="1"/>
    <row r="986" customFormat="1" ht="12" customHeight="1"/>
    <row r="987" customFormat="1" ht="12" customHeight="1"/>
    <row r="988" customFormat="1" ht="12" customHeight="1"/>
    <row r="989" customFormat="1" ht="12" customHeight="1"/>
    <row r="990" customFormat="1" ht="12" customHeight="1"/>
    <row r="991" customFormat="1" ht="12" customHeight="1"/>
    <row r="992" customFormat="1" ht="12" customHeight="1"/>
    <row r="993" customFormat="1" ht="12" customHeight="1"/>
    <row r="994" customFormat="1" ht="12" customHeight="1"/>
    <row r="995" customFormat="1" ht="12" customHeight="1"/>
    <row r="996" customFormat="1" ht="12" customHeight="1"/>
    <row r="997" customFormat="1" ht="12" customHeight="1"/>
    <row r="998" customFormat="1" ht="12" customHeight="1"/>
    <row r="999" customFormat="1" ht="12" customHeight="1"/>
    <row r="1000" customFormat="1" ht="12" customHeight="1"/>
  </sheetData>
  <mergeCells count="1">
    <mergeCell ref="C1:D1"/>
  </mergeCells>
  <dataValidations count="2">
    <dataValidation type="list" allowBlank="1" showErrorMessage="1" sqref="B4" xr:uid="{00000000-0002-0000-0900-000000000000}">
      <formula1>arbeiders</formula1>
    </dataValidation>
    <dataValidation type="list" allowBlank="1" showErrorMessage="1" sqref="B5" xr:uid="{00000000-0002-0000-0900-000001000000}">
      <formula1>productie</formula1>
    </dataValidation>
  </dataValidations>
  <pageMargins left="0.75" right="0.75" top="1" bottom="1" header="0" footer="0"/>
  <pageSetup paperSize="9" orientation="landscape"/>
  <legacy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FF0000"/>
    <pageSetUpPr fitToPage="1"/>
  </sheetPr>
  <dimension ref="A1:Z1000"/>
  <sheetViews>
    <sheetView workbookViewId="0">
      <selection sqref="A1:XFD1048576"/>
    </sheetView>
  </sheetViews>
  <sheetFormatPr defaultColWidth="14.5" defaultRowHeight="15" customHeight="1"/>
  <cols>
    <col min="1" max="1" width="39.625" customWidth="1"/>
    <col min="2" max="2" width="12.5" customWidth="1"/>
    <col min="3" max="3" width="12" customWidth="1"/>
    <col min="4" max="4" width="12.5" customWidth="1"/>
    <col min="5" max="26" width="11" customWidth="1"/>
  </cols>
  <sheetData>
    <row r="1" spans="1:26" s="93" customFormat="1" ht="15.95" customHeight="1">
      <c r="A1" s="128" t="s">
        <v>40</v>
      </c>
      <c r="B1" s="129">
        <v>2026</v>
      </c>
      <c r="C1" s="169" t="s">
        <v>153</v>
      </c>
      <c r="D1" s="182"/>
    </row>
    <row r="2" spans="1:26" ht="12" customHeight="1"/>
    <row r="3" spans="1:26" ht="12" customHeight="1">
      <c r="A3" s="17" t="s">
        <v>42</v>
      </c>
      <c r="B3" s="18" t="s">
        <v>15</v>
      </c>
    </row>
    <row r="4" spans="1:26" ht="12" customHeight="1">
      <c r="A4" s="17" t="s">
        <v>43</v>
      </c>
      <c r="B4" s="18" t="s">
        <v>15</v>
      </c>
    </row>
    <row r="5" spans="1:26" ht="12" customHeight="1">
      <c r="A5" s="17" t="s">
        <v>44</v>
      </c>
      <c r="B5" s="18" t="s">
        <v>15</v>
      </c>
    </row>
    <row r="6" spans="1:26" ht="12" customHeight="1">
      <c r="A6" s="17" t="s">
        <v>45</v>
      </c>
      <c r="B6" s="19">
        <v>0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2" customHeight="1"/>
    <row r="8" spans="1:26" ht="12" customHeight="1">
      <c r="A8" s="15" t="s">
        <v>46</v>
      </c>
    </row>
    <row r="9" spans="1:26" ht="12" customHeight="1">
      <c r="A9" s="17" t="s">
        <v>47</v>
      </c>
      <c r="B9" s="20" t="s">
        <v>152</v>
      </c>
    </row>
    <row r="10" spans="1:26" ht="12" customHeight="1">
      <c r="A10" s="17" t="s">
        <v>49</v>
      </c>
      <c r="B10" s="18" t="s">
        <v>15</v>
      </c>
    </row>
    <row r="11" spans="1:26" ht="12" customHeight="1">
      <c r="A11" s="17" t="s">
        <v>50</v>
      </c>
      <c r="B11" s="18" t="s">
        <v>15</v>
      </c>
      <c r="C11" s="7" t="s">
        <v>15</v>
      </c>
      <c r="D11" s="6" t="s">
        <v>15</v>
      </c>
      <c r="E11" s="6"/>
      <c r="F11" s="6"/>
    </row>
    <row r="12" spans="1:26" ht="12" customHeight="1">
      <c r="A12" s="17" t="s">
        <v>51</v>
      </c>
      <c r="B12" s="18" t="s">
        <v>15</v>
      </c>
      <c r="C12" s="7" t="s">
        <v>15</v>
      </c>
      <c r="D12" s="6"/>
      <c r="E12" s="6"/>
      <c r="F12" s="6"/>
    </row>
    <row r="13" spans="1:26" ht="12" customHeight="1">
      <c r="A13" s="17" t="s">
        <v>52</v>
      </c>
      <c r="B13" s="18" t="s">
        <v>15</v>
      </c>
      <c r="C13" s="7" t="s">
        <v>15</v>
      </c>
    </row>
    <row r="14" spans="1:26" ht="12" customHeight="1"/>
    <row r="15" spans="1:26" ht="12" customHeight="1">
      <c r="A15" s="17" t="s">
        <v>107</v>
      </c>
      <c r="B15" s="21">
        <v>0</v>
      </c>
    </row>
    <row r="16" spans="1:26" ht="12" customHeight="1">
      <c r="A16" s="17" t="s">
        <v>108</v>
      </c>
      <c r="B16" s="21">
        <v>0</v>
      </c>
    </row>
    <row r="17" spans="1:16" ht="12" customHeight="1">
      <c r="A17" s="17" t="s">
        <v>109</v>
      </c>
      <c r="B17" s="21">
        <v>0</v>
      </c>
    </row>
    <row r="18" spans="1:16" ht="12" customHeight="1"/>
    <row r="19" spans="1:16" ht="12" customHeight="1">
      <c r="A19" s="17" t="s">
        <v>133</v>
      </c>
      <c r="B19" s="21">
        <f t="shared" ref="B19:B21" si="0">B15*3/13/38</f>
        <v>0</v>
      </c>
    </row>
    <row r="20" spans="1:16" ht="12" customHeight="1">
      <c r="A20" s="17" t="s">
        <v>134</v>
      </c>
      <c r="B20" s="21">
        <f t="shared" si="0"/>
        <v>0</v>
      </c>
    </row>
    <row r="21" spans="1:16" ht="12" customHeight="1">
      <c r="A21" s="17" t="s">
        <v>135</v>
      </c>
      <c r="B21" s="21">
        <f t="shared" si="0"/>
        <v>0</v>
      </c>
    </row>
    <row r="22" spans="1:16" ht="12" customHeight="1">
      <c r="A22" s="7" t="s">
        <v>15</v>
      </c>
      <c r="B22" s="7" t="s">
        <v>15</v>
      </c>
      <c r="C22" s="7" t="s">
        <v>15</v>
      </c>
    </row>
    <row r="23" spans="1:16" ht="12" customHeight="1">
      <c r="A23" s="17" t="s">
        <v>75</v>
      </c>
      <c r="B23" s="8">
        <f>'RSZ-tarieven'!B5</f>
        <v>0.30609999999999998</v>
      </c>
      <c r="C23" s="8"/>
    </row>
    <row r="24" spans="1:16" ht="12" customHeight="1">
      <c r="A24" s="17" t="s">
        <v>76</v>
      </c>
      <c r="B24" s="8">
        <f>'RSZ-tarieven'!B15</f>
        <v>1.9799999999999998E-2</v>
      </c>
      <c r="C24" s="8"/>
    </row>
    <row r="25" spans="1:16" ht="12" customHeight="1">
      <c r="A25" s="17" t="s">
        <v>77</v>
      </c>
      <c r="B25" s="22">
        <f>IF(B6&lt;10,0,1.69%)</f>
        <v>0</v>
      </c>
      <c r="C25" s="8"/>
    </row>
    <row r="26" spans="1:16" ht="12" customHeight="1">
      <c r="A26" s="17" t="s">
        <v>136</v>
      </c>
      <c r="B26" s="26">
        <f>IF(B15&gt;3744,0,0.14*(11233.89-(B15*3))/13/5/38)</f>
        <v>0.63673870445344127</v>
      </c>
      <c r="C26" s="6" t="s">
        <v>15</v>
      </c>
    </row>
    <row r="27" spans="1:16" ht="12" customHeight="1">
      <c r="A27" s="17" t="s">
        <v>79</v>
      </c>
      <c r="B27" s="27"/>
      <c r="C27" s="8" t="s">
        <v>154</v>
      </c>
    </row>
    <row r="28" spans="1:16" ht="12" customHeight="1">
      <c r="A28" s="17" t="s">
        <v>80</v>
      </c>
      <c r="B28" s="27"/>
      <c r="C28" s="8" t="s">
        <v>154</v>
      </c>
      <c r="J28" s="28" t="s">
        <v>15</v>
      </c>
      <c r="M28" s="29" t="s">
        <v>15</v>
      </c>
      <c r="P28" s="24"/>
    </row>
    <row r="29" spans="1:16" ht="12" customHeight="1">
      <c r="I29" s="28" t="s">
        <v>15</v>
      </c>
      <c r="J29" s="28"/>
      <c r="M29" s="29"/>
      <c r="P29" s="24"/>
    </row>
    <row r="30" spans="1:16" ht="12" customHeight="1">
      <c r="B30" s="30">
        <f>B1</f>
        <v>2026</v>
      </c>
      <c r="C30" s="20" t="s">
        <v>82</v>
      </c>
      <c r="D30" s="20" t="s">
        <v>83</v>
      </c>
      <c r="E30" s="20" t="s">
        <v>84</v>
      </c>
      <c r="F30" s="20" t="s">
        <v>85</v>
      </c>
      <c r="G30" s="20" t="s">
        <v>86</v>
      </c>
      <c r="H30" s="20" t="s">
        <v>87</v>
      </c>
      <c r="I30" s="20" t="s">
        <v>89</v>
      </c>
      <c r="J30" s="20" t="s">
        <v>90</v>
      </c>
      <c r="K30" s="20" t="s">
        <v>91</v>
      </c>
      <c r="L30" s="20" t="s">
        <v>92</v>
      </c>
      <c r="M30" s="20" t="s">
        <v>93</v>
      </c>
      <c r="N30" s="20" t="s">
        <v>95</v>
      </c>
    </row>
    <row r="31" spans="1:16" ht="12" customHeight="1">
      <c r="A31" s="27" t="s">
        <v>155</v>
      </c>
      <c r="B31" s="44">
        <f t="shared" ref="B31:B33" si="1">SUM(C31:N31)</f>
        <v>0</v>
      </c>
      <c r="C31" s="45">
        <v>0</v>
      </c>
      <c r="D31" s="46">
        <v>0</v>
      </c>
      <c r="E31" s="46">
        <v>0</v>
      </c>
      <c r="F31" s="46">
        <v>0</v>
      </c>
      <c r="G31" s="46">
        <v>0</v>
      </c>
      <c r="H31" s="46">
        <v>0</v>
      </c>
      <c r="I31" s="46">
        <v>0</v>
      </c>
      <c r="J31" s="46">
        <v>0</v>
      </c>
      <c r="K31" s="46">
        <v>0</v>
      </c>
      <c r="L31" s="46">
        <v>0</v>
      </c>
      <c r="M31" s="46">
        <v>0</v>
      </c>
      <c r="N31" s="47">
        <v>0</v>
      </c>
    </row>
    <row r="32" spans="1:16" ht="12" customHeight="1">
      <c r="A32" s="7" t="s">
        <v>99</v>
      </c>
      <c r="B32" s="33">
        <f t="shared" si="1"/>
        <v>0</v>
      </c>
      <c r="C32" s="34">
        <f t="shared" ref="C32:M32" si="2">$B$19*C31</f>
        <v>0</v>
      </c>
      <c r="D32" s="24">
        <f t="shared" si="2"/>
        <v>0</v>
      </c>
      <c r="E32" s="24">
        <f t="shared" si="2"/>
        <v>0</v>
      </c>
      <c r="F32" s="24">
        <f t="shared" si="2"/>
        <v>0</v>
      </c>
      <c r="G32" s="24">
        <f t="shared" si="2"/>
        <v>0</v>
      </c>
      <c r="H32" s="24">
        <f t="shared" si="2"/>
        <v>0</v>
      </c>
      <c r="I32" s="24">
        <f t="shared" si="2"/>
        <v>0</v>
      </c>
      <c r="J32" s="24">
        <f t="shared" si="2"/>
        <v>0</v>
      </c>
      <c r="K32" s="24">
        <f t="shared" si="2"/>
        <v>0</v>
      </c>
      <c r="L32" s="24">
        <f t="shared" si="2"/>
        <v>0</v>
      </c>
      <c r="M32" s="24">
        <f t="shared" si="2"/>
        <v>0</v>
      </c>
      <c r="N32" s="113">
        <f>$B19*N31</f>
        <v>0</v>
      </c>
    </row>
    <row r="33" spans="1:14" ht="12" customHeight="1">
      <c r="A33" s="7" t="s">
        <v>101</v>
      </c>
      <c r="B33" s="33">
        <f t="shared" si="1"/>
        <v>0</v>
      </c>
      <c r="C33" s="34">
        <f t="shared" ref="C33:N33" si="3">MAX(0,IF((C32)&gt;0,((C32)*108%)*($B$23+$B$24+$B25)-(($B26*C31)+$B27+$B28),0))</f>
        <v>0</v>
      </c>
      <c r="D33" s="24">
        <f t="shared" si="3"/>
        <v>0</v>
      </c>
      <c r="E33" s="24">
        <f t="shared" si="3"/>
        <v>0</v>
      </c>
      <c r="F33" s="24">
        <f t="shared" si="3"/>
        <v>0</v>
      </c>
      <c r="G33" s="24">
        <f t="shared" si="3"/>
        <v>0</v>
      </c>
      <c r="H33" s="24">
        <f t="shared" si="3"/>
        <v>0</v>
      </c>
      <c r="I33" s="24">
        <f t="shared" si="3"/>
        <v>0</v>
      </c>
      <c r="J33" s="24">
        <f t="shared" si="3"/>
        <v>0</v>
      </c>
      <c r="K33" s="24">
        <f t="shared" si="3"/>
        <v>0</v>
      </c>
      <c r="L33" s="24">
        <f t="shared" si="3"/>
        <v>0</v>
      </c>
      <c r="M33" s="24">
        <f t="shared" si="3"/>
        <v>0</v>
      </c>
      <c r="N33" s="114">
        <f t="shared" si="3"/>
        <v>0</v>
      </c>
    </row>
    <row r="34" spans="1:14" ht="12" customHeight="1">
      <c r="B34" s="37">
        <f t="shared" ref="B34:N34" si="4">SUM(B32:B33)</f>
        <v>0</v>
      </c>
      <c r="C34" s="120">
        <f t="shared" si="4"/>
        <v>0</v>
      </c>
      <c r="D34" s="121">
        <f t="shared" si="4"/>
        <v>0</v>
      </c>
      <c r="E34" s="121">
        <f t="shared" si="4"/>
        <v>0</v>
      </c>
      <c r="F34" s="121">
        <f t="shared" si="4"/>
        <v>0</v>
      </c>
      <c r="G34" s="121">
        <f t="shared" si="4"/>
        <v>0</v>
      </c>
      <c r="H34" s="121">
        <f t="shared" si="4"/>
        <v>0</v>
      </c>
      <c r="I34" s="121">
        <f t="shared" si="4"/>
        <v>0</v>
      </c>
      <c r="J34" s="121">
        <f t="shared" si="4"/>
        <v>0</v>
      </c>
      <c r="K34" s="121">
        <f t="shared" si="4"/>
        <v>0</v>
      </c>
      <c r="L34" s="121">
        <f t="shared" si="4"/>
        <v>0</v>
      </c>
      <c r="M34" s="121">
        <f t="shared" si="4"/>
        <v>0</v>
      </c>
      <c r="N34" s="122">
        <f t="shared" si="4"/>
        <v>0</v>
      </c>
    </row>
    <row r="35" spans="1:14" ht="12" customHeight="1">
      <c r="A35" s="38" t="s">
        <v>105</v>
      </c>
      <c r="B35" s="39">
        <f>(SUM(C34:N34)-B34)+(SUM(C32:N33)-B34)</f>
        <v>0</v>
      </c>
    </row>
    <row r="36" spans="1:14" ht="12" customHeight="1">
      <c r="B36" s="40" t="s">
        <v>106</v>
      </c>
    </row>
    <row r="37" spans="1:14" ht="12" customHeight="1">
      <c r="A37" s="8">
        <v>0.1027</v>
      </c>
      <c r="B37" s="41">
        <f>SUM(C37:N37)</f>
        <v>0</v>
      </c>
      <c r="C37" s="123">
        <f t="shared" ref="C37:G37" si="5">(C32*108%)*$A$37</f>
        <v>0</v>
      </c>
      <c r="D37" s="123">
        <f t="shared" si="5"/>
        <v>0</v>
      </c>
      <c r="E37" s="123">
        <f t="shared" si="5"/>
        <v>0</v>
      </c>
      <c r="F37" s="123">
        <f t="shared" si="5"/>
        <v>0</v>
      </c>
      <c r="G37" s="123">
        <f t="shared" si="5"/>
        <v>0</v>
      </c>
      <c r="H37" s="123">
        <f t="shared" ref="H37:I37" si="6">(108%*H32)*$A$37</f>
        <v>0</v>
      </c>
      <c r="I37" s="123">
        <f t="shared" si="6"/>
        <v>0</v>
      </c>
      <c r="J37" s="123">
        <f t="shared" ref="J37:N37" si="7">(J32*108%)*$A$37</f>
        <v>0</v>
      </c>
      <c r="K37" s="123">
        <f t="shared" si="7"/>
        <v>0</v>
      </c>
      <c r="L37" s="123">
        <f t="shared" si="7"/>
        <v>0</v>
      </c>
      <c r="M37" s="123">
        <f t="shared" si="7"/>
        <v>0</v>
      </c>
      <c r="N37" s="125">
        <f t="shared" si="7"/>
        <v>0</v>
      </c>
    </row>
    <row r="38" spans="1:14" ht="12" customHeight="1"/>
    <row r="39" spans="1:14" ht="12" customHeight="1"/>
    <row r="40" spans="1:14" ht="12" customHeight="1"/>
    <row r="41" spans="1:14" ht="12" customHeight="1"/>
    <row r="42" spans="1:14" ht="12" customHeight="1"/>
    <row r="43" spans="1:14" ht="12" customHeight="1"/>
    <row r="44" spans="1:14" ht="12" customHeight="1"/>
    <row r="45" spans="1:14" ht="12" customHeight="1"/>
    <row r="46" spans="1:14" ht="12" customHeight="1"/>
    <row r="47" spans="1:14" ht="12" customHeight="1"/>
    <row r="48" spans="1:14" ht="12" customHeight="1"/>
    <row r="49" customFormat="1" ht="12" customHeight="1"/>
    <row r="50" customFormat="1" ht="12" customHeight="1"/>
    <row r="51" customFormat="1" ht="12" customHeight="1"/>
    <row r="52" customFormat="1" ht="12" customHeight="1"/>
    <row r="53" customFormat="1" ht="12" customHeight="1"/>
    <row r="54" customFormat="1" ht="12" customHeight="1"/>
    <row r="55" customFormat="1" ht="12" customHeight="1"/>
    <row r="56" customFormat="1" ht="12" customHeight="1"/>
    <row r="57" customFormat="1" ht="12" customHeight="1"/>
    <row r="58" customFormat="1" ht="12" customHeight="1"/>
    <row r="59" customFormat="1" ht="12" customHeight="1"/>
    <row r="60" customFormat="1" ht="12" customHeight="1"/>
    <row r="61" customFormat="1" ht="12" customHeight="1"/>
    <row r="62" customFormat="1" ht="12" customHeight="1"/>
    <row r="63" customFormat="1" ht="12" customHeight="1"/>
    <row r="64" customFormat="1" ht="12" customHeight="1"/>
    <row r="65" customFormat="1" ht="12" customHeight="1"/>
    <row r="66" customFormat="1" ht="12" customHeight="1"/>
    <row r="67" customFormat="1" ht="12" customHeight="1"/>
    <row r="68" customFormat="1" ht="12" customHeight="1"/>
    <row r="69" customFormat="1" ht="12" customHeight="1"/>
    <row r="70" customFormat="1" ht="12" customHeight="1"/>
    <row r="71" customFormat="1" ht="12" customHeight="1"/>
    <row r="72" customFormat="1" ht="12" customHeight="1"/>
    <row r="73" customFormat="1" ht="12" customHeight="1"/>
    <row r="74" customFormat="1" ht="12" customHeight="1"/>
    <row r="75" customFormat="1" ht="12" customHeight="1"/>
    <row r="76" customFormat="1" ht="12" customHeight="1"/>
    <row r="77" customFormat="1" ht="12" customHeight="1"/>
    <row r="78" customFormat="1" ht="12" customHeight="1"/>
    <row r="79" customFormat="1" ht="12" customHeight="1"/>
    <row r="80" customFormat="1" ht="12" customHeight="1"/>
    <row r="81" customFormat="1" ht="12" customHeight="1"/>
    <row r="82" customFormat="1" ht="12" customHeight="1"/>
    <row r="83" customFormat="1" ht="12" customHeight="1"/>
    <row r="84" customFormat="1" ht="12" customHeight="1"/>
    <row r="85" customFormat="1" ht="12" customHeight="1"/>
    <row r="86" customFormat="1" ht="12" customHeight="1"/>
    <row r="87" customFormat="1" ht="12" customHeight="1"/>
    <row r="88" customFormat="1" ht="12" customHeight="1"/>
    <row r="89" customFormat="1" ht="12" customHeight="1"/>
    <row r="90" customFormat="1" ht="12" customHeight="1"/>
    <row r="91" customFormat="1" ht="12" customHeight="1"/>
    <row r="92" customFormat="1" ht="12" customHeight="1"/>
    <row r="93" customFormat="1" ht="12" customHeight="1"/>
    <row r="94" customFormat="1" ht="12" customHeight="1"/>
    <row r="95" customFormat="1" ht="12" customHeight="1"/>
    <row r="96" customFormat="1" ht="12" customHeight="1"/>
    <row r="97" customFormat="1" ht="12" customHeight="1"/>
    <row r="98" customFormat="1" ht="12" customHeight="1"/>
    <row r="99" customFormat="1" ht="12" customHeight="1"/>
    <row r="100" customFormat="1" ht="12" customHeight="1"/>
    <row r="101" customFormat="1" ht="12" customHeight="1"/>
    <row r="102" customFormat="1" ht="12" customHeight="1"/>
    <row r="103" customFormat="1" ht="12" customHeight="1"/>
    <row r="104" customFormat="1" ht="12" customHeight="1"/>
    <row r="105" customFormat="1" ht="12" customHeight="1"/>
    <row r="106" customFormat="1" ht="12" customHeight="1"/>
    <row r="107" customFormat="1" ht="12" customHeight="1"/>
    <row r="108" customFormat="1" ht="12" customHeight="1"/>
    <row r="109" customFormat="1" ht="12" customHeight="1"/>
    <row r="110" customFormat="1" ht="12" customHeight="1"/>
    <row r="111" customFormat="1" ht="12" customHeight="1"/>
    <row r="112" customFormat="1" ht="12" customHeight="1"/>
    <row r="113" customFormat="1" ht="12" customHeight="1"/>
    <row r="114" customFormat="1" ht="12" customHeight="1"/>
    <row r="115" customFormat="1" ht="12" customHeight="1"/>
    <row r="116" customFormat="1" ht="12" customHeight="1"/>
    <row r="117" customFormat="1" ht="12" customHeight="1"/>
    <row r="118" customFormat="1" ht="12" customHeight="1"/>
    <row r="119" customFormat="1" ht="12" customHeight="1"/>
    <row r="120" customFormat="1" ht="12" customHeight="1"/>
    <row r="121" customFormat="1" ht="12" customHeight="1"/>
    <row r="122" customFormat="1" ht="12" customHeight="1"/>
    <row r="123" customFormat="1" ht="12" customHeight="1"/>
    <row r="124" customFormat="1" ht="12" customHeight="1"/>
    <row r="125" customFormat="1" ht="12" customHeight="1"/>
    <row r="126" customFormat="1" ht="12" customHeight="1"/>
    <row r="127" customFormat="1" ht="12" customHeight="1"/>
    <row r="128" customFormat="1" ht="12" customHeight="1"/>
    <row r="129" customFormat="1" ht="12" customHeight="1"/>
    <row r="130" customFormat="1" ht="12" customHeight="1"/>
    <row r="131" customFormat="1" ht="12" customHeight="1"/>
    <row r="132" customFormat="1" ht="12" customHeight="1"/>
    <row r="133" customFormat="1" ht="12" customHeight="1"/>
    <row r="134" customFormat="1" ht="12" customHeight="1"/>
    <row r="135" customFormat="1" ht="12" customHeight="1"/>
    <row r="136" customFormat="1" ht="12" customHeight="1"/>
    <row r="137" customFormat="1" ht="12" customHeight="1"/>
    <row r="138" customFormat="1" ht="12" customHeight="1"/>
    <row r="139" customFormat="1" ht="12" customHeight="1"/>
    <row r="140" customFormat="1" ht="12" customHeight="1"/>
    <row r="141" customFormat="1" ht="12" customHeight="1"/>
    <row r="142" customFormat="1" ht="12" customHeight="1"/>
    <row r="143" customFormat="1" ht="12" customHeight="1"/>
    <row r="144" customFormat="1" ht="12" customHeight="1"/>
    <row r="145" customFormat="1" ht="12" customHeight="1"/>
    <row r="146" customFormat="1" ht="12" customHeight="1"/>
    <row r="147" customFormat="1" ht="12" customHeight="1"/>
    <row r="148" customFormat="1" ht="12" customHeight="1"/>
    <row r="149" customFormat="1" ht="12" customHeight="1"/>
    <row r="150" customFormat="1" ht="12" customHeight="1"/>
    <row r="151" customFormat="1" ht="12" customHeight="1"/>
    <row r="152" customFormat="1" ht="12" customHeight="1"/>
    <row r="153" customFormat="1" ht="12" customHeight="1"/>
    <row r="154" customFormat="1" ht="12" customHeight="1"/>
    <row r="155" customFormat="1" ht="12" customHeight="1"/>
    <row r="156" customFormat="1" ht="12" customHeight="1"/>
    <row r="157" customFormat="1" ht="12" customHeight="1"/>
    <row r="158" customFormat="1" ht="12" customHeight="1"/>
    <row r="159" customFormat="1" ht="12" customHeight="1"/>
    <row r="160" customFormat="1" ht="12" customHeight="1"/>
    <row r="161" customFormat="1" ht="12" customHeight="1"/>
    <row r="162" customFormat="1" ht="12" customHeight="1"/>
    <row r="163" customFormat="1" ht="12" customHeight="1"/>
    <row r="164" customFormat="1" ht="12" customHeight="1"/>
    <row r="165" customFormat="1" ht="12" customHeight="1"/>
    <row r="166" customFormat="1" ht="12" customHeight="1"/>
    <row r="167" customFormat="1" ht="12" customHeight="1"/>
    <row r="168" customFormat="1" ht="12" customHeight="1"/>
    <row r="169" customFormat="1" ht="12" customHeight="1"/>
    <row r="170" customFormat="1" ht="12" customHeight="1"/>
    <row r="171" customFormat="1" ht="12" customHeight="1"/>
    <row r="172" customFormat="1" ht="12" customHeight="1"/>
    <row r="173" customFormat="1" ht="12" customHeight="1"/>
    <row r="174" customFormat="1" ht="12" customHeight="1"/>
    <row r="175" customFormat="1" ht="12" customHeight="1"/>
    <row r="176" customFormat="1" ht="12" customHeight="1"/>
    <row r="177" customFormat="1" ht="12" customHeight="1"/>
    <row r="178" customFormat="1" ht="12" customHeight="1"/>
    <row r="179" customFormat="1" ht="12" customHeight="1"/>
    <row r="180" customFormat="1" ht="12" customHeight="1"/>
    <row r="181" customFormat="1" ht="12" customHeight="1"/>
    <row r="182" customFormat="1" ht="12" customHeight="1"/>
    <row r="183" customFormat="1" ht="12" customHeight="1"/>
    <row r="184" customFormat="1" ht="12" customHeight="1"/>
    <row r="185" customFormat="1" ht="12" customHeight="1"/>
    <row r="186" customFormat="1" ht="12" customHeight="1"/>
    <row r="187" customFormat="1" ht="12" customHeight="1"/>
    <row r="188" customFormat="1" ht="12" customHeight="1"/>
    <row r="189" customFormat="1" ht="12" customHeight="1"/>
    <row r="190" customFormat="1" ht="12" customHeight="1"/>
    <row r="191" customFormat="1" ht="12" customHeight="1"/>
    <row r="192" customFormat="1" ht="12" customHeight="1"/>
    <row r="193" customFormat="1" ht="12" customHeight="1"/>
    <row r="194" customFormat="1" ht="12" customHeight="1"/>
    <row r="195" customFormat="1" ht="12" customHeight="1"/>
    <row r="196" customFormat="1" ht="12" customHeight="1"/>
    <row r="197" customFormat="1" ht="12" customHeight="1"/>
    <row r="198" customFormat="1" ht="12" customHeight="1"/>
    <row r="199" customFormat="1" ht="12" customHeight="1"/>
    <row r="200" customFormat="1" ht="12" customHeight="1"/>
    <row r="201" customFormat="1" ht="12" customHeight="1"/>
    <row r="202" customFormat="1" ht="12" customHeight="1"/>
    <row r="203" customFormat="1" ht="12" customHeight="1"/>
    <row r="204" customFormat="1" ht="12" customHeight="1"/>
    <row r="205" customFormat="1" ht="12" customHeight="1"/>
    <row r="206" customFormat="1" ht="12" customHeight="1"/>
    <row r="207" customFormat="1" ht="12" customHeight="1"/>
    <row r="208" customFormat="1" ht="12" customHeight="1"/>
    <row r="209" customFormat="1" ht="12" customHeight="1"/>
    <row r="210" customFormat="1" ht="12" customHeight="1"/>
    <row r="211" customFormat="1" ht="12" customHeight="1"/>
    <row r="212" customFormat="1" ht="12" customHeight="1"/>
    <row r="213" customFormat="1" ht="12" customHeight="1"/>
    <row r="214" customFormat="1" ht="12" customHeight="1"/>
    <row r="215" customFormat="1" ht="12" customHeight="1"/>
    <row r="216" customFormat="1" ht="12" customHeight="1"/>
    <row r="217" customFormat="1" ht="12" customHeight="1"/>
    <row r="218" customFormat="1" ht="12" customHeight="1"/>
    <row r="219" customFormat="1" ht="12" customHeight="1"/>
    <row r="220" customFormat="1" ht="12" customHeight="1"/>
    <row r="221" customFormat="1" ht="12" customHeight="1"/>
    <row r="222" customFormat="1" ht="12" customHeight="1"/>
    <row r="223" customFormat="1" ht="12" customHeight="1"/>
    <row r="224" customFormat="1" ht="12" customHeight="1"/>
    <row r="225" customFormat="1" ht="12" customHeight="1"/>
    <row r="226" customFormat="1" ht="12" customHeight="1"/>
    <row r="227" customFormat="1" ht="12" customHeight="1"/>
    <row r="228" customFormat="1" ht="12" customHeight="1"/>
    <row r="229" customFormat="1" ht="12" customHeight="1"/>
    <row r="230" customFormat="1" ht="12" customHeight="1"/>
    <row r="231" customFormat="1" ht="12" customHeight="1"/>
    <row r="232" customFormat="1" ht="12" customHeight="1"/>
    <row r="233" customFormat="1" ht="12" customHeight="1"/>
    <row r="234" customFormat="1" ht="12" customHeight="1"/>
    <row r="235" customFormat="1" ht="12" customHeight="1"/>
    <row r="236" customFormat="1" ht="12" customHeight="1"/>
    <row r="237" customFormat="1" ht="12" customHeight="1"/>
    <row r="238" customFormat="1" ht="12" customHeight="1"/>
    <row r="239" customFormat="1" ht="12" customHeight="1"/>
    <row r="240" customFormat="1" ht="12" customHeight="1"/>
    <row r="241" customFormat="1" ht="12" customHeight="1"/>
    <row r="242" customFormat="1" ht="12" customHeight="1"/>
    <row r="243" customFormat="1" ht="12" customHeight="1"/>
    <row r="244" customFormat="1" ht="12" customHeight="1"/>
    <row r="245" customFormat="1" ht="12" customHeight="1"/>
    <row r="246" customFormat="1" ht="12" customHeight="1"/>
    <row r="247" customFormat="1" ht="12" customHeight="1"/>
    <row r="248" customFormat="1" ht="12" customHeight="1"/>
    <row r="249" customFormat="1" ht="12" customHeight="1"/>
    <row r="250" customFormat="1" ht="12" customHeight="1"/>
    <row r="251" customFormat="1" ht="12" customHeight="1"/>
    <row r="252" customFormat="1" ht="12" customHeight="1"/>
    <row r="253" customFormat="1" ht="12" customHeight="1"/>
    <row r="254" customFormat="1" ht="12" customHeight="1"/>
    <row r="255" customFormat="1" ht="12" customHeight="1"/>
    <row r="256" customFormat="1" ht="12" customHeight="1"/>
    <row r="257" customFormat="1" ht="12" customHeight="1"/>
    <row r="258" customFormat="1" ht="12" customHeight="1"/>
    <row r="259" customFormat="1" ht="12" customHeight="1"/>
    <row r="260" customFormat="1" ht="12" customHeight="1"/>
    <row r="261" customFormat="1" ht="12" customHeight="1"/>
    <row r="262" customFormat="1" ht="12" customHeight="1"/>
    <row r="263" customFormat="1" ht="12" customHeight="1"/>
    <row r="264" customFormat="1" ht="12" customHeight="1"/>
    <row r="265" customFormat="1" ht="12" customHeight="1"/>
    <row r="266" customFormat="1" ht="12" customHeight="1"/>
    <row r="267" customFormat="1" ht="12" customHeight="1"/>
    <row r="268" customFormat="1" ht="12" customHeight="1"/>
    <row r="269" customFormat="1" ht="12" customHeight="1"/>
    <row r="270" customFormat="1" ht="12" customHeight="1"/>
    <row r="271" customFormat="1" ht="12" customHeight="1"/>
    <row r="272" customFormat="1" ht="12" customHeight="1"/>
    <row r="273" customFormat="1" ht="12" customHeight="1"/>
    <row r="274" customFormat="1" ht="12" customHeight="1"/>
    <row r="275" customFormat="1" ht="12" customHeight="1"/>
    <row r="276" customFormat="1" ht="12" customHeight="1"/>
    <row r="277" customFormat="1" ht="12" customHeight="1"/>
    <row r="278" customFormat="1" ht="12" customHeight="1"/>
    <row r="279" customFormat="1" ht="12" customHeight="1"/>
    <row r="280" customFormat="1" ht="12" customHeight="1"/>
    <row r="281" customFormat="1" ht="12" customHeight="1"/>
    <row r="282" customFormat="1" ht="12" customHeight="1"/>
    <row r="283" customFormat="1" ht="12" customHeight="1"/>
    <row r="284" customFormat="1" ht="12" customHeight="1"/>
    <row r="285" customFormat="1" ht="12" customHeight="1"/>
    <row r="286" customFormat="1" ht="12" customHeight="1"/>
    <row r="287" customFormat="1" ht="12" customHeight="1"/>
    <row r="288" customFormat="1" ht="12" customHeight="1"/>
    <row r="289" customFormat="1" ht="12" customHeight="1"/>
    <row r="290" customFormat="1" ht="12" customHeight="1"/>
    <row r="291" customFormat="1" ht="12" customHeight="1"/>
    <row r="292" customFormat="1" ht="12" customHeight="1"/>
    <row r="293" customFormat="1" ht="12" customHeight="1"/>
    <row r="294" customFormat="1" ht="12" customHeight="1"/>
    <row r="295" customFormat="1" ht="12" customHeight="1"/>
    <row r="296" customFormat="1" ht="12" customHeight="1"/>
    <row r="297" customFormat="1" ht="12" customHeight="1"/>
    <row r="298" customFormat="1" ht="12" customHeight="1"/>
    <row r="299" customFormat="1" ht="12" customHeight="1"/>
    <row r="300" customFormat="1" ht="12" customHeight="1"/>
    <row r="301" customFormat="1" ht="12" customHeight="1"/>
    <row r="302" customFormat="1" ht="12" customHeight="1"/>
    <row r="303" customFormat="1" ht="12" customHeight="1"/>
    <row r="304" customFormat="1" ht="12" customHeight="1"/>
    <row r="305" customFormat="1" ht="12" customHeight="1"/>
    <row r="306" customFormat="1" ht="12" customHeight="1"/>
    <row r="307" customFormat="1" ht="12" customHeight="1"/>
    <row r="308" customFormat="1" ht="12" customHeight="1"/>
    <row r="309" customFormat="1" ht="12" customHeight="1"/>
    <row r="310" customFormat="1" ht="12" customHeight="1"/>
    <row r="311" customFormat="1" ht="12" customHeight="1"/>
    <row r="312" customFormat="1" ht="12" customHeight="1"/>
    <row r="313" customFormat="1" ht="12" customHeight="1"/>
    <row r="314" customFormat="1" ht="12" customHeight="1"/>
    <row r="315" customFormat="1" ht="12" customHeight="1"/>
    <row r="316" customFormat="1" ht="12" customHeight="1"/>
    <row r="317" customFormat="1" ht="12" customHeight="1"/>
    <row r="318" customFormat="1" ht="12" customHeight="1"/>
    <row r="319" customFormat="1" ht="12" customHeight="1"/>
    <row r="320" customFormat="1" ht="12" customHeight="1"/>
    <row r="321" customFormat="1" ht="12" customHeight="1"/>
    <row r="322" customFormat="1" ht="12" customHeight="1"/>
    <row r="323" customFormat="1" ht="12" customHeight="1"/>
    <row r="324" customFormat="1" ht="12" customHeight="1"/>
    <row r="325" customFormat="1" ht="12" customHeight="1"/>
    <row r="326" customFormat="1" ht="12" customHeight="1"/>
    <row r="327" customFormat="1" ht="12" customHeight="1"/>
    <row r="328" customFormat="1" ht="12" customHeight="1"/>
    <row r="329" customFormat="1" ht="12" customHeight="1"/>
    <row r="330" customFormat="1" ht="12" customHeight="1"/>
    <row r="331" customFormat="1" ht="12" customHeight="1"/>
    <row r="332" customFormat="1" ht="12" customHeight="1"/>
    <row r="333" customFormat="1" ht="12" customHeight="1"/>
    <row r="334" customFormat="1" ht="12" customHeight="1"/>
    <row r="335" customFormat="1" ht="12" customHeight="1"/>
    <row r="336" customFormat="1" ht="12" customHeight="1"/>
    <row r="337" customFormat="1" ht="12" customHeight="1"/>
    <row r="338" customFormat="1" ht="12" customHeight="1"/>
    <row r="339" customFormat="1" ht="12" customHeight="1"/>
    <row r="340" customFormat="1" ht="12" customHeight="1"/>
    <row r="341" customFormat="1" ht="12" customHeight="1"/>
    <row r="342" customFormat="1" ht="12" customHeight="1"/>
    <row r="343" customFormat="1" ht="12" customHeight="1"/>
    <row r="344" customFormat="1" ht="12" customHeight="1"/>
    <row r="345" customFormat="1" ht="12" customHeight="1"/>
    <row r="346" customFormat="1" ht="12" customHeight="1"/>
    <row r="347" customFormat="1" ht="12" customHeight="1"/>
    <row r="348" customFormat="1" ht="12" customHeight="1"/>
    <row r="349" customFormat="1" ht="12" customHeight="1"/>
    <row r="350" customFormat="1" ht="12" customHeight="1"/>
    <row r="351" customFormat="1" ht="12" customHeight="1"/>
    <row r="352" customFormat="1" ht="12" customHeight="1"/>
    <row r="353" customFormat="1" ht="12" customHeight="1"/>
    <row r="354" customFormat="1" ht="12" customHeight="1"/>
    <row r="355" customFormat="1" ht="12" customHeight="1"/>
    <row r="356" customFormat="1" ht="12" customHeight="1"/>
    <row r="357" customFormat="1" ht="12" customHeight="1"/>
    <row r="358" customFormat="1" ht="12" customHeight="1"/>
    <row r="359" customFormat="1" ht="12" customHeight="1"/>
    <row r="360" customFormat="1" ht="12" customHeight="1"/>
    <row r="361" customFormat="1" ht="12" customHeight="1"/>
    <row r="362" customFormat="1" ht="12" customHeight="1"/>
    <row r="363" customFormat="1" ht="12" customHeight="1"/>
    <row r="364" customFormat="1" ht="12" customHeight="1"/>
    <row r="365" customFormat="1" ht="12" customHeight="1"/>
    <row r="366" customFormat="1" ht="12" customHeight="1"/>
    <row r="367" customFormat="1" ht="12" customHeight="1"/>
    <row r="368" customFormat="1" ht="12" customHeight="1"/>
    <row r="369" customFormat="1" ht="12" customHeight="1"/>
    <row r="370" customFormat="1" ht="12" customHeight="1"/>
    <row r="371" customFormat="1" ht="12" customHeight="1"/>
    <row r="372" customFormat="1" ht="12" customHeight="1"/>
    <row r="373" customFormat="1" ht="12" customHeight="1"/>
    <row r="374" customFormat="1" ht="12" customHeight="1"/>
    <row r="375" customFormat="1" ht="12" customHeight="1"/>
    <row r="376" customFormat="1" ht="12" customHeight="1"/>
    <row r="377" customFormat="1" ht="12" customHeight="1"/>
    <row r="378" customFormat="1" ht="12" customHeight="1"/>
    <row r="379" customFormat="1" ht="12" customHeight="1"/>
    <row r="380" customFormat="1" ht="12" customHeight="1"/>
    <row r="381" customFormat="1" ht="12" customHeight="1"/>
    <row r="382" customFormat="1" ht="12" customHeight="1"/>
    <row r="383" customFormat="1" ht="12" customHeight="1"/>
    <row r="384" customFormat="1" ht="12" customHeight="1"/>
    <row r="385" customFormat="1" ht="12" customHeight="1"/>
    <row r="386" customFormat="1" ht="12" customHeight="1"/>
    <row r="387" customFormat="1" ht="12" customHeight="1"/>
    <row r="388" customFormat="1" ht="12" customHeight="1"/>
    <row r="389" customFormat="1" ht="12" customHeight="1"/>
    <row r="390" customFormat="1" ht="12" customHeight="1"/>
    <row r="391" customFormat="1" ht="12" customHeight="1"/>
    <row r="392" customFormat="1" ht="12" customHeight="1"/>
    <row r="393" customFormat="1" ht="12" customHeight="1"/>
    <row r="394" customFormat="1" ht="12" customHeight="1"/>
    <row r="395" customFormat="1" ht="12" customHeight="1"/>
    <row r="396" customFormat="1" ht="12" customHeight="1"/>
    <row r="397" customFormat="1" ht="12" customHeight="1"/>
    <row r="398" customFormat="1" ht="12" customHeight="1"/>
    <row r="399" customFormat="1" ht="12" customHeight="1"/>
    <row r="400" customFormat="1" ht="12" customHeight="1"/>
    <row r="401" customFormat="1" ht="12" customHeight="1"/>
    <row r="402" customFormat="1" ht="12" customHeight="1"/>
    <row r="403" customFormat="1" ht="12" customHeight="1"/>
    <row r="404" customFormat="1" ht="12" customHeight="1"/>
    <row r="405" customFormat="1" ht="12" customHeight="1"/>
    <row r="406" customFormat="1" ht="12" customHeight="1"/>
    <row r="407" customFormat="1" ht="12" customHeight="1"/>
    <row r="408" customFormat="1" ht="12" customHeight="1"/>
    <row r="409" customFormat="1" ht="12" customHeight="1"/>
    <row r="410" customFormat="1" ht="12" customHeight="1"/>
    <row r="411" customFormat="1" ht="12" customHeight="1"/>
    <row r="412" customFormat="1" ht="12" customHeight="1"/>
    <row r="413" customFormat="1" ht="12" customHeight="1"/>
    <row r="414" customFormat="1" ht="12" customHeight="1"/>
    <row r="415" customFormat="1" ht="12" customHeight="1"/>
    <row r="416" customFormat="1" ht="12" customHeight="1"/>
    <row r="417" customFormat="1" ht="12" customHeight="1"/>
    <row r="418" customFormat="1" ht="12" customHeight="1"/>
    <row r="419" customFormat="1" ht="12" customHeight="1"/>
    <row r="420" customFormat="1" ht="12" customHeight="1"/>
    <row r="421" customFormat="1" ht="12" customHeight="1"/>
    <row r="422" customFormat="1" ht="12" customHeight="1"/>
    <row r="423" customFormat="1" ht="12" customHeight="1"/>
    <row r="424" customFormat="1" ht="12" customHeight="1"/>
    <row r="425" customFormat="1" ht="12" customHeight="1"/>
    <row r="426" customFormat="1" ht="12" customHeight="1"/>
    <row r="427" customFormat="1" ht="12" customHeight="1"/>
    <row r="428" customFormat="1" ht="12" customHeight="1"/>
    <row r="429" customFormat="1" ht="12" customHeight="1"/>
    <row r="430" customFormat="1" ht="12" customHeight="1"/>
    <row r="431" customFormat="1" ht="12" customHeight="1"/>
    <row r="432" customFormat="1" ht="12" customHeight="1"/>
    <row r="433" customFormat="1" ht="12" customHeight="1"/>
    <row r="434" customFormat="1" ht="12" customHeight="1"/>
    <row r="435" customFormat="1" ht="12" customHeight="1"/>
    <row r="436" customFormat="1" ht="12" customHeight="1"/>
    <row r="437" customFormat="1" ht="12" customHeight="1"/>
    <row r="438" customFormat="1" ht="12" customHeight="1"/>
    <row r="439" customFormat="1" ht="12" customHeight="1"/>
    <row r="440" customFormat="1" ht="12" customHeight="1"/>
    <row r="441" customFormat="1" ht="12" customHeight="1"/>
    <row r="442" customFormat="1" ht="12" customHeight="1"/>
    <row r="443" customFormat="1" ht="12" customHeight="1"/>
    <row r="444" customFormat="1" ht="12" customHeight="1"/>
    <row r="445" customFormat="1" ht="12" customHeight="1"/>
    <row r="446" customFormat="1" ht="12" customHeight="1"/>
    <row r="447" customFormat="1" ht="12" customHeight="1"/>
    <row r="448" customFormat="1" ht="12" customHeight="1"/>
    <row r="449" customFormat="1" ht="12" customHeight="1"/>
    <row r="450" customFormat="1" ht="12" customHeight="1"/>
    <row r="451" customFormat="1" ht="12" customHeight="1"/>
    <row r="452" customFormat="1" ht="12" customHeight="1"/>
    <row r="453" customFormat="1" ht="12" customHeight="1"/>
    <row r="454" customFormat="1" ht="12" customHeight="1"/>
    <row r="455" customFormat="1" ht="12" customHeight="1"/>
    <row r="456" customFormat="1" ht="12" customHeight="1"/>
    <row r="457" customFormat="1" ht="12" customHeight="1"/>
    <row r="458" customFormat="1" ht="12" customHeight="1"/>
    <row r="459" customFormat="1" ht="12" customHeight="1"/>
    <row r="460" customFormat="1" ht="12" customHeight="1"/>
    <row r="461" customFormat="1" ht="12" customHeight="1"/>
    <row r="462" customFormat="1" ht="12" customHeight="1"/>
    <row r="463" customFormat="1" ht="12" customHeight="1"/>
    <row r="464" customFormat="1" ht="12" customHeight="1"/>
    <row r="465" customFormat="1" ht="12" customHeight="1"/>
    <row r="466" customFormat="1" ht="12" customHeight="1"/>
    <row r="467" customFormat="1" ht="12" customHeight="1"/>
    <row r="468" customFormat="1" ht="12" customHeight="1"/>
    <row r="469" customFormat="1" ht="12" customHeight="1"/>
    <row r="470" customFormat="1" ht="12" customHeight="1"/>
    <row r="471" customFormat="1" ht="12" customHeight="1"/>
    <row r="472" customFormat="1" ht="12" customHeight="1"/>
    <row r="473" customFormat="1" ht="12" customHeight="1"/>
    <row r="474" customFormat="1" ht="12" customHeight="1"/>
    <row r="475" customFormat="1" ht="12" customHeight="1"/>
    <row r="476" customFormat="1" ht="12" customHeight="1"/>
    <row r="477" customFormat="1" ht="12" customHeight="1"/>
    <row r="478" customFormat="1" ht="12" customHeight="1"/>
    <row r="479" customFormat="1" ht="12" customHeight="1"/>
    <row r="480" customFormat="1" ht="12" customHeight="1"/>
    <row r="481" customFormat="1" ht="12" customHeight="1"/>
    <row r="482" customFormat="1" ht="12" customHeight="1"/>
    <row r="483" customFormat="1" ht="12" customHeight="1"/>
    <row r="484" customFormat="1" ht="12" customHeight="1"/>
    <row r="485" customFormat="1" ht="12" customHeight="1"/>
    <row r="486" customFormat="1" ht="12" customHeight="1"/>
    <row r="487" customFormat="1" ht="12" customHeight="1"/>
    <row r="488" customFormat="1" ht="12" customHeight="1"/>
    <row r="489" customFormat="1" ht="12" customHeight="1"/>
    <row r="490" customFormat="1" ht="12" customHeight="1"/>
    <row r="491" customFormat="1" ht="12" customHeight="1"/>
    <row r="492" customFormat="1" ht="12" customHeight="1"/>
    <row r="493" customFormat="1" ht="12" customHeight="1"/>
    <row r="494" customFormat="1" ht="12" customHeight="1"/>
    <row r="495" customFormat="1" ht="12" customHeight="1"/>
    <row r="496" customFormat="1" ht="12" customHeight="1"/>
    <row r="497" customFormat="1" ht="12" customHeight="1"/>
    <row r="498" customFormat="1" ht="12" customHeight="1"/>
    <row r="499" customFormat="1" ht="12" customHeight="1"/>
    <row r="500" customFormat="1" ht="12" customHeight="1"/>
    <row r="501" customFormat="1" ht="12" customHeight="1"/>
    <row r="502" customFormat="1" ht="12" customHeight="1"/>
    <row r="503" customFormat="1" ht="12" customHeight="1"/>
    <row r="504" customFormat="1" ht="12" customHeight="1"/>
    <row r="505" customFormat="1" ht="12" customHeight="1"/>
    <row r="506" customFormat="1" ht="12" customHeight="1"/>
    <row r="507" customFormat="1" ht="12" customHeight="1"/>
    <row r="508" customFormat="1" ht="12" customHeight="1"/>
    <row r="509" customFormat="1" ht="12" customHeight="1"/>
    <row r="510" customFormat="1" ht="12" customHeight="1"/>
    <row r="511" customFormat="1" ht="12" customHeight="1"/>
    <row r="512" customFormat="1" ht="12" customHeight="1"/>
    <row r="513" customFormat="1" ht="12" customHeight="1"/>
    <row r="514" customFormat="1" ht="12" customHeight="1"/>
    <row r="515" customFormat="1" ht="12" customHeight="1"/>
    <row r="516" customFormat="1" ht="12" customHeight="1"/>
    <row r="517" customFormat="1" ht="12" customHeight="1"/>
    <row r="518" customFormat="1" ht="12" customHeight="1"/>
    <row r="519" customFormat="1" ht="12" customHeight="1"/>
    <row r="520" customFormat="1" ht="12" customHeight="1"/>
    <row r="521" customFormat="1" ht="12" customHeight="1"/>
    <row r="522" customFormat="1" ht="12" customHeight="1"/>
    <row r="523" customFormat="1" ht="12" customHeight="1"/>
    <row r="524" customFormat="1" ht="12" customHeight="1"/>
    <row r="525" customFormat="1" ht="12" customHeight="1"/>
    <row r="526" customFormat="1" ht="12" customHeight="1"/>
    <row r="527" customFormat="1" ht="12" customHeight="1"/>
    <row r="528" customFormat="1" ht="12" customHeight="1"/>
    <row r="529" customFormat="1" ht="12" customHeight="1"/>
    <row r="530" customFormat="1" ht="12" customHeight="1"/>
    <row r="531" customFormat="1" ht="12" customHeight="1"/>
    <row r="532" customFormat="1" ht="12" customHeight="1"/>
    <row r="533" customFormat="1" ht="12" customHeight="1"/>
    <row r="534" customFormat="1" ht="12" customHeight="1"/>
    <row r="535" customFormat="1" ht="12" customHeight="1"/>
    <row r="536" customFormat="1" ht="12" customHeight="1"/>
    <row r="537" customFormat="1" ht="12" customHeight="1"/>
    <row r="538" customFormat="1" ht="12" customHeight="1"/>
    <row r="539" customFormat="1" ht="12" customHeight="1"/>
    <row r="540" customFormat="1" ht="12" customHeight="1"/>
    <row r="541" customFormat="1" ht="12" customHeight="1"/>
    <row r="542" customFormat="1" ht="12" customHeight="1"/>
    <row r="543" customFormat="1" ht="12" customHeight="1"/>
    <row r="544" customFormat="1" ht="12" customHeight="1"/>
    <row r="545" customFormat="1" ht="12" customHeight="1"/>
    <row r="546" customFormat="1" ht="12" customHeight="1"/>
    <row r="547" customFormat="1" ht="12" customHeight="1"/>
    <row r="548" customFormat="1" ht="12" customHeight="1"/>
    <row r="549" customFormat="1" ht="12" customHeight="1"/>
    <row r="550" customFormat="1" ht="12" customHeight="1"/>
    <row r="551" customFormat="1" ht="12" customHeight="1"/>
    <row r="552" customFormat="1" ht="12" customHeight="1"/>
    <row r="553" customFormat="1" ht="12" customHeight="1"/>
    <row r="554" customFormat="1" ht="12" customHeight="1"/>
    <row r="555" customFormat="1" ht="12" customHeight="1"/>
    <row r="556" customFormat="1" ht="12" customHeight="1"/>
    <row r="557" customFormat="1" ht="12" customHeight="1"/>
    <row r="558" customFormat="1" ht="12" customHeight="1"/>
    <row r="559" customFormat="1" ht="12" customHeight="1"/>
    <row r="560" customFormat="1" ht="12" customHeight="1"/>
    <row r="561" customFormat="1" ht="12" customHeight="1"/>
    <row r="562" customFormat="1" ht="12" customHeight="1"/>
    <row r="563" customFormat="1" ht="12" customHeight="1"/>
    <row r="564" customFormat="1" ht="12" customHeight="1"/>
    <row r="565" customFormat="1" ht="12" customHeight="1"/>
    <row r="566" customFormat="1" ht="12" customHeight="1"/>
    <row r="567" customFormat="1" ht="12" customHeight="1"/>
    <row r="568" customFormat="1" ht="12" customHeight="1"/>
    <row r="569" customFormat="1" ht="12" customHeight="1"/>
    <row r="570" customFormat="1" ht="12" customHeight="1"/>
    <row r="571" customFormat="1" ht="12" customHeight="1"/>
    <row r="572" customFormat="1" ht="12" customHeight="1"/>
    <row r="573" customFormat="1" ht="12" customHeight="1"/>
    <row r="574" customFormat="1" ht="12" customHeight="1"/>
    <row r="575" customFormat="1" ht="12" customHeight="1"/>
    <row r="576" customFormat="1" ht="12" customHeight="1"/>
    <row r="577" customFormat="1" ht="12" customHeight="1"/>
    <row r="578" customFormat="1" ht="12" customHeight="1"/>
    <row r="579" customFormat="1" ht="12" customHeight="1"/>
    <row r="580" customFormat="1" ht="12" customHeight="1"/>
    <row r="581" customFormat="1" ht="12" customHeight="1"/>
    <row r="582" customFormat="1" ht="12" customHeight="1"/>
    <row r="583" customFormat="1" ht="12" customHeight="1"/>
    <row r="584" customFormat="1" ht="12" customHeight="1"/>
    <row r="585" customFormat="1" ht="12" customHeight="1"/>
    <row r="586" customFormat="1" ht="12" customHeight="1"/>
    <row r="587" customFormat="1" ht="12" customHeight="1"/>
    <row r="588" customFormat="1" ht="12" customHeight="1"/>
    <row r="589" customFormat="1" ht="12" customHeight="1"/>
    <row r="590" customFormat="1" ht="12" customHeight="1"/>
    <row r="591" customFormat="1" ht="12" customHeight="1"/>
    <row r="592" customFormat="1" ht="12" customHeight="1"/>
    <row r="593" customFormat="1" ht="12" customHeight="1"/>
    <row r="594" customFormat="1" ht="12" customHeight="1"/>
    <row r="595" customFormat="1" ht="12" customHeight="1"/>
    <row r="596" customFormat="1" ht="12" customHeight="1"/>
    <row r="597" customFormat="1" ht="12" customHeight="1"/>
    <row r="598" customFormat="1" ht="12" customHeight="1"/>
    <row r="599" customFormat="1" ht="12" customHeight="1"/>
    <row r="600" customFormat="1" ht="12" customHeight="1"/>
    <row r="601" customFormat="1" ht="12" customHeight="1"/>
    <row r="602" customFormat="1" ht="12" customHeight="1"/>
    <row r="603" customFormat="1" ht="12" customHeight="1"/>
    <row r="604" customFormat="1" ht="12" customHeight="1"/>
    <row r="605" customFormat="1" ht="12" customHeight="1"/>
    <row r="606" customFormat="1" ht="12" customHeight="1"/>
    <row r="607" customFormat="1" ht="12" customHeight="1"/>
    <row r="608" customFormat="1" ht="12" customHeight="1"/>
    <row r="609" customFormat="1" ht="12" customHeight="1"/>
    <row r="610" customFormat="1" ht="12" customHeight="1"/>
    <row r="611" customFormat="1" ht="12" customHeight="1"/>
    <row r="612" customFormat="1" ht="12" customHeight="1"/>
    <row r="613" customFormat="1" ht="12" customHeight="1"/>
    <row r="614" customFormat="1" ht="12" customHeight="1"/>
    <row r="615" customFormat="1" ht="12" customHeight="1"/>
    <row r="616" customFormat="1" ht="12" customHeight="1"/>
    <row r="617" customFormat="1" ht="12" customHeight="1"/>
    <row r="618" customFormat="1" ht="12" customHeight="1"/>
    <row r="619" customFormat="1" ht="12" customHeight="1"/>
    <row r="620" customFormat="1" ht="12" customHeight="1"/>
    <row r="621" customFormat="1" ht="12" customHeight="1"/>
    <row r="622" customFormat="1" ht="12" customHeight="1"/>
    <row r="623" customFormat="1" ht="12" customHeight="1"/>
    <row r="624" customFormat="1" ht="12" customHeight="1"/>
    <row r="625" customFormat="1" ht="12" customHeight="1"/>
    <row r="626" customFormat="1" ht="12" customHeight="1"/>
    <row r="627" customFormat="1" ht="12" customHeight="1"/>
    <row r="628" customFormat="1" ht="12" customHeight="1"/>
    <row r="629" customFormat="1" ht="12" customHeight="1"/>
    <row r="630" customFormat="1" ht="12" customHeight="1"/>
    <row r="631" customFormat="1" ht="12" customHeight="1"/>
    <row r="632" customFormat="1" ht="12" customHeight="1"/>
    <row r="633" customFormat="1" ht="12" customHeight="1"/>
    <row r="634" customFormat="1" ht="12" customHeight="1"/>
    <row r="635" customFormat="1" ht="12" customHeight="1"/>
    <row r="636" customFormat="1" ht="12" customHeight="1"/>
    <row r="637" customFormat="1" ht="12" customHeight="1"/>
    <row r="638" customFormat="1" ht="12" customHeight="1"/>
    <row r="639" customFormat="1" ht="12" customHeight="1"/>
    <row r="640" customFormat="1" ht="12" customHeight="1"/>
    <row r="641" customFormat="1" ht="12" customHeight="1"/>
    <row r="642" customFormat="1" ht="12" customHeight="1"/>
    <row r="643" customFormat="1" ht="12" customHeight="1"/>
    <row r="644" customFormat="1" ht="12" customHeight="1"/>
    <row r="645" customFormat="1" ht="12" customHeight="1"/>
    <row r="646" customFormat="1" ht="12" customHeight="1"/>
    <row r="647" customFormat="1" ht="12" customHeight="1"/>
    <row r="648" customFormat="1" ht="12" customHeight="1"/>
    <row r="649" customFormat="1" ht="12" customHeight="1"/>
    <row r="650" customFormat="1" ht="12" customHeight="1"/>
    <row r="651" customFormat="1" ht="12" customHeight="1"/>
    <row r="652" customFormat="1" ht="12" customHeight="1"/>
    <row r="653" customFormat="1" ht="12" customHeight="1"/>
    <row r="654" customFormat="1" ht="12" customHeight="1"/>
    <row r="655" customFormat="1" ht="12" customHeight="1"/>
    <row r="656" customFormat="1" ht="12" customHeight="1"/>
    <row r="657" customFormat="1" ht="12" customHeight="1"/>
    <row r="658" customFormat="1" ht="12" customHeight="1"/>
    <row r="659" customFormat="1" ht="12" customHeight="1"/>
    <row r="660" customFormat="1" ht="12" customHeight="1"/>
    <row r="661" customFormat="1" ht="12" customHeight="1"/>
    <row r="662" customFormat="1" ht="12" customHeight="1"/>
    <row r="663" customFormat="1" ht="12" customHeight="1"/>
    <row r="664" customFormat="1" ht="12" customHeight="1"/>
    <row r="665" customFormat="1" ht="12" customHeight="1"/>
    <row r="666" customFormat="1" ht="12" customHeight="1"/>
    <row r="667" customFormat="1" ht="12" customHeight="1"/>
    <row r="668" customFormat="1" ht="12" customHeight="1"/>
    <row r="669" customFormat="1" ht="12" customHeight="1"/>
    <row r="670" customFormat="1" ht="12" customHeight="1"/>
    <row r="671" customFormat="1" ht="12" customHeight="1"/>
    <row r="672" customFormat="1" ht="12" customHeight="1"/>
    <row r="673" customFormat="1" ht="12" customHeight="1"/>
    <row r="674" customFormat="1" ht="12" customHeight="1"/>
    <row r="675" customFormat="1" ht="12" customHeight="1"/>
    <row r="676" customFormat="1" ht="12" customHeight="1"/>
    <row r="677" customFormat="1" ht="12" customHeight="1"/>
    <row r="678" customFormat="1" ht="12" customHeight="1"/>
    <row r="679" customFormat="1" ht="12" customHeight="1"/>
    <row r="680" customFormat="1" ht="12" customHeight="1"/>
    <row r="681" customFormat="1" ht="12" customHeight="1"/>
    <row r="682" customFormat="1" ht="12" customHeight="1"/>
    <row r="683" customFormat="1" ht="12" customHeight="1"/>
    <row r="684" customFormat="1" ht="12" customHeight="1"/>
    <row r="685" customFormat="1" ht="12" customHeight="1"/>
    <row r="686" customFormat="1" ht="12" customHeight="1"/>
    <row r="687" customFormat="1" ht="12" customHeight="1"/>
    <row r="688" customFormat="1" ht="12" customHeight="1"/>
    <row r="689" customFormat="1" ht="12" customHeight="1"/>
    <row r="690" customFormat="1" ht="12" customHeight="1"/>
    <row r="691" customFormat="1" ht="12" customHeight="1"/>
    <row r="692" customFormat="1" ht="12" customHeight="1"/>
    <row r="693" customFormat="1" ht="12" customHeight="1"/>
    <row r="694" customFormat="1" ht="12" customHeight="1"/>
    <row r="695" customFormat="1" ht="12" customHeight="1"/>
    <row r="696" customFormat="1" ht="12" customHeight="1"/>
    <row r="697" customFormat="1" ht="12" customHeight="1"/>
    <row r="698" customFormat="1" ht="12" customHeight="1"/>
    <row r="699" customFormat="1" ht="12" customHeight="1"/>
    <row r="700" customFormat="1" ht="12" customHeight="1"/>
    <row r="701" customFormat="1" ht="12" customHeight="1"/>
    <row r="702" customFormat="1" ht="12" customHeight="1"/>
    <row r="703" customFormat="1" ht="12" customHeight="1"/>
    <row r="704" customFormat="1" ht="12" customHeight="1"/>
    <row r="705" customFormat="1" ht="12" customHeight="1"/>
    <row r="706" customFormat="1" ht="12" customHeight="1"/>
    <row r="707" customFormat="1" ht="12" customHeight="1"/>
    <row r="708" customFormat="1" ht="12" customHeight="1"/>
    <row r="709" customFormat="1" ht="12" customHeight="1"/>
    <row r="710" customFormat="1" ht="12" customHeight="1"/>
    <row r="711" customFormat="1" ht="12" customHeight="1"/>
    <row r="712" customFormat="1" ht="12" customHeight="1"/>
    <row r="713" customFormat="1" ht="12" customHeight="1"/>
    <row r="714" customFormat="1" ht="12" customHeight="1"/>
    <row r="715" customFormat="1" ht="12" customHeight="1"/>
    <row r="716" customFormat="1" ht="12" customHeight="1"/>
    <row r="717" customFormat="1" ht="12" customHeight="1"/>
    <row r="718" customFormat="1" ht="12" customHeight="1"/>
    <row r="719" customFormat="1" ht="12" customHeight="1"/>
    <row r="720" customFormat="1" ht="12" customHeight="1"/>
    <row r="721" customFormat="1" ht="12" customHeight="1"/>
    <row r="722" customFormat="1" ht="12" customHeight="1"/>
    <row r="723" customFormat="1" ht="12" customHeight="1"/>
    <row r="724" customFormat="1" ht="12" customHeight="1"/>
    <row r="725" customFormat="1" ht="12" customHeight="1"/>
    <row r="726" customFormat="1" ht="12" customHeight="1"/>
    <row r="727" customFormat="1" ht="12" customHeight="1"/>
    <row r="728" customFormat="1" ht="12" customHeight="1"/>
    <row r="729" customFormat="1" ht="12" customHeight="1"/>
    <row r="730" customFormat="1" ht="12" customHeight="1"/>
    <row r="731" customFormat="1" ht="12" customHeight="1"/>
    <row r="732" customFormat="1" ht="12" customHeight="1"/>
    <row r="733" customFormat="1" ht="12" customHeight="1"/>
    <row r="734" customFormat="1" ht="12" customHeight="1"/>
    <row r="735" customFormat="1" ht="12" customHeight="1"/>
    <row r="736" customFormat="1" ht="12" customHeight="1"/>
    <row r="737" customFormat="1" ht="12" customHeight="1"/>
    <row r="738" customFormat="1" ht="12" customHeight="1"/>
    <row r="739" customFormat="1" ht="12" customHeight="1"/>
    <row r="740" customFormat="1" ht="12" customHeight="1"/>
    <row r="741" customFormat="1" ht="12" customHeight="1"/>
    <row r="742" customFormat="1" ht="12" customHeight="1"/>
    <row r="743" customFormat="1" ht="12" customHeight="1"/>
    <row r="744" customFormat="1" ht="12" customHeight="1"/>
    <row r="745" customFormat="1" ht="12" customHeight="1"/>
    <row r="746" customFormat="1" ht="12" customHeight="1"/>
    <row r="747" customFormat="1" ht="12" customHeight="1"/>
    <row r="748" customFormat="1" ht="12" customHeight="1"/>
    <row r="749" customFormat="1" ht="12" customHeight="1"/>
    <row r="750" customFormat="1" ht="12" customHeight="1"/>
    <row r="751" customFormat="1" ht="12" customHeight="1"/>
    <row r="752" customFormat="1" ht="12" customHeight="1"/>
    <row r="753" customFormat="1" ht="12" customHeight="1"/>
    <row r="754" customFormat="1" ht="12" customHeight="1"/>
    <row r="755" customFormat="1" ht="12" customHeight="1"/>
    <row r="756" customFormat="1" ht="12" customHeight="1"/>
    <row r="757" customFormat="1" ht="12" customHeight="1"/>
    <row r="758" customFormat="1" ht="12" customHeight="1"/>
    <row r="759" customFormat="1" ht="12" customHeight="1"/>
    <row r="760" customFormat="1" ht="12" customHeight="1"/>
    <row r="761" customFormat="1" ht="12" customHeight="1"/>
    <row r="762" customFormat="1" ht="12" customHeight="1"/>
    <row r="763" customFormat="1" ht="12" customHeight="1"/>
    <row r="764" customFormat="1" ht="12" customHeight="1"/>
    <row r="765" customFormat="1" ht="12" customHeight="1"/>
    <row r="766" customFormat="1" ht="12" customHeight="1"/>
    <row r="767" customFormat="1" ht="12" customHeight="1"/>
    <row r="768" customFormat="1" ht="12" customHeight="1"/>
    <row r="769" customFormat="1" ht="12" customHeight="1"/>
    <row r="770" customFormat="1" ht="12" customHeight="1"/>
    <row r="771" customFormat="1" ht="12" customHeight="1"/>
    <row r="772" customFormat="1" ht="12" customHeight="1"/>
    <row r="773" customFormat="1" ht="12" customHeight="1"/>
    <row r="774" customFormat="1" ht="12" customHeight="1"/>
    <row r="775" customFormat="1" ht="12" customHeight="1"/>
    <row r="776" customFormat="1" ht="12" customHeight="1"/>
    <row r="777" customFormat="1" ht="12" customHeight="1"/>
    <row r="778" customFormat="1" ht="12" customHeight="1"/>
    <row r="779" customFormat="1" ht="12" customHeight="1"/>
    <row r="780" customFormat="1" ht="12" customHeight="1"/>
    <row r="781" customFormat="1" ht="12" customHeight="1"/>
    <row r="782" customFormat="1" ht="12" customHeight="1"/>
    <row r="783" customFormat="1" ht="12" customHeight="1"/>
    <row r="784" customFormat="1" ht="12" customHeight="1"/>
    <row r="785" customFormat="1" ht="12" customHeight="1"/>
    <row r="786" customFormat="1" ht="12" customHeight="1"/>
    <row r="787" customFormat="1" ht="12" customHeight="1"/>
    <row r="788" customFormat="1" ht="12" customHeight="1"/>
    <row r="789" customFormat="1" ht="12" customHeight="1"/>
    <row r="790" customFormat="1" ht="12" customHeight="1"/>
    <row r="791" customFormat="1" ht="12" customHeight="1"/>
    <row r="792" customFormat="1" ht="12" customHeight="1"/>
    <row r="793" customFormat="1" ht="12" customHeight="1"/>
    <row r="794" customFormat="1" ht="12" customHeight="1"/>
    <row r="795" customFormat="1" ht="12" customHeight="1"/>
    <row r="796" customFormat="1" ht="12" customHeight="1"/>
    <row r="797" customFormat="1" ht="12" customHeight="1"/>
    <row r="798" customFormat="1" ht="12" customHeight="1"/>
    <row r="799" customFormat="1" ht="12" customHeight="1"/>
    <row r="800" customFormat="1" ht="12" customHeight="1"/>
    <row r="801" customFormat="1" ht="12" customHeight="1"/>
    <row r="802" customFormat="1" ht="12" customHeight="1"/>
    <row r="803" customFormat="1" ht="12" customHeight="1"/>
    <row r="804" customFormat="1" ht="12" customHeight="1"/>
    <row r="805" customFormat="1" ht="12" customHeight="1"/>
    <row r="806" customFormat="1" ht="12" customHeight="1"/>
    <row r="807" customFormat="1" ht="12" customHeight="1"/>
    <row r="808" customFormat="1" ht="12" customHeight="1"/>
    <row r="809" customFormat="1" ht="12" customHeight="1"/>
    <row r="810" customFormat="1" ht="12" customHeight="1"/>
    <row r="811" customFormat="1" ht="12" customHeight="1"/>
    <row r="812" customFormat="1" ht="12" customHeight="1"/>
    <row r="813" customFormat="1" ht="12" customHeight="1"/>
    <row r="814" customFormat="1" ht="12" customHeight="1"/>
    <row r="815" customFormat="1" ht="12" customHeight="1"/>
    <row r="816" customFormat="1" ht="12" customHeight="1"/>
    <row r="817" customFormat="1" ht="12" customHeight="1"/>
    <row r="818" customFormat="1" ht="12" customHeight="1"/>
    <row r="819" customFormat="1" ht="12" customHeight="1"/>
    <row r="820" customFormat="1" ht="12" customHeight="1"/>
    <row r="821" customFormat="1" ht="12" customHeight="1"/>
    <row r="822" customFormat="1" ht="12" customHeight="1"/>
    <row r="823" customFormat="1" ht="12" customHeight="1"/>
    <row r="824" customFormat="1" ht="12" customHeight="1"/>
    <row r="825" customFormat="1" ht="12" customHeight="1"/>
    <row r="826" customFormat="1" ht="12" customHeight="1"/>
    <row r="827" customFormat="1" ht="12" customHeight="1"/>
    <row r="828" customFormat="1" ht="12" customHeight="1"/>
    <row r="829" customFormat="1" ht="12" customHeight="1"/>
    <row r="830" customFormat="1" ht="12" customHeight="1"/>
    <row r="831" customFormat="1" ht="12" customHeight="1"/>
    <row r="832" customFormat="1" ht="12" customHeight="1"/>
    <row r="833" customFormat="1" ht="12" customHeight="1"/>
    <row r="834" customFormat="1" ht="12" customHeight="1"/>
    <row r="835" customFormat="1" ht="12" customHeight="1"/>
    <row r="836" customFormat="1" ht="12" customHeight="1"/>
    <row r="837" customFormat="1" ht="12" customHeight="1"/>
    <row r="838" customFormat="1" ht="12" customHeight="1"/>
    <row r="839" customFormat="1" ht="12" customHeight="1"/>
    <row r="840" customFormat="1" ht="12" customHeight="1"/>
    <row r="841" customFormat="1" ht="12" customHeight="1"/>
    <row r="842" customFormat="1" ht="12" customHeight="1"/>
    <row r="843" customFormat="1" ht="12" customHeight="1"/>
    <row r="844" customFormat="1" ht="12" customHeight="1"/>
    <row r="845" customFormat="1" ht="12" customHeight="1"/>
    <row r="846" customFormat="1" ht="12" customHeight="1"/>
    <row r="847" customFormat="1" ht="12" customHeight="1"/>
    <row r="848" customFormat="1" ht="12" customHeight="1"/>
    <row r="849" customFormat="1" ht="12" customHeight="1"/>
    <row r="850" customFormat="1" ht="12" customHeight="1"/>
    <row r="851" customFormat="1" ht="12" customHeight="1"/>
    <row r="852" customFormat="1" ht="12" customHeight="1"/>
    <row r="853" customFormat="1" ht="12" customHeight="1"/>
    <row r="854" customFormat="1" ht="12" customHeight="1"/>
    <row r="855" customFormat="1" ht="12" customHeight="1"/>
    <row r="856" customFormat="1" ht="12" customHeight="1"/>
    <row r="857" customFormat="1" ht="12" customHeight="1"/>
    <row r="858" customFormat="1" ht="12" customHeight="1"/>
    <row r="859" customFormat="1" ht="12" customHeight="1"/>
    <row r="860" customFormat="1" ht="12" customHeight="1"/>
    <row r="861" customFormat="1" ht="12" customHeight="1"/>
    <row r="862" customFormat="1" ht="12" customHeight="1"/>
    <row r="863" customFormat="1" ht="12" customHeight="1"/>
    <row r="864" customFormat="1" ht="12" customHeight="1"/>
    <row r="865" customFormat="1" ht="12" customHeight="1"/>
    <row r="866" customFormat="1" ht="12" customHeight="1"/>
    <row r="867" customFormat="1" ht="12" customHeight="1"/>
    <row r="868" customFormat="1" ht="12" customHeight="1"/>
    <row r="869" customFormat="1" ht="12" customHeight="1"/>
    <row r="870" customFormat="1" ht="12" customHeight="1"/>
    <row r="871" customFormat="1" ht="12" customHeight="1"/>
    <row r="872" customFormat="1" ht="12" customHeight="1"/>
    <row r="873" customFormat="1" ht="12" customHeight="1"/>
    <row r="874" customFormat="1" ht="12" customHeight="1"/>
    <row r="875" customFormat="1" ht="12" customHeight="1"/>
    <row r="876" customFormat="1" ht="12" customHeight="1"/>
    <row r="877" customFormat="1" ht="12" customHeight="1"/>
    <row r="878" customFormat="1" ht="12" customHeight="1"/>
    <row r="879" customFormat="1" ht="12" customHeight="1"/>
    <row r="880" customFormat="1" ht="12" customHeight="1"/>
    <row r="881" customFormat="1" ht="12" customHeight="1"/>
    <row r="882" customFormat="1" ht="12" customHeight="1"/>
    <row r="883" customFormat="1" ht="12" customHeight="1"/>
    <row r="884" customFormat="1" ht="12" customHeight="1"/>
    <row r="885" customFormat="1" ht="12" customHeight="1"/>
    <row r="886" customFormat="1" ht="12" customHeight="1"/>
    <row r="887" customFormat="1" ht="12" customHeight="1"/>
    <row r="888" customFormat="1" ht="12" customHeight="1"/>
    <row r="889" customFormat="1" ht="12" customHeight="1"/>
    <row r="890" customFormat="1" ht="12" customHeight="1"/>
    <row r="891" customFormat="1" ht="12" customHeight="1"/>
    <row r="892" customFormat="1" ht="12" customHeight="1"/>
    <row r="893" customFormat="1" ht="12" customHeight="1"/>
    <row r="894" customFormat="1" ht="12" customHeight="1"/>
    <row r="895" customFormat="1" ht="12" customHeight="1"/>
    <row r="896" customFormat="1" ht="12" customHeight="1"/>
    <row r="897" customFormat="1" ht="12" customHeight="1"/>
    <row r="898" customFormat="1" ht="12" customHeight="1"/>
    <row r="899" customFormat="1" ht="12" customHeight="1"/>
    <row r="900" customFormat="1" ht="12" customHeight="1"/>
    <row r="901" customFormat="1" ht="12" customHeight="1"/>
    <row r="902" customFormat="1" ht="12" customHeight="1"/>
    <row r="903" customFormat="1" ht="12" customHeight="1"/>
    <row r="904" customFormat="1" ht="12" customHeight="1"/>
    <row r="905" customFormat="1" ht="12" customHeight="1"/>
    <row r="906" customFormat="1" ht="12" customHeight="1"/>
    <row r="907" customFormat="1" ht="12" customHeight="1"/>
    <row r="908" customFormat="1" ht="12" customHeight="1"/>
    <row r="909" customFormat="1" ht="12" customHeight="1"/>
    <row r="910" customFormat="1" ht="12" customHeight="1"/>
    <row r="911" customFormat="1" ht="12" customHeight="1"/>
    <row r="912" customFormat="1" ht="12" customHeight="1"/>
    <row r="913" customFormat="1" ht="12" customHeight="1"/>
    <row r="914" customFormat="1" ht="12" customHeight="1"/>
    <row r="915" customFormat="1" ht="12" customHeight="1"/>
    <row r="916" customFormat="1" ht="12" customHeight="1"/>
    <row r="917" customFormat="1" ht="12" customHeight="1"/>
    <row r="918" customFormat="1" ht="12" customHeight="1"/>
    <row r="919" customFormat="1" ht="12" customHeight="1"/>
    <row r="920" customFormat="1" ht="12" customHeight="1"/>
    <row r="921" customFormat="1" ht="12" customHeight="1"/>
    <row r="922" customFormat="1" ht="12" customHeight="1"/>
    <row r="923" customFormat="1" ht="12" customHeight="1"/>
    <row r="924" customFormat="1" ht="12" customHeight="1"/>
    <row r="925" customFormat="1" ht="12" customHeight="1"/>
    <row r="926" customFormat="1" ht="12" customHeight="1"/>
    <row r="927" customFormat="1" ht="12" customHeight="1"/>
    <row r="928" customFormat="1" ht="12" customHeight="1"/>
    <row r="929" customFormat="1" ht="12" customHeight="1"/>
    <row r="930" customFormat="1" ht="12" customHeight="1"/>
    <row r="931" customFormat="1" ht="12" customHeight="1"/>
    <row r="932" customFormat="1" ht="12" customHeight="1"/>
    <row r="933" customFormat="1" ht="12" customHeight="1"/>
    <row r="934" customFormat="1" ht="12" customHeight="1"/>
    <row r="935" customFormat="1" ht="12" customHeight="1"/>
    <row r="936" customFormat="1" ht="12" customHeight="1"/>
    <row r="937" customFormat="1" ht="12" customHeight="1"/>
    <row r="938" customFormat="1" ht="12" customHeight="1"/>
    <row r="939" customFormat="1" ht="12" customHeight="1"/>
    <row r="940" customFormat="1" ht="12" customHeight="1"/>
    <row r="941" customFormat="1" ht="12" customHeight="1"/>
    <row r="942" customFormat="1" ht="12" customHeight="1"/>
    <row r="943" customFormat="1" ht="12" customHeight="1"/>
    <row r="944" customFormat="1" ht="12" customHeight="1"/>
    <row r="945" customFormat="1" ht="12" customHeight="1"/>
    <row r="946" customFormat="1" ht="12" customHeight="1"/>
    <row r="947" customFormat="1" ht="12" customHeight="1"/>
    <row r="948" customFormat="1" ht="12" customHeight="1"/>
    <row r="949" customFormat="1" ht="12" customHeight="1"/>
    <row r="950" customFormat="1" ht="12" customHeight="1"/>
    <row r="951" customFormat="1" ht="12" customHeight="1"/>
    <row r="952" customFormat="1" ht="12" customHeight="1"/>
    <row r="953" customFormat="1" ht="12" customHeight="1"/>
    <row r="954" customFormat="1" ht="12" customHeight="1"/>
    <row r="955" customFormat="1" ht="12" customHeight="1"/>
    <row r="956" customFormat="1" ht="12" customHeight="1"/>
    <row r="957" customFormat="1" ht="12" customHeight="1"/>
    <row r="958" customFormat="1" ht="12" customHeight="1"/>
    <row r="959" customFormat="1" ht="12" customHeight="1"/>
    <row r="960" customFormat="1" ht="12" customHeight="1"/>
    <row r="961" customFormat="1" ht="12" customHeight="1"/>
    <row r="962" customFormat="1" ht="12" customHeight="1"/>
    <row r="963" customFormat="1" ht="12" customHeight="1"/>
    <row r="964" customFormat="1" ht="12" customHeight="1"/>
    <row r="965" customFormat="1" ht="12" customHeight="1"/>
    <row r="966" customFormat="1" ht="12" customHeight="1"/>
    <row r="967" customFormat="1" ht="12" customHeight="1"/>
    <row r="968" customFormat="1" ht="12" customHeight="1"/>
    <row r="969" customFormat="1" ht="12" customHeight="1"/>
    <row r="970" customFormat="1" ht="12" customHeight="1"/>
    <row r="971" customFormat="1" ht="12" customHeight="1"/>
    <row r="972" customFormat="1" ht="12" customHeight="1"/>
    <row r="973" customFormat="1" ht="12" customHeight="1"/>
    <row r="974" customFormat="1" ht="12" customHeight="1"/>
    <row r="975" customFormat="1" ht="12" customHeight="1"/>
    <row r="976" customFormat="1" ht="12" customHeight="1"/>
    <row r="977" customFormat="1" ht="12" customHeight="1"/>
    <row r="978" customFormat="1" ht="12" customHeight="1"/>
    <row r="979" customFormat="1" ht="12" customHeight="1"/>
    <row r="980" customFormat="1" ht="12" customHeight="1"/>
    <row r="981" customFormat="1" ht="12" customHeight="1"/>
    <row r="982" customFormat="1" ht="12" customHeight="1"/>
    <row r="983" customFormat="1" ht="12" customHeight="1"/>
    <row r="984" customFormat="1" ht="12" customHeight="1"/>
    <row r="985" customFormat="1" ht="12" customHeight="1"/>
    <row r="986" customFormat="1" ht="12" customHeight="1"/>
    <row r="987" customFormat="1" ht="12" customHeight="1"/>
    <row r="988" customFormat="1" ht="12" customHeight="1"/>
    <row r="989" customFormat="1" ht="12" customHeight="1"/>
    <row r="990" customFormat="1" ht="12" customHeight="1"/>
    <row r="991" customFormat="1" ht="12" customHeight="1"/>
    <row r="992" customFormat="1" ht="12" customHeight="1"/>
    <row r="993" customFormat="1" ht="12" customHeight="1"/>
    <row r="994" customFormat="1" ht="12" customHeight="1"/>
    <row r="995" customFormat="1" ht="12" customHeight="1"/>
    <row r="996" customFormat="1" ht="12" customHeight="1"/>
    <row r="997" customFormat="1" ht="12" customHeight="1"/>
    <row r="998" customFormat="1" ht="12" customHeight="1"/>
    <row r="999" customFormat="1" ht="12" customHeight="1"/>
    <row r="1000" customFormat="1" ht="12" customHeight="1"/>
  </sheetData>
  <mergeCells count="1">
    <mergeCell ref="C1:D1"/>
  </mergeCells>
  <dataValidations count="2">
    <dataValidation type="list" allowBlank="1" showErrorMessage="1" sqref="B4" xr:uid="{00000000-0002-0000-0A00-000000000000}">
      <formula1>arbeiders</formula1>
    </dataValidation>
    <dataValidation type="list" allowBlank="1" showErrorMessage="1" sqref="B5" xr:uid="{00000000-0002-0000-0A00-000001000000}">
      <formula1>productie</formula1>
    </dataValidation>
  </dataValidations>
  <pageMargins left="0.75" right="0.75" top="1" bottom="1" header="0" footer="0"/>
  <pageSetup paperSize="9" orientation="landscape"/>
  <legacy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00B050"/>
    <pageSetUpPr fitToPage="1"/>
  </sheetPr>
  <dimension ref="A1:Z1002"/>
  <sheetViews>
    <sheetView workbookViewId="0">
      <selection activeCell="C2" sqref="C2"/>
    </sheetView>
  </sheetViews>
  <sheetFormatPr defaultColWidth="14.5" defaultRowHeight="15" customHeight="1"/>
  <cols>
    <col min="1" max="1" width="48.625" style="91" customWidth="1"/>
    <col min="2" max="2" width="30.875" style="91" customWidth="1"/>
    <col min="3" max="7" width="11" style="91" customWidth="1"/>
    <col min="8" max="8" width="1.5" style="91" customWidth="1"/>
    <col min="9" max="9" width="11" style="91" customWidth="1"/>
    <col min="10" max="10" width="11.875" style="91" customWidth="1"/>
    <col min="11" max="11" width="12.5" style="91" customWidth="1"/>
    <col min="12" max="12" width="1.5" style="91" customWidth="1"/>
    <col min="13" max="26" width="11" style="91" customWidth="1"/>
    <col min="27" max="16384" width="14.5" style="91"/>
  </cols>
  <sheetData>
    <row r="1" spans="1:26" ht="12" customHeight="1">
      <c r="A1" s="63" t="s">
        <v>40</v>
      </c>
      <c r="B1" s="64" t="s">
        <v>156</v>
      </c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2" customHeight="1">
      <c r="A2" s="65" t="s">
        <v>157</v>
      </c>
      <c r="B2" s="4"/>
      <c r="C2" s="97" t="str">
        <f>'bediende 1A'!B3</f>
        <v xml:space="preserve"> </v>
      </c>
      <c r="D2" s="97" t="str">
        <f>'bediende 1B'!B3</f>
        <v xml:space="preserve"> </v>
      </c>
      <c r="E2" s="97" t="str">
        <f>'bediende 1C'!B3</f>
        <v xml:space="preserve"> </v>
      </c>
      <c r="F2" s="97" t="str">
        <f>'bediende 1D'!B3</f>
        <v xml:space="preserve"> </v>
      </c>
      <c r="G2" s="97" t="str">
        <f>'bediende 1E'!B3</f>
        <v xml:space="preserve"> </v>
      </c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>
      <c r="A3" s="65" t="s">
        <v>158</v>
      </c>
      <c r="B3" s="4"/>
      <c r="C3" s="97" t="str">
        <f>'bediende 1A'!B4</f>
        <v xml:space="preserve"> </v>
      </c>
      <c r="D3" s="97" t="str">
        <f>'bediende 1B'!B4</f>
        <v xml:space="preserve"> </v>
      </c>
      <c r="E3" s="97" t="str">
        <f>'bediende 1C'!B4</f>
        <v xml:space="preserve"> </v>
      </c>
      <c r="F3" s="97" t="str">
        <f>'bediende 1D'!B4</f>
        <v xml:space="preserve"> </v>
      </c>
      <c r="G3" s="97" t="str">
        <f>'bediende 1E'!B4</f>
        <v xml:space="preserve"> </v>
      </c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2" customHeight="1">
      <c r="A4" s="65" t="s">
        <v>159</v>
      </c>
      <c r="B4" s="4"/>
      <c r="C4" s="98" t="str">
        <f>'bediende 1A'!B5</f>
        <v xml:space="preserve"> </v>
      </c>
      <c r="D4" s="98" t="str">
        <f>'bediende 1B'!B5</f>
        <v xml:space="preserve"> </v>
      </c>
      <c r="E4" s="98" t="str">
        <f>'bediende 1C'!B5</f>
        <v xml:space="preserve"> </v>
      </c>
      <c r="F4" s="98" t="str">
        <f>'bediende 1D'!B5</f>
        <v xml:space="preserve"> </v>
      </c>
      <c r="G4" s="98" t="str">
        <f>'bediende 1E'!B5</f>
        <v xml:space="preserve"> </v>
      </c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2" customHeight="1">
      <c r="A5" s="131" t="s">
        <v>160</v>
      </c>
      <c r="B5" s="132">
        <f t="shared" ref="B5:B9" si="0">SUM(C5:G5)</f>
        <v>0</v>
      </c>
      <c r="C5" s="133">
        <f>'bediende 1A'!B45+'bediende 1A'!B46</f>
        <v>0</v>
      </c>
      <c r="D5" s="134">
        <f>'bediende 1B'!B45+'bediende 1B'!B46</f>
        <v>0</v>
      </c>
      <c r="E5" s="134">
        <f>'bediende 1C'!B45+'bediende 1C'!B46</f>
        <v>0</v>
      </c>
      <c r="F5" s="134">
        <f>'bediende 1D'!B45+'bediende 1D'!B46</f>
        <v>0</v>
      </c>
      <c r="G5" s="135">
        <f>'bediende 1E'!B45+'bediende 1E'!B46</f>
        <v>0</v>
      </c>
    </row>
    <row r="6" spans="1:26" ht="12" customHeight="1">
      <c r="A6" s="66" t="s">
        <v>161</v>
      </c>
      <c r="B6" s="67">
        <f t="shared" si="0"/>
        <v>0</v>
      </c>
      <c r="C6" s="68">
        <f>'bediende 1A'!B47</f>
        <v>0</v>
      </c>
      <c r="D6" s="69">
        <f>'bediende 1B'!B47</f>
        <v>0</v>
      </c>
      <c r="E6" s="69">
        <f>'bediende 1C'!B47</f>
        <v>0</v>
      </c>
      <c r="F6" s="69">
        <f>'bediende 1D'!B47</f>
        <v>0</v>
      </c>
      <c r="G6" s="136">
        <f>'bediende 1E'!B47</f>
        <v>0</v>
      </c>
    </row>
    <row r="7" spans="1:26" ht="12" customHeight="1">
      <c r="A7" s="66" t="s">
        <v>162</v>
      </c>
      <c r="B7" s="67">
        <f t="shared" si="0"/>
        <v>0</v>
      </c>
      <c r="C7" s="68">
        <f>'bediende 1A'!B48</f>
        <v>0</v>
      </c>
      <c r="D7" s="69">
        <f>'bediende 1B'!B48</f>
        <v>0</v>
      </c>
      <c r="E7" s="69">
        <f>'bediende 1C'!B48</f>
        <v>0</v>
      </c>
      <c r="F7" s="69">
        <f>'bediende 1D'!B48</f>
        <v>0</v>
      </c>
      <c r="G7" s="136">
        <f>'bediende 1E'!B48</f>
        <v>0</v>
      </c>
    </row>
    <row r="8" spans="1:26" ht="12" customHeight="1">
      <c r="A8" s="66" t="s">
        <v>163</v>
      </c>
      <c r="B8" s="67">
        <f t="shared" si="0"/>
        <v>0</v>
      </c>
      <c r="C8" s="68">
        <f>'bediende 1A'!B49</f>
        <v>0</v>
      </c>
      <c r="D8" s="69">
        <f>'bediende 1B'!B49</f>
        <v>0</v>
      </c>
      <c r="E8" s="69">
        <f>'bediende 1C'!B49</f>
        <v>0</v>
      </c>
      <c r="F8" s="69">
        <f>'bediende 1D'!B49</f>
        <v>0</v>
      </c>
      <c r="G8" s="136">
        <f>'bediende 1E'!B49</f>
        <v>0</v>
      </c>
    </row>
    <row r="9" spans="1:26" ht="12" customHeight="1">
      <c r="A9" s="137" t="s">
        <v>164</v>
      </c>
      <c r="B9" s="138">
        <f t="shared" si="0"/>
        <v>0</v>
      </c>
      <c r="C9" s="139">
        <f>'bediende 1A'!B50</f>
        <v>0</v>
      </c>
      <c r="D9" s="140">
        <f>'bediende 1B'!B50</f>
        <v>0</v>
      </c>
      <c r="E9" s="140">
        <f>'bediende 1C'!B50</f>
        <v>0</v>
      </c>
      <c r="F9" s="140">
        <f>'bediende 1D'!B50</f>
        <v>0</v>
      </c>
      <c r="G9" s="141">
        <f>'bediende 1E'!B50</f>
        <v>0</v>
      </c>
    </row>
    <row r="10" spans="1:26" ht="12" customHeight="1">
      <c r="A10" s="142" t="s">
        <v>165</v>
      </c>
      <c r="B10" s="132">
        <f t="shared" ref="B10:G10" si="1">SUM(B5:B9)</f>
        <v>0</v>
      </c>
      <c r="C10" s="143">
        <f t="shared" si="1"/>
        <v>0</v>
      </c>
      <c r="D10" s="144">
        <f t="shared" si="1"/>
        <v>0</v>
      </c>
      <c r="E10" s="144">
        <f t="shared" si="1"/>
        <v>0</v>
      </c>
      <c r="F10" s="144">
        <f t="shared" si="1"/>
        <v>0</v>
      </c>
      <c r="G10" s="145">
        <f t="shared" si="1"/>
        <v>0</v>
      </c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</row>
    <row r="11" spans="1:26" ht="12" customHeight="1">
      <c r="A11" s="146" t="s">
        <v>106</v>
      </c>
      <c r="B11" s="70">
        <f>SUM(C11:G11)</f>
        <v>0</v>
      </c>
      <c r="C11" s="147">
        <f>'bediende 1A'!B54</f>
        <v>0</v>
      </c>
      <c r="D11" s="148">
        <f>'bediende 1B'!B54</f>
        <v>0</v>
      </c>
      <c r="E11" s="148">
        <f>'bediende 1C'!B54</f>
        <v>0</v>
      </c>
      <c r="F11" s="148">
        <f>'bediende 1D'!B54</f>
        <v>0</v>
      </c>
      <c r="G11" s="149">
        <f>'bediende 1E'!B54</f>
        <v>0</v>
      </c>
      <c r="H11" s="71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  <c r="T11" s="71"/>
      <c r="U11" s="71"/>
      <c r="V11" s="71"/>
      <c r="W11" s="71"/>
      <c r="X11" s="71"/>
      <c r="Y11" s="71"/>
      <c r="Z11" s="71"/>
    </row>
    <row r="12" spans="1:26" ht="12" customHeight="1">
      <c r="A12" s="71"/>
      <c r="B12" s="72"/>
      <c r="C12" s="73"/>
      <c r="D12" s="73"/>
      <c r="E12" s="73"/>
      <c r="F12" s="73"/>
      <c r="G12" s="73"/>
      <c r="H12" s="71"/>
      <c r="I12" s="71"/>
      <c r="J12" s="71"/>
      <c r="K12" s="71"/>
      <c r="L12" s="71"/>
      <c r="M12" s="71"/>
      <c r="N12" s="71"/>
      <c r="O12" s="71"/>
      <c r="P12" s="71"/>
      <c r="Q12" s="71"/>
      <c r="R12" s="71"/>
      <c r="S12" s="71"/>
      <c r="T12" s="71"/>
      <c r="U12" s="71"/>
      <c r="V12" s="71"/>
      <c r="W12" s="71"/>
      <c r="X12" s="71"/>
      <c r="Y12" s="71"/>
      <c r="Z12" s="71"/>
    </row>
    <row r="13" spans="1:26" ht="12" customHeight="1">
      <c r="A13" s="63" t="s">
        <v>40</v>
      </c>
      <c r="B13" s="64" t="s">
        <v>166</v>
      </c>
      <c r="C13" s="4"/>
      <c r="D13" s="4"/>
      <c r="E13" s="4"/>
      <c r="F13" s="4"/>
      <c r="G13" s="4"/>
      <c r="H13" s="71"/>
      <c r="I13" s="71"/>
      <c r="J13" s="71"/>
      <c r="K13" s="71"/>
      <c r="L13" s="71"/>
      <c r="M13" s="71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</row>
    <row r="14" spans="1:26" ht="12" customHeight="1">
      <c r="A14" s="65" t="s">
        <v>157</v>
      </c>
      <c r="B14" s="4"/>
      <c r="C14" s="99" t="str">
        <f>'bediende 2A'!B3</f>
        <v xml:space="preserve"> </v>
      </c>
      <c r="D14" s="99" t="str">
        <f>'bediende 2B'!B3</f>
        <v xml:space="preserve"> </v>
      </c>
      <c r="E14" s="99" t="str">
        <f>'bediende 2C'!B3</f>
        <v xml:space="preserve"> </v>
      </c>
      <c r="F14" s="99" t="str">
        <f>'bediende 2D'!B3</f>
        <v xml:space="preserve"> </v>
      </c>
      <c r="G14" s="99" t="str">
        <f>'bediende 2E'!B3</f>
        <v xml:space="preserve"> </v>
      </c>
      <c r="H14" s="71"/>
      <c r="I14" s="71"/>
      <c r="J14" s="71"/>
      <c r="K14" s="71"/>
      <c r="L14" s="71"/>
      <c r="M14" s="71"/>
      <c r="N14" s="71"/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/>
      <c r="Z14" s="71"/>
    </row>
    <row r="15" spans="1:26" ht="12" customHeight="1">
      <c r="A15" s="65" t="s">
        <v>158</v>
      </c>
      <c r="B15" s="4"/>
      <c r="C15" s="99" t="str">
        <f>'bediende 2A'!B4</f>
        <v xml:space="preserve"> </v>
      </c>
      <c r="D15" s="99" t="str">
        <f>'bediende 2B'!B4</f>
        <v xml:space="preserve"> </v>
      </c>
      <c r="E15" s="99" t="str">
        <f>'bediende 2C'!B4</f>
        <v xml:space="preserve"> </v>
      </c>
      <c r="F15" s="99" t="str">
        <f>'bediende 2D'!B4</f>
        <v xml:space="preserve"> </v>
      </c>
      <c r="G15" s="99" t="str">
        <f>'bediende 2E'!B4</f>
        <v xml:space="preserve"> </v>
      </c>
      <c r="H15" s="71"/>
      <c r="I15" s="71"/>
      <c r="J15" s="71"/>
      <c r="K15" s="71"/>
      <c r="L15" s="71"/>
      <c r="M15" s="71"/>
      <c r="N15" s="71"/>
      <c r="O15" s="71"/>
      <c r="P15" s="71"/>
      <c r="Q15" s="71"/>
      <c r="R15" s="71"/>
      <c r="S15" s="71"/>
      <c r="T15" s="71"/>
      <c r="U15" s="71"/>
      <c r="V15" s="71"/>
      <c r="W15" s="71"/>
      <c r="X15" s="71"/>
      <c r="Y15" s="71"/>
      <c r="Z15" s="71"/>
    </row>
    <row r="16" spans="1:26" ht="12" customHeight="1">
      <c r="A16" s="65" t="s">
        <v>159</v>
      </c>
      <c r="B16" s="4"/>
      <c r="C16" s="98" t="str">
        <f>'bediende 2A'!B5</f>
        <v xml:space="preserve"> </v>
      </c>
      <c r="D16" s="98" t="str">
        <f>'bediende 2B'!B5</f>
        <v xml:space="preserve"> </v>
      </c>
      <c r="E16" s="98" t="str">
        <f>'bediende 2C'!B5</f>
        <v xml:space="preserve"> </v>
      </c>
      <c r="F16" s="98" t="str">
        <f>'bediende 2D'!B5</f>
        <v xml:space="preserve"> </v>
      </c>
      <c r="G16" s="98" t="str">
        <f>'bediende 2E'!B5</f>
        <v xml:space="preserve"> </v>
      </c>
      <c r="H16" s="71"/>
      <c r="I16" s="71"/>
      <c r="J16" s="71"/>
      <c r="K16" s="71"/>
      <c r="L16" s="71"/>
      <c r="M16" s="71"/>
      <c r="N16" s="71"/>
      <c r="O16" s="71"/>
      <c r="P16" s="71"/>
      <c r="Q16" s="71"/>
      <c r="R16" s="71"/>
      <c r="S16" s="71"/>
      <c r="T16" s="71"/>
      <c r="U16" s="71"/>
      <c r="V16" s="71"/>
      <c r="W16" s="71"/>
      <c r="X16" s="71"/>
      <c r="Y16" s="71"/>
      <c r="Z16" s="71"/>
    </row>
    <row r="17" spans="1:26" ht="12" customHeight="1">
      <c r="A17" s="131" t="s">
        <v>160</v>
      </c>
      <c r="B17" s="132">
        <f t="shared" ref="B17:B21" si="2">SUM(C17:G17)</f>
        <v>0</v>
      </c>
      <c r="C17" s="133">
        <f>'bediende 2A'!$B39+'bediende 2A'!$B40</f>
        <v>0</v>
      </c>
      <c r="D17" s="134">
        <f>'bediende 2B'!$B39+'bediende 2B'!$B40</f>
        <v>0</v>
      </c>
      <c r="E17" s="134">
        <f>'bediende 2C'!$B39+'bediende 2C'!$B40</f>
        <v>0</v>
      </c>
      <c r="F17" s="134">
        <f>'bediende 2D'!$B39+'bediende 2D'!$B40</f>
        <v>0</v>
      </c>
      <c r="G17" s="135">
        <f>'bediende 2E'!$B39+'bediende 2E'!$B40</f>
        <v>0</v>
      </c>
      <c r="H17" s="71"/>
      <c r="I17" s="71"/>
      <c r="J17" s="71"/>
      <c r="K17" s="71"/>
      <c r="L17" s="71"/>
      <c r="M17" s="71"/>
      <c r="N17" s="71"/>
      <c r="O17" s="71"/>
      <c r="P17" s="71"/>
      <c r="Q17" s="71"/>
      <c r="R17" s="71"/>
      <c r="S17" s="71"/>
      <c r="T17" s="71"/>
      <c r="U17" s="71"/>
      <c r="V17" s="71"/>
      <c r="W17" s="71"/>
      <c r="X17" s="71"/>
      <c r="Y17" s="71"/>
      <c r="Z17" s="71"/>
    </row>
    <row r="18" spans="1:26" ht="12" customHeight="1">
      <c r="A18" s="66" t="s">
        <v>161</v>
      </c>
      <c r="B18" s="67">
        <f t="shared" si="2"/>
        <v>0</v>
      </c>
      <c r="C18" s="68">
        <f>'bediende 2A'!$B41</f>
        <v>0</v>
      </c>
      <c r="D18" s="69">
        <f>'bediende 2B'!$B41</f>
        <v>0</v>
      </c>
      <c r="E18" s="69">
        <f>'bediende 2C'!$B41</f>
        <v>0</v>
      </c>
      <c r="F18" s="69">
        <f>'bediende 2D'!$B41</f>
        <v>0</v>
      </c>
      <c r="G18" s="136">
        <f>'bediende 2E'!$B41</f>
        <v>0</v>
      </c>
      <c r="H18" s="71"/>
      <c r="I18" s="71"/>
      <c r="J18" s="71"/>
      <c r="K18" s="71"/>
      <c r="L18" s="71"/>
      <c r="M18" s="71"/>
      <c r="N18" s="71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71"/>
      <c r="Z18" s="71"/>
    </row>
    <row r="19" spans="1:26" ht="12" customHeight="1">
      <c r="A19" s="66" t="s">
        <v>162</v>
      </c>
      <c r="B19" s="67">
        <f t="shared" si="2"/>
        <v>0</v>
      </c>
      <c r="C19" s="68">
        <f>'bediende 2A'!$B42</f>
        <v>0</v>
      </c>
      <c r="D19" s="69">
        <f>'bediende 2B'!$B42</f>
        <v>0</v>
      </c>
      <c r="E19" s="69">
        <f>'bediende 2C'!$B42</f>
        <v>0</v>
      </c>
      <c r="F19" s="69">
        <f>'bediende 2D'!$B42</f>
        <v>0</v>
      </c>
      <c r="G19" s="136">
        <f>'bediende 2E'!$B42</f>
        <v>0</v>
      </c>
      <c r="H19" s="71"/>
      <c r="I19" s="71"/>
      <c r="J19" s="71"/>
      <c r="K19" s="71"/>
      <c r="L19" s="71"/>
      <c r="M19" s="71"/>
      <c r="N19" s="71"/>
      <c r="O19" s="71"/>
      <c r="P19" s="71"/>
      <c r="Q19" s="71"/>
      <c r="R19" s="71"/>
      <c r="S19" s="71"/>
      <c r="T19" s="71"/>
      <c r="U19" s="71"/>
      <c r="V19" s="71"/>
      <c r="W19" s="71"/>
      <c r="X19" s="71"/>
      <c r="Y19" s="71"/>
      <c r="Z19" s="71"/>
    </row>
    <row r="20" spans="1:26" ht="12" customHeight="1">
      <c r="A20" s="66" t="s">
        <v>163</v>
      </c>
      <c r="B20" s="67">
        <f t="shared" si="2"/>
        <v>0</v>
      </c>
      <c r="C20" s="68">
        <f>'bediende 2A'!$B43</f>
        <v>0</v>
      </c>
      <c r="D20" s="69">
        <f>'bediende 2B'!$B43</f>
        <v>0</v>
      </c>
      <c r="E20" s="69">
        <f>'bediende 2C'!$B43</f>
        <v>0</v>
      </c>
      <c r="F20" s="69">
        <f>'bediende 2D'!$B43</f>
        <v>0</v>
      </c>
      <c r="G20" s="136">
        <f>'bediende 2E'!$B43</f>
        <v>0</v>
      </c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</row>
    <row r="21" spans="1:26" ht="12" customHeight="1">
      <c r="A21" s="137" t="s">
        <v>164</v>
      </c>
      <c r="B21" s="138">
        <f t="shared" si="2"/>
        <v>0</v>
      </c>
      <c r="C21" s="139">
        <f>'bediende 2A'!$B44</f>
        <v>0</v>
      </c>
      <c r="D21" s="140">
        <f>'bediende 2B'!$B44</f>
        <v>0</v>
      </c>
      <c r="E21" s="140">
        <f>'bediende 2C'!$B44</f>
        <v>0</v>
      </c>
      <c r="F21" s="140">
        <f>'bediende 2D'!$B44</f>
        <v>0</v>
      </c>
      <c r="G21" s="141">
        <f>'bediende 2E'!$B44</f>
        <v>0</v>
      </c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</row>
    <row r="22" spans="1:26" ht="12" customHeight="1">
      <c r="A22" s="142" t="s">
        <v>165</v>
      </c>
      <c r="B22" s="132">
        <f t="shared" ref="B22:G22" si="3">SUM(B17:B21)</f>
        <v>0</v>
      </c>
      <c r="C22" s="143">
        <f t="shared" si="3"/>
        <v>0</v>
      </c>
      <c r="D22" s="144">
        <f t="shared" si="3"/>
        <v>0</v>
      </c>
      <c r="E22" s="144">
        <f t="shared" si="3"/>
        <v>0</v>
      </c>
      <c r="F22" s="144">
        <f t="shared" si="3"/>
        <v>0</v>
      </c>
      <c r="G22" s="145">
        <f t="shared" si="3"/>
        <v>0</v>
      </c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</row>
    <row r="23" spans="1:26" ht="12" customHeight="1">
      <c r="A23" s="146" t="s">
        <v>106</v>
      </c>
      <c r="B23" s="70">
        <f>SUM(C23:G23)</f>
        <v>0</v>
      </c>
      <c r="C23" s="147">
        <f>'bediende 2A'!$B48</f>
        <v>0</v>
      </c>
      <c r="D23" s="148">
        <f>'bediende 2B'!$B48</f>
        <v>0</v>
      </c>
      <c r="E23" s="148">
        <f>'bediende 2C'!$B48</f>
        <v>0</v>
      </c>
      <c r="F23" s="148">
        <f>'bediende 2D'!$B48</f>
        <v>0</v>
      </c>
      <c r="G23" s="149">
        <f>'bediende 2E'!$B48</f>
        <v>0</v>
      </c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</row>
    <row r="24" spans="1:26" ht="12" customHeight="1">
      <c r="B24" s="15"/>
    </row>
    <row r="25" spans="1:26" ht="12" customHeight="1">
      <c r="A25" s="63" t="s">
        <v>40</v>
      </c>
      <c r="B25" s="64" t="s">
        <v>167</v>
      </c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2" customHeight="1">
      <c r="A26" s="65" t="s">
        <v>157</v>
      </c>
      <c r="B26" s="4"/>
      <c r="C26" s="97" t="str">
        <f>'kunstenaar 3A'!B3</f>
        <v xml:space="preserve"> </v>
      </c>
      <c r="D26" s="97" t="str">
        <f>'kunstenaar 3B'!B3</f>
        <v xml:space="preserve"> </v>
      </c>
      <c r="E26" s="97" t="str">
        <f>'kunstenaar 3C'!B3</f>
        <v xml:space="preserve"> </v>
      </c>
      <c r="F26" s="97" t="str">
        <f>'kunstenaar 3D'!B3</f>
        <v xml:space="preserve"> </v>
      </c>
      <c r="G26" s="97" t="str">
        <f>'kunstenaar 3E'!B3</f>
        <v xml:space="preserve"> </v>
      </c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2" customHeight="1">
      <c r="A27" s="65" t="s">
        <v>158</v>
      </c>
      <c r="B27" s="4"/>
      <c r="C27" s="97" t="str">
        <f>'kunstenaar 3A'!B4</f>
        <v xml:space="preserve"> </v>
      </c>
      <c r="D27" s="97" t="str">
        <f>'kunstenaar 3B'!B4</f>
        <v xml:space="preserve"> </v>
      </c>
      <c r="E27" s="97" t="str">
        <f>'kunstenaar 3C'!B4</f>
        <v xml:space="preserve"> </v>
      </c>
      <c r="F27" s="97" t="str">
        <f>'kunstenaar 3D'!B4</f>
        <v xml:space="preserve"> </v>
      </c>
      <c r="G27" s="97" t="str">
        <f>'kunstenaar 3E'!B4</f>
        <v xml:space="preserve"> </v>
      </c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2" customHeight="1">
      <c r="A28" s="65" t="s">
        <v>159</v>
      </c>
      <c r="B28" s="4"/>
      <c r="C28" s="97" t="str">
        <f>'kunstenaar 3A'!B5</f>
        <v xml:space="preserve"> </v>
      </c>
      <c r="D28" s="97" t="str">
        <f>'kunstenaar 3B'!B5</f>
        <v xml:space="preserve"> </v>
      </c>
      <c r="E28" s="97" t="str">
        <f>'kunstenaar 3C'!B5</f>
        <v xml:space="preserve"> </v>
      </c>
      <c r="F28" s="97" t="str">
        <f>'kunstenaar 3D'!B5</f>
        <v xml:space="preserve"> </v>
      </c>
      <c r="G28" s="97" t="str">
        <f>'kunstenaar 3E'!B5</f>
        <v xml:space="preserve"> </v>
      </c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2" customHeight="1">
      <c r="A29" s="131" t="s">
        <v>160</v>
      </c>
      <c r="B29" s="150">
        <f t="shared" ref="B29:B33" si="4">SUM(C29:G29)</f>
        <v>0</v>
      </c>
      <c r="C29" s="134">
        <f>'kunstenaar 3A'!B45+'kunstenaar 3A'!B46</f>
        <v>0</v>
      </c>
      <c r="D29" s="134">
        <f>'kunstenaar 3B'!B45+'kunstenaar 3B'!B46</f>
        <v>0</v>
      </c>
      <c r="E29" s="134">
        <f>'kunstenaar 3C'!B45+'kunstenaar 3C'!B46</f>
        <v>0</v>
      </c>
      <c r="F29" s="134">
        <f>'kunstenaar 3D'!B45+'kunstenaar 3D'!B46</f>
        <v>0</v>
      </c>
      <c r="G29" s="135">
        <f>'kunstenaar 3E'!B45+'kunstenaar 3E'!B46</f>
        <v>0</v>
      </c>
    </row>
    <row r="30" spans="1:26" ht="12" customHeight="1">
      <c r="A30" s="66" t="s">
        <v>161</v>
      </c>
      <c r="B30" s="74">
        <f t="shared" si="4"/>
        <v>0</v>
      </c>
      <c r="C30" s="69">
        <f>'kunstenaar 3A'!B47</f>
        <v>0</v>
      </c>
      <c r="D30" s="69">
        <f>'kunstenaar 3B'!B47</f>
        <v>0</v>
      </c>
      <c r="E30" s="69">
        <f>'kunstenaar 3C'!B47</f>
        <v>0</v>
      </c>
      <c r="F30" s="69">
        <f>'kunstenaar 3D'!B47</f>
        <v>0</v>
      </c>
      <c r="G30" s="136">
        <f>'kunstenaar 3E'!B47</f>
        <v>0</v>
      </c>
    </row>
    <row r="31" spans="1:26" ht="12" customHeight="1">
      <c r="A31" s="66" t="s">
        <v>162</v>
      </c>
      <c r="B31" s="74">
        <f t="shared" si="4"/>
        <v>0</v>
      </c>
      <c r="C31" s="69">
        <f>'kunstenaar 3A'!B48</f>
        <v>0</v>
      </c>
      <c r="D31" s="69">
        <f>'kunstenaar 3B'!B48</f>
        <v>0</v>
      </c>
      <c r="E31" s="69">
        <f>'kunstenaar 3C'!B48</f>
        <v>0</v>
      </c>
      <c r="F31" s="69">
        <f>'kunstenaar 3D'!B48</f>
        <v>0</v>
      </c>
      <c r="G31" s="136">
        <f>'kunstenaar 3E'!B48</f>
        <v>0</v>
      </c>
    </row>
    <row r="32" spans="1:26" ht="12" customHeight="1">
      <c r="A32" s="66" t="s">
        <v>163</v>
      </c>
      <c r="B32" s="74">
        <f t="shared" si="4"/>
        <v>0</v>
      </c>
      <c r="C32" s="69">
        <f>'kunstenaar 3A'!B49</f>
        <v>0</v>
      </c>
      <c r="D32" s="69">
        <f>'kunstenaar 3B'!B49</f>
        <v>0</v>
      </c>
      <c r="E32" s="69">
        <f>'kunstenaar 3C'!B49</f>
        <v>0</v>
      </c>
      <c r="F32" s="69">
        <f>'kunstenaar 3D'!B49</f>
        <v>0</v>
      </c>
      <c r="G32" s="136">
        <f>'kunstenaar 3E'!B49</f>
        <v>0</v>
      </c>
    </row>
    <row r="33" spans="1:26" ht="12" customHeight="1">
      <c r="A33" s="66" t="s">
        <v>164</v>
      </c>
      <c r="B33" s="74">
        <f t="shared" si="4"/>
        <v>0</v>
      </c>
      <c r="C33" s="69">
        <f>'kunstenaar 3A'!B50</f>
        <v>0</v>
      </c>
      <c r="D33" s="69">
        <f>'kunstenaar 3B'!B50</f>
        <v>0</v>
      </c>
      <c r="E33" s="69">
        <f>'kunstenaar 3C'!B50</f>
        <v>0</v>
      </c>
      <c r="F33" s="69">
        <f>'kunstenaar 3D'!B50</f>
        <v>0</v>
      </c>
      <c r="G33" s="136">
        <f>'kunstenaar 3E'!B50</f>
        <v>0</v>
      </c>
    </row>
    <row r="34" spans="1:26" ht="12" customHeight="1">
      <c r="A34" s="151" t="s">
        <v>165</v>
      </c>
      <c r="B34" s="144">
        <f t="shared" ref="B34:G34" si="5">SUM(B29:B33)</f>
        <v>0</v>
      </c>
      <c r="C34" s="144">
        <f t="shared" si="5"/>
        <v>0</v>
      </c>
      <c r="D34" s="144">
        <f t="shared" si="5"/>
        <v>0</v>
      </c>
      <c r="E34" s="144">
        <f t="shared" si="5"/>
        <v>0</v>
      </c>
      <c r="F34" s="144">
        <f t="shared" si="5"/>
        <v>0</v>
      </c>
      <c r="G34" s="145">
        <f t="shared" si="5"/>
        <v>0</v>
      </c>
    </row>
    <row r="35" spans="1:26" ht="12" customHeight="1">
      <c r="A35" s="146" t="s">
        <v>106</v>
      </c>
      <c r="B35" s="148">
        <f>SUM(C35:G35)</f>
        <v>0</v>
      </c>
      <c r="C35" s="152">
        <f>'kunstenaar 3A'!B54</f>
        <v>0</v>
      </c>
      <c r="D35" s="152">
        <f>'kunstenaar 3B'!B54</f>
        <v>0</v>
      </c>
      <c r="E35" s="152">
        <f>'kunstenaar 3C'!B54</f>
        <v>0</v>
      </c>
      <c r="F35" s="152">
        <f>'kunstenaar 3D'!B54</f>
        <v>0</v>
      </c>
      <c r="G35" s="153">
        <f>'kunstenaar 3E'!B54</f>
        <v>0</v>
      </c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</row>
    <row r="36" spans="1:26" ht="12" customHeight="1">
      <c r="B36" s="15"/>
    </row>
    <row r="37" spans="1:26" ht="12" customHeight="1">
      <c r="A37" s="63" t="s">
        <v>40</v>
      </c>
      <c r="B37" s="64" t="s">
        <v>168</v>
      </c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2" customHeight="1">
      <c r="A38" s="65" t="s">
        <v>157</v>
      </c>
      <c r="B38" s="4"/>
      <c r="C38" s="97" t="str">
        <f>'kunstenaar 4A'!B3</f>
        <v xml:space="preserve"> </v>
      </c>
      <c r="D38" s="97" t="str">
        <f>'kunstenaar 4B'!B3</f>
        <v xml:space="preserve"> </v>
      </c>
      <c r="E38" s="97" t="str">
        <f>'kunstenaar 4C'!B3</f>
        <v xml:space="preserve"> </v>
      </c>
      <c r="F38" s="97" t="str">
        <f>'kunstenaar 4D'!B3</f>
        <v xml:space="preserve"> </v>
      </c>
      <c r="G38" s="97" t="str">
        <f>'kunstenaar 4E'!B3</f>
        <v xml:space="preserve"> </v>
      </c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2" customHeight="1">
      <c r="A39" s="65" t="s">
        <v>158</v>
      </c>
      <c r="B39" s="4"/>
      <c r="C39" s="97" t="str">
        <f>'kunstenaar 4A'!B4</f>
        <v xml:space="preserve"> </v>
      </c>
      <c r="D39" s="97" t="str">
        <f>'kunstenaar 4B'!B4</f>
        <v xml:space="preserve"> </v>
      </c>
      <c r="E39" s="97" t="str">
        <f>'kunstenaar 4C'!B4</f>
        <v xml:space="preserve"> </v>
      </c>
      <c r="F39" s="97" t="str">
        <f>'kunstenaar 4D'!B4</f>
        <v xml:space="preserve"> </v>
      </c>
      <c r="G39" s="97" t="str">
        <f>'kunstenaar 4E'!B4</f>
        <v xml:space="preserve"> </v>
      </c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2" customHeight="1">
      <c r="A40" s="65" t="s">
        <v>159</v>
      </c>
      <c r="B40" s="4"/>
      <c r="C40" s="97" t="str">
        <f>'kunstenaar 4A'!B5</f>
        <v xml:space="preserve"> </v>
      </c>
      <c r="D40" s="97" t="str">
        <f>'kunstenaar 4B'!B5</f>
        <v xml:space="preserve"> </v>
      </c>
      <c r="E40" s="97" t="str">
        <f>'kunstenaar 4C'!B5</f>
        <v xml:space="preserve"> </v>
      </c>
      <c r="F40" s="97" t="str">
        <f>'kunstenaar 4D'!B5</f>
        <v xml:space="preserve"> </v>
      </c>
      <c r="G40" s="97" t="str">
        <f>'kunstenaar 4E'!B5</f>
        <v xml:space="preserve"> </v>
      </c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2" customHeight="1">
      <c r="A41" s="131" t="s">
        <v>160</v>
      </c>
      <c r="B41" s="150">
        <f t="shared" ref="B41:B45" si="6">SUM(C41:G41)</f>
        <v>0</v>
      </c>
      <c r="C41" s="133">
        <f>'kunstenaar 4A'!$B37+'kunstenaar 4A'!$B38</f>
        <v>0</v>
      </c>
      <c r="D41" s="134">
        <f>'kunstenaar 4B'!$B37+'kunstenaar 4B'!$B38</f>
        <v>0</v>
      </c>
      <c r="E41" s="134">
        <f>'kunstenaar 4C'!$B37+'kunstenaar 4C'!$B38</f>
        <v>0</v>
      </c>
      <c r="F41" s="134">
        <f>'kunstenaar 4D'!$B37+'kunstenaar 4D'!$B38</f>
        <v>0</v>
      </c>
      <c r="G41" s="135">
        <f>'kunstenaar 4E'!$B37+'kunstenaar 4E'!$B38</f>
        <v>0</v>
      </c>
    </row>
    <row r="42" spans="1:26" ht="12" customHeight="1">
      <c r="A42" s="66" t="s">
        <v>161</v>
      </c>
      <c r="B42" s="74">
        <f t="shared" si="6"/>
        <v>0</v>
      </c>
      <c r="C42" s="68">
        <f>'kunstenaar 4A'!$B39</f>
        <v>0</v>
      </c>
      <c r="D42" s="69">
        <f>'kunstenaar 4B'!$B39</f>
        <v>0</v>
      </c>
      <c r="E42" s="69">
        <f>'kunstenaar 4C'!$B39</f>
        <v>0</v>
      </c>
      <c r="F42" s="69">
        <f>'kunstenaar 4D'!$B39</f>
        <v>0</v>
      </c>
      <c r="G42" s="136">
        <f>'kunstenaar 4E'!$B39</f>
        <v>0</v>
      </c>
    </row>
    <row r="43" spans="1:26" ht="12" customHeight="1">
      <c r="A43" s="66" t="s">
        <v>162</v>
      </c>
      <c r="B43" s="74">
        <f t="shared" si="6"/>
        <v>0</v>
      </c>
      <c r="C43" s="68">
        <f>'kunstenaar 4A'!$B40</f>
        <v>0</v>
      </c>
      <c r="D43" s="69">
        <f>'kunstenaar 4B'!$B40</f>
        <v>0</v>
      </c>
      <c r="E43" s="69">
        <f>'kunstenaar 4C'!$B40</f>
        <v>0</v>
      </c>
      <c r="F43" s="69">
        <f>'kunstenaar 4D'!$B40</f>
        <v>0</v>
      </c>
      <c r="G43" s="136">
        <f>'kunstenaar 4E'!$B40</f>
        <v>0</v>
      </c>
    </row>
    <row r="44" spans="1:26" ht="12" customHeight="1">
      <c r="A44" s="66" t="s">
        <v>163</v>
      </c>
      <c r="B44" s="74">
        <f t="shared" si="6"/>
        <v>0</v>
      </c>
      <c r="C44" s="68">
        <f>'kunstenaar 4A'!$B41</f>
        <v>0</v>
      </c>
      <c r="D44" s="69">
        <f>'kunstenaar 4B'!$B41</f>
        <v>0</v>
      </c>
      <c r="E44" s="69">
        <f>'kunstenaar 4C'!$B41</f>
        <v>0</v>
      </c>
      <c r="F44" s="69">
        <f>'kunstenaar 4D'!$B41</f>
        <v>0</v>
      </c>
      <c r="G44" s="136">
        <f>'kunstenaar 4E'!$B41</f>
        <v>0</v>
      </c>
    </row>
    <row r="45" spans="1:26" ht="12" customHeight="1">
      <c r="A45" s="66" t="s">
        <v>164</v>
      </c>
      <c r="B45" s="74">
        <f t="shared" si="6"/>
        <v>0</v>
      </c>
      <c r="C45" s="68">
        <f>'kunstenaar 4A'!$B42</f>
        <v>0</v>
      </c>
      <c r="D45" s="69">
        <f>'kunstenaar 4B'!$B42</f>
        <v>0</v>
      </c>
      <c r="E45" s="69">
        <f>'kunstenaar 4C'!$B42</f>
        <v>0</v>
      </c>
      <c r="F45" s="69">
        <f>'kunstenaar 4D'!$B42</f>
        <v>0</v>
      </c>
      <c r="G45" s="136">
        <f>'kunstenaar 4E'!$B42</f>
        <v>0</v>
      </c>
    </row>
    <row r="46" spans="1:26" ht="12" customHeight="1">
      <c r="A46" s="151" t="s">
        <v>165</v>
      </c>
      <c r="B46" s="144">
        <f t="shared" ref="B46:G46" si="7">SUM(B41:B45)</f>
        <v>0</v>
      </c>
      <c r="C46" s="143">
        <f t="shared" si="7"/>
        <v>0</v>
      </c>
      <c r="D46" s="144">
        <f t="shared" si="7"/>
        <v>0</v>
      </c>
      <c r="E46" s="144">
        <f t="shared" si="7"/>
        <v>0</v>
      </c>
      <c r="F46" s="144">
        <f t="shared" si="7"/>
        <v>0</v>
      </c>
      <c r="G46" s="145">
        <f t="shared" si="7"/>
        <v>0</v>
      </c>
    </row>
    <row r="47" spans="1:26" ht="12" customHeight="1">
      <c r="A47" s="146" t="s">
        <v>106</v>
      </c>
      <c r="B47" s="148">
        <f>SUM(C47:G47)</f>
        <v>0</v>
      </c>
      <c r="C47" s="154">
        <f>'kunstenaar 4A'!$B46</f>
        <v>0</v>
      </c>
      <c r="D47" s="152">
        <f>'kunstenaar 4B'!$B46</f>
        <v>0</v>
      </c>
      <c r="E47" s="152">
        <f>'kunstenaar 4C'!$B46</f>
        <v>0</v>
      </c>
      <c r="F47" s="152">
        <f>'kunstenaar 4D'!$B46</f>
        <v>0</v>
      </c>
      <c r="G47" s="153">
        <f>'kunstenaar 4E'!$B46</f>
        <v>0</v>
      </c>
      <c r="H47" s="75"/>
      <c r="I47" s="75"/>
      <c r="J47" s="75"/>
      <c r="K47" s="75"/>
      <c r="L47" s="75"/>
      <c r="M47" s="75"/>
      <c r="N47" s="75"/>
      <c r="O47" s="75"/>
      <c r="P47" s="75"/>
      <c r="Q47" s="75"/>
      <c r="R47" s="75"/>
      <c r="S47" s="75"/>
      <c r="T47" s="75"/>
      <c r="U47" s="75"/>
      <c r="V47" s="75"/>
      <c r="W47" s="75"/>
      <c r="X47" s="75"/>
      <c r="Y47" s="75"/>
      <c r="Z47" s="75"/>
    </row>
    <row r="48" spans="1:26" ht="12" customHeight="1">
      <c r="A48" s="71"/>
      <c r="B48" s="73"/>
      <c r="C48" s="73"/>
      <c r="D48" s="73"/>
      <c r="E48" s="73"/>
      <c r="F48" s="73"/>
      <c r="G48" s="73"/>
      <c r="H48" s="75"/>
      <c r="I48" s="75"/>
      <c r="J48" s="75"/>
      <c r="K48" s="75"/>
      <c r="L48" s="75"/>
      <c r="M48" s="75"/>
      <c r="N48" s="75"/>
      <c r="O48" s="75"/>
      <c r="P48" s="75"/>
      <c r="Q48" s="75"/>
      <c r="R48" s="75"/>
      <c r="S48" s="75"/>
      <c r="T48" s="75"/>
      <c r="U48" s="75"/>
      <c r="V48" s="75"/>
      <c r="W48" s="75"/>
      <c r="X48" s="75"/>
      <c r="Y48" s="75"/>
      <c r="Z48" s="75"/>
    </row>
    <row r="49" spans="1:26" ht="12" customHeight="1">
      <c r="A49" s="63" t="s">
        <v>40</v>
      </c>
      <c r="B49" s="64" t="s">
        <v>169</v>
      </c>
      <c r="C49" s="4"/>
      <c r="D49" s="4"/>
      <c r="E49" s="4"/>
      <c r="F49" s="4"/>
      <c r="G49" s="4"/>
      <c r="H49" s="75"/>
      <c r="I49" s="75"/>
      <c r="J49" s="75"/>
      <c r="K49" s="75"/>
      <c r="L49" s="75"/>
      <c r="M49" s="75"/>
      <c r="N49" s="75"/>
      <c r="O49" s="75"/>
      <c r="P49" s="75"/>
      <c r="Q49" s="75"/>
      <c r="R49" s="75"/>
      <c r="S49" s="75"/>
      <c r="T49" s="75"/>
      <c r="U49" s="75"/>
      <c r="V49" s="75"/>
      <c r="W49" s="75"/>
      <c r="X49" s="75"/>
      <c r="Y49" s="75"/>
      <c r="Z49" s="75"/>
    </row>
    <row r="50" spans="1:26" ht="12" customHeight="1">
      <c r="A50" s="65" t="s">
        <v>157</v>
      </c>
      <c r="B50" s="4"/>
      <c r="C50" s="99" t="str">
        <f>'kunstenaar 5A'!B3</f>
        <v xml:space="preserve"> </v>
      </c>
      <c r="D50" s="99" t="str">
        <f>'kunstenaar 5B'!B3</f>
        <v xml:space="preserve"> </v>
      </c>
      <c r="E50" s="99" t="str">
        <f>'kunstenaar 5C'!B3</f>
        <v xml:space="preserve"> </v>
      </c>
      <c r="F50" s="99" t="str">
        <f>'kunstenaar 5D'!B3</f>
        <v xml:space="preserve"> </v>
      </c>
      <c r="G50" s="99" t="str">
        <f>'kunstenaar 5E'!B3</f>
        <v xml:space="preserve"> </v>
      </c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</row>
    <row r="51" spans="1:26" ht="12" customHeight="1">
      <c r="A51" s="65" t="s">
        <v>158</v>
      </c>
      <c r="B51" s="4"/>
      <c r="C51" s="99" t="str">
        <f>'kunstenaar 5A'!B4</f>
        <v xml:space="preserve"> </v>
      </c>
      <c r="D51" s="99" t="str">
        <f>'kunstenaar 5B'!B4</f>
        <v xml:space="preserve"> </v>
      </c>
      <c r="E51" s="99" t="str">
        <f>'kunstenaar 5C'!B4</f>
        <v xml:space="preserve"> </v>
      </c>
      <c r="F51" s="99" t="str">
        <f>'kunstenaar 5D'!B4</f>
        <v xml:space="preserve"> </v>
      </c>
      <c r="G51" s="99" t="str">
        <f>'kunstenaar 5E'!B4</f>
        <v xml:space="preserve"> </v>
      </c>
      <c r="H51" s="75"/>
      <c r="I51" s="75"/>
      <c r="J51" s="75"/>
      <c r="K51" s="75"/>
      <c r="L51" s="75"/>
      <c r="M51" s="75"/>
      <c r="N51" s="75"/>
      <c r="O51" s="75"/>
      <c r="P51" s="75"/>
      <c r="Q51" s="75"/>
      <c r="R51" s="75"/>
      <c r="S51" s="75"/>
      <c r="T51" s="75"/>
      <c r="U51" s="75"/>
      <c r="V51" s="75"/>
      <c r="W51" s="75"/>
      <c r="X51" s="75"/>
      <c r="Y51" s="75"/>
      <c r="Z51" s="75"/>
    </row>
    <row r="52" spans="1:26" ht="12" customHeight="1">
      <c r="A52" s="65" t="s">
        <v>159</v>
      </c>
      <c r="B52" s="4"/>
      <c r="C52" s="97" t="str">
        <f>'kunstenaar 5A'!B5</f>
        <v xml:space="preserve"> </v>
      </c>
      <c r="D52" s="97" t="str">
        <f>'kunstenaar 5B'!B5</f>
        <v xml:space="preserve"> </v>
      </c>
      <c r="E52" s="97" t="str">
        <f>'kunstenaar 5C'!B5</f>
        <v xml:space="preserve"> </v>
      </c>
      <c r="F52" s="97" t="str">
        <f>'kunstenaar 5D'!B5</f>
        <v xml:space="preserve"> </v>
      </c>
      <c r="G52" s="97" t="str">
        <f>'kunstenaar 5E'!B5</f>
        <v xml:space="preserve"> </v>
      </c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</row>
    <row r="53" spans="1:26" ht="12" customHeight="1">
      <c r="A53" s="131" t="s">
        <v>160</v>
      </c>
      <c r="B53" s="150">
        <f t="shared" ref="B53:B54" si="8">SUM(C53:G53)</f>
        <v>0</v>
      </c>
      <c r="C53" s="134">
        <f>'kunstenaar 5A'!B32</f>
        <v>0</v>
      </c>
      <c r="D53" s="134">
        <f>'kunstenaar 5B'!B32</f>
        <v>0</v>
      </c>
      <c r="E53" s="134">
        <f>'kunstenaar 5C'!B32</f>
        <v>0</v>
      </c>
      <c r="F53" s="134">
        <f>'kunstenaar 5D'!B32</f>
        <v>0</v>
      </c>
      <c r="G53" s="135">
        <f>'kunstenaar 5E'!B32</f>
        <v>0</v>
      </c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</row>
    <row r="54" spans="1:26" ht="12" customHeight="1">
      <c r="A54" s="66" t="s">
        <v>161</v>
      </c>
      <c r="B54" s="74">
        <f t="shared" si="8"/>
        <v>0</v>
      </c>
      <c r="C54" s="69">
        <f>'kunstenaar 5A'!B33</f>
        <v>0</v>
      </c>
      <c r="D54" s="69">
        <f>'kunstenaar 5B'!B33</f>
        <v>0</v>
      </c>
      <c r="E54" s="69">
        <f>'kunstenaar 5C'!B33</f>
        <v>0</v>
      </c>
      <c r="F54" s="69">
        <f>'kunstenaar 5D'!B33</f>
        <v>0</v>
      </c>
      <c r="G54" s="136">
        <f>'kunstenaar 5E'!B33</f>
        <v>0</v>
      </c>
      <c r="H54" s="75"/>
      <c r="I54" s="75"/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5"/>
      <c r="Z54" s="75"/>
    </row>
    <row r="55" spans="1:26" ht="12" customHeight="1">
      <c r="A55" s="151" t="s">
        <v>165</v>
      </c>
      <c r="B55" s="144">
        <f t="shared" ref="B55:G55" si="9">SUM(B53:B54)</f>
        <v>0</v>
      </c>
      <c r="C55" s="144">
        <f t="shared" si="9"/>
        <v>0</v>
      </c>
      <c r="D55" s="144">
        <f t="shared" si="9"/>
        <v>0</v>
      </c>
      <c r="E55" s="144">
        <f t="shared" si="9"/>
        <v>0</v>
      </c>
      <c r="F55" s="144">
        <f t="shared" si="9"/>
        <v>0</v>
      </c>
      <c r="G55" s="145">
        <f t="shared" si="9"/>
        <v>0</v>
      </c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</row>
    <row r="56" spans="1:26" ht="12" customHeight="1">
      <c r="A56" s="146" t="s">
        <v>106</v>
      </c>
      <c r="B56" s="148">
        <f>SUM(C56:G56)</f>
        <v>0</v>
      </c>
      <c r="C56" s="152">
        <f>'kunstenaar 5A'!B37</f>
        <v>0</v>
      </c>
      <c r="D56" s="152">
        <f>'kunstenaar 5B'!B37</f>
        <v>0</v>
      </c>
      <c r="E56" s="152">
        <f>'kunstenaar 5C'!B37</f>
        <v>0</v>
      </c>
      <c r="F56" s="152">
        <f>'kunstenaar 5D'!B37</f>
        <v>0</v>
      </c>
      <c r="G56" s="153">
        <f>'kunstenaar 5E'!B37</f>
        <v>0</v>
      </c>
      <c r="H56" s="75"/>
      <c r="I56" s="75"/>
      <c r="J56" s="75"/>
      <c r="K56" s="75"/>
      <c r="L56" s="75"/>
      <c r="M56" s="75"/>
      <c r="N56" s="75"/>
      <c r="O56" s="75"/>
      <c r="P56" s="75"/>
      <c r="Q56" s="75"/>
      <c r="R56" s="75"/>
      <c r="S56" s="75"/>
      <c r="T56" s="75"/>
      <c r="U56" s="75"/>
      <c r="V56" s="75"/>
      <c r="W56" s="75"/>
      <c r="X56" s="75"/>
      <c r="Y56" s="75"/>
      <c r="Z56" s="75"/>
    </row>
    <row r="57" spans="1:26" ht="12" customHeight="1">
      <c r="A57" s="71"/>
      <c r="B57" s="73"/>
      <c r="C57" s="73"/>
      <c r="D57" s="73"/>
      <c r="E57" s="73"/>
      <c r="F57" s="73"/>
      <c r="G57" s="73"/>
      <c r="H57" s="75"/>
      <c r="I57" s="75"/>
      <c r="J57" s="75"/>
      <c r="K57" s="75"/>
      <c r="L57" s="75"/>
      <c r="M57" s="75"/>
      <c r="N57" s="75"/>
      <c r="O57" s="75"/>
      <c r="P57" s="75"/>
      <c r="Q57" s="75"/>
      <c r="R57" s="75"/>
      <c r="S57" s="75"/>
      <c r="T57" s="75"/>
      <c r="U57" s="75"/>
      <c r="V57" s="75"/>
      <c r="W57" s="75"/>
      <c r="X57" s="75"/>
      <c r="Y57" s="75"/>
      <c r="Z57" s="75"/>
    </row>
    <row r="58" spans="1:26" ht="12" customHeight="1">
      <c r="A58" s="63" t="s">
        <v>40</v>
      </c>
      <c r="B58" s="64" t="s">
        <v>170</v>
      </c>
      <c r="C58" s="4"/>
      <c r="D58" s="4"/>
      <c r="E58" s="4"/>
      <c r="F58" s="4"/>
      <c r="G58" s="4"/>
      <c r="H58" s="75"/>
      <c r="I58" s="75"/>
      <c r="J58" s="75"/>
      <c r="K58" s="75"/>
      <c r="L58" s="75"/>
      <c r="M58" s="75"/>
      <c r="N58" s="75"/>
      <c r="O58" s="75"/>
      <c r="P58" s="75"/>
      <c r="Q58" s="75"/>
      <c r="R58" s="75"/>
      <c r="S58" s="75"/>
      <c r="T58" s="75"/>
      <c r="U58" s="75"/>
      <c r="V58" s="75"/>
      <c r="W58" s="75"/>
      <c r="X58" s="75"/>
      <c r="Y58" s="75"/>
      <c r="Z58" s="75"/>
    </row>
    <row r="59" spans="1:26" ht="12" customHeight="1">
      <c r="A59" s="65" t="s">
        <v>157</v>
      </c>
      <c r="B59" s="4"/>
      <c r="C59" s="100" t="str">
        <f>'kunstenaar 6A'!B3</f>
        <v xml:space="preserve"> </v>
      </c>
      <c r="D59" s="100" t="str">
        <f>'kunstenaar 6B'!B3</f>
        <v xml:space="preserve"> </v>
      </c>
      <c r="E59" s="100" t="str">
        <f>'kunstenaar 6C'!B3</f>
        <v xml:space="preserve"> </v>
      </c>
      <c r="F59" s="100" t="str">
        <f>'kunstenaar 6D'!B3</f>
        <v xml:space="preserve"> </v>
      </c>
      <c r="G59" s="100" t="str">
        <f>'kunstenaar 6E'!B3</f>
        <v xml:space="preserve"> </v>
      </c>
      <c r="H59" s="75"/>
      <c r="I59" s="75"/>
      <c r="J59" s="75"/>
      <c r="K59" s="75"/>
      <c r="L59" s="75"/>
      <c r="M59" s="75"/>
      <c r="N59" s="75"/>
      <c r="O59" s="75"/>
      <c r="P59" s="75"/>
      <c r="Q59" s="75"/>
      <c r="R59" s="75"/>
      <c r="S59" s="75"/>
      <c r="T59" s="75"/>
      <c r="U59" s="75"/>
      <c r="V59" s="75"/>
      <c r="W59" s="75"/>
      <c r="X59" s="75"/>
      <c r="Y59" s="75"/>
      <c r="Z59" s="75"/>
    </row>
    <row r="60" spans="1:26" ht="12" customHeight="1">
      <c r="A60" s="65" t="s">
        <v>158</v>
      </c>
      <c r="B60" s="4"/>
      <c r="C60" s="97" t="str">
        <f>'kunstenaar 6A'!B4</f>
        <v xml:space="preserve"> </v>
      </c>
      <c r="D60" s="97" t="str">
        <f>'kunstenaar 6B'!B4</f>
        <v xml:space="preserve"> </v>
      </c>
      <c r="E60" s="97" t="str">
        <f>'kunstenaar 6C'!B4</f>
        <v xml:space="preserve"> </v>
      </c>
      <c r="F60" s="97" t="str">
        <f>'kunstenaar 6D'!B4</f>
        <v xml:space="preserve"> </v>
      </c>
      <c r="G60" s="97" t="str">
        <f>'kunstenaar 6E'!B4</f>
        <v xml:space="preserve"> </v>
      </c>
      <c r="H60" s="75"/>
      <c r="I60" s="75"/>
      <c r="J60" s="75"/>
      <c r="K60" s="75"/>
      <c r="L60" s="75"/>
      <c r="M60" s="75"/>
      <c r="N60" s="75"/>
      <c r="O60" s="75"/>
      <c r="P60" s="75"/>
      <c r="Q60" s="75"/>
      <c r="R60" s="75"/>
      <c r="S60" s="75"/>
      <c r="T60" s="75"/>
      <c r="U60" s="75"/>
      <c r="V60" s="75"/>
      <c r="W60" s="75"/>
      <c r="X60" s="75"/>
      <c r="Y60" s="75"/>
      <c r="Z60" s="75"/>
    </row>
    <row r="61" spans="1:26" ht="12" customHeight="1">
      <c r="A61" s="65" t="s">
        <v>159</v>
      </c>
      <c r="B61" s="4"/>
      <c r="C61" s="98" t="str">
        <f>'kunstenaar 6A'!B5</f>
        <v xml:space="preserve"> </v>
      </c>
      <c r="D61" s="98" t="str">
        <f>'kunstenaar 6B'!B5</f>
        <v xml:space="preserve"> </v>
      </c>
      <c r="E61" s="98" t="str">
        <f>'kunstenaar 6C'!B5</f>
        <v xml:space="preserve"> </v>
      </c>
      <c r="F61" s="98" t="str">
        <f>'kunstenaar 6D'!B5</f>
        <v xml:space="preserve"> </v>
      </c>
      <c r="G61" s="98" t="str">
        <f>'kunstenaar 6E'!B5</f>
        <v xml:space="preserve"> </v>
      </c>
      <c r="H61" s="75"/>
      <c r="I61" s="75"/>
      <c r="J61" s="75"/>
      <c r="K61" s="75"/>
      <c r="L61" s="75"/>
      <c r="M61" s="75"/>
      <c r="N61" s="75"/>
      <c r="O61" s="75"/>
      <c r="P61" s="75"/>
      <c r="Q61" s="75"/>
      <c r="R61" s="75"/>
      <c r="S61" s="75"/>
      <c r="T61" s="75"/>
      <c r="U61" s="75"/>
      <c r="V61" s="75"/>
      <c r="W61" s="75"/>
      <c r="X61" s="75"/>
      <c r="Y61" s="75"/>
      <c r="Z61" s="75"/>
    </row>
    <row r="62" spans="1:26" ht="12" customHeight="1">
      <c r="A62" s="131" t="s">
        <v>160</v>
      </c>
      <c r="B62" s="132">
        <f t="shared" ref="B62:B66" si="10">SUM(C62:G62)</f>
        <v>0</v>
      </c>
      <c r="C62" s="133">
        <f>'kunstenaar 6A'!$B36+'kunstenaar 6A'!$B37</f>
        <v>0</v>
      </c>
      <c r="D62" s="134">
        <f>'kunstenaar 6B'!$B36+'kunstenaar 6B'!$B37</f>
        <v>0</v>
      </c>
      <c r="E62" s="134">
        <f>'kunstenaar 6C'!$B36+'kunstenaar 6C'!$B37</f>
        <v>0</v>
      </c>
      <c r="F62" s="134">
        <f>'kunstenaar 6D'!$B36+'kunstenaar 6D'!$B37</f>
        <v>0</v>
      </c>
      <c r="G62" s="135">
        <f>'kunstenaar 6E'!$B36+'kunstenaar 6E'!$B37</f>
        <v>0</v>
      </c>
      <c r="H62" s="75"/>
      <c r="I62" s="75"/>
      <c r="J62" s="75"/>
      <c r="K62" s="75"/>
      <c r="L62" s="75"/>
      <c r="M62" s="75"/>
      <c r="N62" s="75"/>
      <c r="O62" s="75"/>
      <c r="P62" s="75"/>
      <c r="Q62" s="75"/>
      <c r="R62" s="75"/>
      <c r="S62" s="75"/>
      <c r="T62" s="75"/>
      <c r="U62" s="75"/>
      <c r="V62" s="75"/>
      <c r="W62" s="75"/>
      <c r="X62" s="75"/>
      <c r="Y62" s="75"/>
      <c r="Z62" s="75"/>
    </row>
    <row r="63" spans="1:26" ht="12" customHeight="1">
      <c r="A63" s="66" t="s">
        <v>161</v>
      </c>
      <c r="B63" s="67">
        <f t="shared" si="10"/>
        <v>0</v>
      </c>
      <c r="C63" s="68">
        <f>'kunstenaar 6A'!$B38</f>
        <v>0</v>
      </c>
      <c r="D63" s="69">
        <f>'kunstenaar 6B'!$B38</f>
        <v>0</v>
      </c>
      <c r="E63" s="69">
        <f>'kunstenaar 6C'!$B38</f>
        <v>0</v>
      </c>
      <c r="F63" s="69">
        <f>'kunstenaar 6D'!$B38</f>
        <v>0</v>
      </c>
      <c r="G63" s="136">
        <f>'kunstenaar 6E'!$B38</f>
        <v>0</v>
      </c>
      <c r="H63" s="75"/>
      <c r="I63" s="75"/>
      <c r="J63" s="75"/>
      <c r="K63" s="75"/>
      <c r="L63" s="75"/>
      <c r="M63" s="75"/>
      <c r="N63" s="75"/>
      <c r="O63" s="75"/>
      <c r="P63" s="75"/>
      <c r="Q63" s="75"/>
      <c r="R63" s="75"/>
      <c r="S63" s="75"/>
      <c r="T63" s="75"/>
      <c r="U63" s="75"/>
      <c r="V63" s="75"/>
      <c r="W63" s="75"/>
      <c r="X63" s="75"/>
      <c r="Y63" s="75"/>
      <c r="Z63" s="75"/>
    </row>
    <row r="64" spans="1:26" ht="12" customHeight="1">
      <c r="A64" s="66" t="s">
        <v>162</v>
      </c>
      <c r="B64" s="67">
        <f t="shared" si="10"/>
        <v>0</v>
      </c>
      <c r="C64" s="68">
        <f>'kunstenaar 6A'!$B39</f>
        <v>0</v>
      </c>
      <c r="D64" s="69">
        <f>'kunstenaar 6B'!$B39</f>
        <v>0</v>
      </c>
      <c r="E64" s="69">
        <f>'kunstenaar 6C'!$B39</f>
        <v>0</v>
      </c>
      <c r="F64" s="69">
        <f>'kunstenaar 6D'!$B39</f>
        <v>0</v>
      </c>
      <c r="G64" s="136">
        <f>'kunstenaar 6E'!$B39</f>
        <v>0</v>
      </c>
      <c r="H64" s="75"/>
      <c r="I64" s="75"/>
      <c r="J64" s="75"/>
      <c r="K64" s="75"/>
      <c r="L64" s="75"/>
      <c r="M64" s="75"/>
      <c r="N64" s="75"/>
      <c r="O64" s="75"/>
      <c r="P64" s="75"/>
      <c r="Q64" s="75"/>
      <c r="R64" s="75"/>
      <c r="S64" s="75"/>
      <c r="T64" s="75"/>
      <c r="U64" s="75"/>
      <c r="V64" s="75"/>
      <c r="W64" s="75"/>
      <c r="X64" s="75"/>
      <c r="Y64" s="75"/>
      <c r="Z64" s="75"/>
    </row>
    <row r="65" spans="1:26" ht="12" customHeight="1">
      <c r="A65" s="66" t="s">
        <v>163</v>
      </c>
      <c r="B65" s="67">
        <f t="shared" si="10"/>
        <v>0</v>
      </c>
      <c r="C65" s="68">
        <f>'kunstenaar 6A'!$B40</f>
        <v>0</v>
      </c>
      <c r="D65" s="69">
        <f>'kunstenaar 6B'!$B40</f>
        <v>0</v>
      </c>
      <c r="E65" s="69">
        <f>'kunstenaar 6C'!$B40</f>
        <v>0</v>
      </c>
      <c r="F65" s="69">
        <f>'kunstenaar 6D'!$B40</f>
        <v>0</v>
      </c>
      <c r="G65" s="136">
        <f>'kunstenaar 6E'!$B40</f>
        <v>0</v>
      </c>
      <c r="H65" s="75"/>
      <c r="I65" s="75"/>
      <c r="J65" s="75"/>
      <c r="K65" s="75"/>
      <c r="L65" s="75"/>
      <c r="M65" s="75"/>
      <c r="N65" s="75"/>
      <c r="O65" s="75"/>
      <c r="P65" s="75"/>
      <c r="Q65" s="75"/>
      <c r="R65" s="75"/>
      <c r="S65" s="75"/>
      <c r="T65" s="75"/>
      <c r="U65" s="75"/>
      <c r="V65" s="75"/>
      <c r="W65" s="75"/>
      <c r="X65" s="75"/>
      <c r="Y65" s="75"/>
      <c r="Z65" s="75"/>
    </row>
    <row r="66" spans="1:26" ht="12" customHeight="1">
      <c r="A66" s="66" t="s">
        <v>164</v>
      </c>
      <c r="B66" s="67">
        <f t="shared" si="10"/>
        <v>0</v>
      </c>
      <c r="C66" s="68">
        <f>'kunstenaar 6A'!$B41</f>
        <v>0</v>
      </c>
      <c r="D66" s="69">
        <f>'kunstenaar 6B'!$B41</f>
        <v>0</v>
      </c>
      <c r="E66" s="69">
        <f>'kunstenaar 6C'!$B41</f>
        <v>0</v>
      </c>
      <c r="F66" s="69">
        <f>'kunstenaar 6D'!$B41</f>
        <v>0</v>
      </c>
      <c r="G66" s="136">
        <f>'kunstenaar 6E'!$B41</f>
        <v>0</v>
      </c>
      <c r="H66" s="75"/>
      <c r="I66" s="75"/>
      <c r="J66" s="75"/>
      <c r="K66" s="75"/>
      <c r="L66" s="75"/>
      <c r="M66" s="75"/>
      <c r="N66" s="75"/>
      <c r="O66" s="75"/>
      <c r="P66" s="75"/>
      <c r="Q66" s="75"/>
      <c r="R66" s="75"/>
      <c r="S66" s="75"/>
      <c r="T66" s="75"/>
      <c r="U66" s="75"/>
      <c r="V66" s="75"/>
      <c r="W66" s="75"/>
      <c r="X66" s="75"/>
      <c r="Y66" s="75"/>
      <c r="Z66" s="75"/>
    </row>
    <row r="67" spans="1:26" ht="12" customHeight="1">
      <c r="A67" s="151" t="s">
        <v>165</v>
      </c>
      <c r="B67" s="143">
        <f t="shared" ref="B67:G67" si="11">SUM(B62:B66)</f>
        <v>0</v>
      </c>
      <c r="C67" s="143">
        <f t="shared" si="11"/>
        <v>0</v>
      </c>
      <c r="D67" s="144">
        <f t="shared" si="11"/>
        <v>0</v>
      </c>
      <c r="E67" s="144">
        <f t="shared" si="11"/>
        <v>0</v>
      </c>
      <c r="F67" s="144">
        <f t="shared" si="11"/>
        <v>0</v>
      </c>
      <c r="G67" s="145">
        <f t="shared" si="11"/>
        <v>0</v>
      </c>
      <c r="H67" s="75"/>
      <c r="I67" s="75"/>
      <c r="J67" s="75"/>
      <c r="K67" s="75"/>
      <c r="L67" s="75"/>
      <c r="M67" s="75"/>
      <c r="N67" s="75"/>
      <c r="O67" s="75"/>
      <c r="P67" s="75"/>
      <c r="Q67" s="75"/>
      <c r="R67" s="75"/>
      <c r="S67" s="75"/>
      <c r="T67" s="75"/>
      <c r="U67" s="75"/>
      <c r="V67" s="75"/>
      <c r="W67" s="75"/>
      <c r="X67" s="75"/>
      <c r="Y67" s="75"/>
      <c r="Z67" s="75"/>
    </row>
    <row r="68" spans="1:26" ht="12" customHeight="1">
      <c r="A68" s="146" t="s">
        <v>106</v>
      </c>
      <c r="B68" s="147">
        <f>SUM(C68:G68)</f>
        <v>0</v>
      </c>
      <c r="C68" s="154">
        <f>'kunstenaar 6A'!$B45</f>
        <v>0</v>
      </c>
      <c r="D68" s="152">
        <f>'kunstenaar 6B'!$B45</f>
        <v>0</v>
      </c>
      <c r="E68" s="152">
        <f>'kunstenaar 6C'!$B45</f>
        <v>0</v>
      </c>
      <c r="F68" s="152">
        <f>'kunstenaar 6D'!$B45</f>
        <v>0</v>
      </c>
      <c r="G68" s="153">
        <f>'kunstenaar 6E'!$B45</f>
        <v>0</v>
      </c>
      <c r="H68" s="75"/>
      <c r="I68" s="75"/>
      <c r="J68" s="75"/>
      <c r="K68" s="75"/>
      <c r="L68" s="75"/>
      <c r="M68" s="75"/>
      <c r="N68" s="75"/>
      <c r="O68" s="75"/>
      <c r="P68" s="75"/>
      <c r="Q68" s="75"/>
      <c r="R68" s="75"/>
      <c r="S68" s="75"/>
      <c r="T68" s="75"/>
      <c r="U68" s="75"/>
      <c r="V68" s="75"/>
      <c r="W68" s="75"/>
      <c r="X68" s="75"/>
      <c r="Y68" s="75"/>
      <c r="Z68" s="75"/>
    </row>
    <row r="69" spans="1:26" ht="12" customHeight="1">
      <c r="A69" s="71"/>
      <c r="B69" s="72"/>
      <c r="C69" s="73"/>
      <c r="D69" s="73"/>
      <c r="E69" s="73"/>
      <c r="F69" s="73"/>
      <c r="G69" s="73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</row>
    <row r="70" spans="1:26" ht="12" customHeight="1">
      <c r="A70" s="63" t="s">
        <v>40</v>
      </c>
      <c r="B70" s="64" t="s">
        <v>171</v>
      </c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2" customHeight="1">
      <c r="A71" s="65" t="s">
        <v>157</v>
      </c>
      <c r="B71" s="4"/>
      <c r="C71" s="97" t="str">
        <f>'arbeider 7A'!B3</f>
        <v xml:space="preserve"> </v>
      </c>
      <c r="D71" s="97" t="str">
        <f>'arbeider 7B'!B3</f>
        <v xml:space="preserve"> </v>
      </c>
      <c r="E71" s="97" t="str">
        <f>'arbeider 7C'!B3</f>
        <v xml:space="preserve"> </v>
      </c>
      <c r="F71" s="97" t="str">
        <f>'arbeider 7D'!B3</f>
        <v xml:space="preserve"> </v>
      </c>
      <c r="G71" s="97" t="str">
        <f>'arbeider 7E'!B3</f>
        <v xml:space="preserve"> </v>
      </c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2" customHeight="1">
      <c r="A72" s="65" t="s">
        <v>158</v>
      </c>
      <c r="B72" s="4"/>
      <c r="C72" s="97" t="str">
        <f>'arbeider 7A'!B4</f>
        <v xml:space="preserve"> </v>
      </c>
      <c r="D72" s="97" t="str">
        <f>'arbeider 7B'!B4</f>
        <v xml:space="preserve"> </v>
      </c>
      <c r="E72" s="97" t="str">
        <f>'arbeider 7C'!B4</f>
        <v xml:space="preserve"> </v>
      </c>
      <c r="F72" s="97" t="str">
        <f>'arbeider 7D'!B4</f>
        <v xml:space="preserve"> </v>
      </c>
      <c r="G72" s="97" t="str">
        <f>'arbeider 7E'!B4</f>
        <v xml:space="preserve"> </v>
      </c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2" customHeight="1">
      <c r="A73" s="65" t="s">
        <v>159</v>
      </c>
      <c r="B73" s="4"/>
      <c r="C73" s="97" t="str">
        <f>'arbeider 7A'!B5</f>
        <v xml:space="preserve"> </v>
      </c>
      <c r="D73" s="97" t="str">
        <f>'arbeider 7B'!B5</f>
        <v xml:space="preserve"> </v>
      </c>
      <c r="E73" s="97" t="str">
        <f>'arbeider 7C'!B5</f>
        <v xml:space="preserve"> </v>
      </c>
      <c r="F73" s="97" t="str">
        <f>'arbeider 7D'!B5</f>
        <v xml:space="preserve"> </v>
      </c>
      <c r="G73" s="97" t="str">
        <f>'arbeider 7E'!B5</f>
        <v xml:space="preserve"> </v>
      </c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2" customHeight="1">
      <c r="A74" s="131" t="s">
        <v>160</v>
      </c>
      <c r="B74" s="132">
        <f t="shared" ref="B74:B78" si="12">SUM(C74:G74)</f>
        <v>0</v>
      </c>
      <c r="C74" s="133">
        <f>'arbeider 7A'!B44+'arbeider 7A'!B45</f>
        <v>0</v>
      </c>
      <c r="D74" s="134">
        <f>'arbeider 7B'!B44+'arbeider 7B'!B45</f>
        <v>0</v>
      </c>
      <c r="E74" s="134">
        <f>'arbeider 7C'!B44+'arbeider 7C'!B45</f>
        <v>0</v>
      </c>
      <c r="F74" s="134">
        <f>'arbeider 7D'!B44+'arbeider 7D'!B45</f>
        <v>0</v>
      </c>
      <c r="G74" s="135">
        <f>'arbeider 7E'!B44+'arbeider 7E'!B45</f>
        <v>0</v>
      </c>
    </row>
    <row r="75" spans="1:26" ht="12" customHeight="1">
      <c r="A75" s="66" t="s">
        <v>161</v>
      </c>
      <c r="B75" s="67">
        <f t="shared" si="12"/>
        <v>0</v>
      </c>
      <c r="C75" s="68">
        <f>'arbeider 7A'!B46</f>
        <v>0</v>
      </c>
      <c r="D75" s="69">
        <f>'arbeider 7B'!B46</f>
        <v>0</v>
      </c>
      <c r="E75" s="69">
        <f>'arbeider 7C'!B46</f>
        <v>0</v>
      </c>
      <c r="F75" s="69">
        <f>'arbeider 7D'!B46</f>
        <v>0</v>
      </c>
      <c r="G75" s="136">
        <f>'arbeider 7E'!B46</f>
        <v>0</v>
      </c>
    </row>
    <row r="76" spans="1:26" ht="12" customHeight="1">
      <c r="A76" s="66" t="s">
        <v>162</v>
      </c>
      <c r="B76" s="67">
        <f t="shared" si="12"/>
        <v>0</v>
      </c>
      <c r="C76" s="68">
        <f>'arbeider 7A'!B47</f>
        <v>0</v>
      </c>
      <c r="D76" s="69">
        <f>'arbeider 7B'!B47</f>
        <v>0</v>
      </c>
      <c r="E76" s="69">
        <f>'arbeider 7C'!B47</f>
        <v>0</v>
      </c>
      <c r="F76" s="69">
        <f>'arbeider 7D'!B47</f>
        <v>0</v>
      </c>
      <c r="G76" s="136">
        <f>'arbeider 7E'!B47</f>
        <v>0</v>
      </c>
    </row>
    <row r="77" spans="1:26" ht="12" customHeight="1">
      <c r="A77" s="66" t="s">
        <v>163</v>
      </c>
      <c r="B77" s="67">
        <f t="shared" si="12"/>
        <v>0</v>
      </c>
      <c r="C77" s="68">
        <f>'arbeider 7A'!B48</f>
        <v>0</v>
      </c>
      <c r="D77" s="69">
        <f>'arbeider 7B'!B48</f>
        <v>0</v>
      </c>
      <c r="E77" s="69">
        <f>'arbeider 7C'!B48</f>
        <v>0</v>
      </c>
      <c r="F77" s="69">
        <f>'arbeider 7D'!B48</f>
        <v>0</v>
      </c>
      <c r="G77" s="136">
        <f>'arbeider 7E'!B48</f>
        <v>0</v>
      </c>
    </row>
    <row r="78" spans="1:26" ht="12" customHeight="1">
      <c r="A78" s="66" t="s">
        <v>164</v>
      </c>
      <c r="B78" s="67">
        <f t="shared" si="12"/>
        <v>0</v>
      </c>
      <c r="C78" s="68">
        <f>'arbeider 7A'!B49</f>
        <v>0</v>
      </c>
      <c r="D78" s="69">
        <f>'arbeider 7B'!B49</f>
        <v>0</v>
      </c>
      <c r="E78" s="69">
        <f>'arbeider 7C'!B49</f>
        <v>0</v>
      </c>
      <c r="F78" s="69">
        <f>'arbeider 7D'!B49</f>
        <v>0</v>
      </c>
      <c r="G78" s="136">
        <f>'arbeider 7E'!B49</f>
        <v>0</v>
      </c>
    </row>
    <row r="79" spans="1:26" ht="12" customHeight="1">
      <c r="A79" s="151" t="s">
        <v>165</v>
      </c>
      <c r="B79" s="143">
        <f t="shared" ref="B79:G79" si="13">SUM(B74:B78)</f>
        <v>0</v>
      </c>
      <c r="C79" s="143">
        <f t="shared" si="13"/>
        <v>0</v>
      </c>
      <c r="D79" s="144">
        <f t="shared" si="13"/>
        <v>0</v>
      </c>
      <c r="E79" s="144">
        <f t="shared" si="13"/>
        <v>0</v>
      </c>
      <c r="F79" s="144">
        <f t="shared" si="13"/>
        <v>0</v>
      </c>
      <c r="G79" s="145">
        <f t="shared" si="13"/>
        <v>0</v>
      </c>
    </row>
    <row r="80" spans="1:26" ht="12" customHeight="1">
      <c r="A80" s="146" t="s">
        <v>106</v>
      </c>
      <c r="B80" s="147">
        <f>SUM(C80:G80)</f>
        <v>0</v>
      </c>
      <c r="C80" s="154">
        <f>'arbeider 7A'!B53</f>
        <v>0</v>
      </c>
      <c r="D80" s="152">
        <f>'arbeider 7B'!B53</f>
        <v>0</v>
      </c>
      <c r="E80" s="152">
        <f>'arbeider 7C'!B53</f>
        <v>0</v>
      </c>
      <c r="F80" s="152">
        <f>'arbeider 7D'!B53</f>
        <v>0</v>
      </c>
      <c r="G80" s="153">
        <f>'arbeider 7E'!B53</f>
        <v>0</v>
      </c>
      <c r="H80" s="75"/>
      <c r="I80" s="75"/>
      <c r="J80" s="75"/>
      <c r="K80" s="75"/>
      <c r="L80" s="75"/>
      <c r="M80" s="75"/>
      <c r="N80" s="75"/>
      <c r="O80" s="75"/>
      <c r="P80" s="75"/>
      <c r="Q80" s="75"/>
      <c r="R80" s="75"/>
      <c r="S80" s="75"/>
      <c r="T80" s="75"/>
      <c r="U80" s="75"/>
      <c r="V80" s="75"/>
      <c r="W80" s="75"/>
      <c r="X80" s="75"/>
      <c r="Y80" s="75"/>
      <c r="Z80" s="75"/>
    </row>
    <row r="81" spans="1:26" ht="12" customHeight="1">
      <c r="A81" s="71"/>
      <c r="B81" s="73"/>
      <c r="C81" s="73"/>
      <c r="D81" s="73"/>
      <c r="E81" s="73"/>
      <c r="F81" s="73"/>
      <c r="G81" s="73"/>
      <c r="H81" s="75"/>
      <c r="I81" s="75"/>
      <c r="J81" s="75"/>
      <c r="K81" s="75"/>
      <c r="L81" s="75"/>
      <c r="M81" s="75"/>
      <c r="N81" s="75"/>
      <c r="O81" s="75"/>
      <c r="P81" s="75"/>
      <c r="Q81" s="75"/>
      <c r="R81" s="75"/>
      <c r="S81" s="75"/>
      <c r="T81" s="75"/>
      <c r="U81" s="75"/>
      <c r="V81" s="75"/>
      <c r="W81" s="75"/>
      <c r="X81" s="75"/>
      <c r="Y81" s="75"/>
      <c r="Z81" s="75"/>
    </row>
    <row r="82" spans="1:26" ht="12" customHeight="1">
      <c r="A82" s="63" t="s">
        <v>40</v>
      </c>
      <c r="B82" s="64" t="s">
        <v>172</v>
      </c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2" customHeight="1">
      <c r="A83" s="65" t="s">
        <v>157</v>
      </c>
      <c r="B83" s="4"/>
      <c r="C83" s="97" t="str">
        <f>'arbeider 8A'!B3</f>
        <v xml:space="preserve"> </v>
      </c>
      <c r="D83" s="97" t="str">
        <f>'arbeider 8B'!B3</f>
        <v xml:space="preserve"> </v>
      </c>
      <c r="E83" s="97" t="str">
        <f>'arbeider 8C'!B3</f>
        <v xml:space="preserve"> </v>
      </c>
      <c r="F83" s="97" t="str">
        <f>'arbeider 8D'!B3</f>
        <v xml:space="preserve"> </v>
      </c>
      <c r="G83" s="97" t="str">
        <f>'arbeider 8E'!B3</f>
        <v xml:space="preserve"> </v>
      </c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2" customHeight="1">
      <c r="A84" s="65" t="s">
        <v>158</v>
      </c>
      <c r="B84" s="4"/>
      <c r="C84" s="97" t="str">
        <f>'arbeider 8A'!B4</f>
        <v xml:space="preserve"> </v>
      </c>
      <c r="D84" s="97" t="str">
        <f>'arbeider 8B'!B4</f>
        <v xml:space="preserve"> </v>
      </c>
      <c r="E84" s="97" t="str">
        <f>'arbeider 8C'!B4</f>
        <v xml:space="preserve"> </v>
      </c>
      <c r="F84" s="97" t="str">
        <f>'arbeider 8D'!B4</f>
        <v xml:space="preserve"> </v>
      </c>
      <c r="G84" s="97" t="str">
        <f>'arbeider 8E'!B4</f>
        <v xml:space="preserve"> </v>
      </c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2" customHeight="1">
      <c r="A85" s="65" t="s">
        <v>159</v>
      </c>
      <c r="B85" s="4"/>
      <c r="C85" s="97" t="str">
        <f>'arbeider 8A'!B5</f>
        <v xml:space="preserve"> </v>
      </c>
      <c r="D85" s="97" t="str">
        <f>'arbeider 8B'!B5</f>
        <v xml:space="preserve"> </v>
      </c>
      <c r="E85" s="97" t="str">
        <f>'arbeider 8C'!B5</f>
        <v xml:space="preserve"> </v>
      </c>
      <c r="F85" s="97" t="str">
        <f>'arbeider 8D'!B5</f>
        <v xml:space="preserve"> </v>
      </c>
      <c r="G85" s="97" t="str">
        <f>'arbeider 8E'!B5</f>
        <v xml:space="preserve"> </v>
      </c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2" customHeight="1">
      <c r="A86" s="131" t="s">
        <v>160</v>
      </c>
      <c r="B86" s="132">
        <f t="shared" ref="B86:B87" si="14">SUM(C86:G86)</f>
        <v>0</v>
      </c>
      <c r="C86" s="133">
        <f>'arbeider 8A'!B32</f>
        <v>0</v>
      </c>
      <c r="D86" s="134">
        <f>'arbeider 8B'!B32</f>
        <v>0</v>
      </c>
      <c r="E86" s="134">
        <f>'arbeider 8C'!B32</f>
        <v>0</v>
      </c>
      <c r="F86" s="134">
        <f>'arbeider 8D'!B32</f>
        <v>0</v>
      </c>
      <c r="G86" s="135">
        <f>'arbeider 8E'!B32</f>
        <v>0</v>
      </c>
    </row>
    <row r="87" spans="1:26" ht="12" customHeight="1">
      <c r="A87" s="66" t="s">
        <v>161</v>
      </c>
      <c r="B87" s="67">
        <f t="shared" si="14"/>
        <v>0</v>
      </c>
      <c r="C87" s="68">
        <f>'arbeider 8A'!B33</f>
        <v>0</v>
      </c>
      <c r="D87" s="69">
        <f>'arbeider 8B'!B33</f>
        <v>0</v>
      </c>
      <c r="E87" s="69">
        <f>'arbeider 8C'!B33</f>
        <v>0</v>
      </c>
      <c r="F87" s="69">
        <f>'arbeider 8D'!B33</f>
        <v>0</v>
      </c>
      <c r="G87" s="136">
        <f>'arbeider 8E'!B33</f>
        <v>0</v>
      </c>
    </row>
    <row r="88" spans="1:26" ht="12" customHeight="1">
      <c r="A88" s="151" t="s">
        <v>165</v>
      </c>
      <c r="B88" s="143">
        <f t="shared" ref="B88:G88" si="15">SUM(B86:B87)</f>
        <v>0</v>
      </c>
      <c r="C88" s="143">
        <f t="shared" si="15"/>
        <v>0</v>
      </c>
      <c r="D88" s="144">
        <f t="shared" si="15"/>
        <v>0</v>
      </c>
      <c r="E88" s="144">
        <f t="shared" si="15"/>
        <v>0</v>
      </c>
      <c r="F88" s="144">
        <f t="shared" si="15"/>
        <v>0</v>
      </c>
      <c r="G88" s="145">
        <f t="shared" si="15"/>
        <v>0</v>
      </c>
    </row>
    <row r="89" spans="1:26" ht="12" customHeight="1">
      <c r="A89" s="146" t="s">
        <v>106</v>
      </c>
      <c r="B89" s="147">
        <f>SUM(C89:G89)</f>
        <v>0</v>
      </c>
      <c r="C89" s="154">
        <f>'arbeider 8A'!B37</f>
        <v>0</v>
      </c>
      <c r="D89" s="152">
        <f>'arbeider 8B'!B37</f>
        <v>0</v>
      </c>
      <c r="E89" s="152">
        <f>'arbeider 8C'!B37</f>
        <v>0</v>
      </c>
      <c r="F89" s="152">
        <f>'arbeider 8D'!B37</f>
        <v>0</v>
      </c>
      <c r="G89" s="153">
        <f>'arbeider 8E'!B37</f>
        <v>0</v>
      </c>
      <c r="H89" s="75"/>
      <c r="I89" s="75"/>
      <c r="J89" s="75"/>
      <c r="K89" s="75"/>
      <c r="L89" s="75"/>
      <c r="M89" s="75"/>
      <c r="N89" s="75"/>
      <c r="O89" s="75"/>
      <c r="P89" s="75"/>
      <c r="Q89" s="75"/>
      <c r="R89" s="75"/>
      <c r="S89" s="75"/>
      <c r="T89" s="75"/>
      <c r="U89" s="75"/>
      <c r="V89" s="75"/>
      <c r="W89" s="75"/>
      <c r="X89" s="75"/>
      <c r="Y89" s="75"/>
      <c r="Z89" s="75"/>
    </row>
    <row r="90" spans="1:26" ht="12" customHeight="1">
      <c r="A90" s="71"/>
      <c r="B90" s="72"/>
      <c r="C90" s="73"/>
      <c r="D90" s="73"/>
      <c r="E90" s="73"/>
      <c r="F90" s="73"/>
      <c r="G90" s="73"/>
      <c r="H90" s="71"/>
      <c r="I90" s="73"/>
      <c r="J90" s="73"/>
      <c r="K90" s="73"/>
      <c r="L90" s="71"/>
      <c r="M90" s="73"/>
      <c r="N90" s="73"/>
      <c r="O90" s="73"/>
      <c r="P90" s="71"/>
      <c r="Q90" s="71"/>
      <c r="R90" s="71"/>
      <c r="S90" s="71"/>
      <c r="T90" s="71"/>
      <c r="U90" s="71"/>
      <c r="V90" s="71"/>
      <c r="W90" s="71"/>
      <c r="X90" s="71"/>
      <c r="Y90" s="71"/>
      <c r="Z90" s="71"/>
    </row>
    <row r="91" spans="1:26" ht="12" customHeight="1" thickBot="1">
      <c r="B91" s="15"/>
    </row>
    <row r="92" spans="1:26" s="93" customFormat="1" ht="17.100000000000001" customHeight="1" thickBot="1">
      <c r="A92" s="171" t="s">
        <v>173</v>
      </c>
      <c r="B92" s="172"/>
    </row>
    <row r="93" spans="1:26" ht="12" customHeight="1">
      <c r="B93" s="15"/>
    </row>
    <row r="94" spans="1:26" ht="12" customHeight="1">
      <c r="A94" s="15" t="s">
        <v>174</v>
      </c>
      <c r="B94" s="76">
        <f>SUM(B96:B121)</f>
        <v>0</v>
      </c>
    </row>
    <row r="95" spans="1:26" ht="12" customHeight="1">
      <c r="A95" s="89" t="s">
        <v>175</v>
      </c>
      <c r="B95" s="88">
        <f>SUM(B96:B100)</f>
        <v>0</v>
      </c>
    </row>
    <row r="96" spans="1:26" ht="12" customHeight="1">
      <c r="A96" s="28" t="s">
        <v>176</v>
      </c>
      <c r="B96" s="77"/>
    </row>
    <row r="97" spans="1:26" ht="12" customHeight="1">
      <c r="A97" s="28" t="s">
        <v>177</v>
      </c>
      <c r="B97" s="78"/>
    </row>
    <row r="98" spans="1:26" ht="12" customHeight="1">
      <c r="A98" s="28" t="s">
        <v>178</v>
      </c>
      <c r="B98" s="76">
        <f>B5+B17</f>
        <v>0</v>
      </c>
    </row>
    <row r="99" spans="1:26" ht="12" customHeight="1">
      <c r="A99" s="28" t="s">
        <v>179</v>
      </c>
      <c r="B99" s="76">
        <f>B74+B86</f>
        <v>0</v>
      </c>
    </row>
    <row r="100" spans="1:26" ht="12" customHeight="1">
      <c r="A100" s="28" t="s">
        <v>180</v>
      </c>
      <c r="B100" s="76">
        <f>B29+B41+B53+B62</f>
        <v>0</v>
      </c>
    </row>
    <row r="101" spans="1:26" ht="12" customHeight="1">
      <c r="A101" s="89" t="s">
        <v>181</v>
      </c>
      <c r="B101" s="88">
        <f>SUM(B102:B106)</f>
        <v>0</v>
      </c>
    </row>
    <row r="102" spans="1:26" ht="12" customHeight="1">
      <c r="A102" s="28" t="s">
        <v>182</v>
      </c>
      <c r="B102" s="76"/>
      <c r="C102" s="79"/>
      <c r="D102" s="79"/>
      <c r="E102" s="79"/>
      <c r="F102" s="79"/>
      <c r="G102" s="79"/>
      <c r="H102" s="79"/>
      <c r="I102" s="79"/>
      <c r="J102" s="79"/>
      <c r="K102" s="79"/>
      <c r="L102" s="79"/>
      <c r="M102" s="79"/>
      <c r="N102" s="79"/>
      <c r="O102" s="79"/>
      <c r="P102" s="79"/>
      <c r="Q102" s="79"/>
      <c r="R102" s="79"/>
      <c r="S102" s="79"/>
      <c r="T102" s="79"/>
      <c r="U102" s="79"/>
      <c r="V102" s="79"/>
      <c r="W102" s="79"/>
      <c r="X102" s="79"/>
      <c r="Y102" s="79"/>
      <c r="Z102" s="79"/>
    </row>
    <row r="103" spans="1:26" ht="12" customHeight="1">
      <c r="A103" s="28" t="s">
        <v>183</v>
      </c>
      <c r="B103" s="76"/>
      <c r="C103" s="79"/>
      <c r="D103" s="79"/>
      <c r="E103" s="79"/>
      <c r="F103" s="79"/>
      <c r="G103" s="79"/>
      <c r="H103" s="79"/>
      <c r="I103" s="79"/>
      <c r="J103" s="79"/>
      <c r="K103" s="79"/>
      <c r="L103" s="79"/>
      <c r="M103" s="79"/>
      <c r="N103" s="79"/>
      <c r="O103" s="79"/>
      <c r="P103" s="79"/>
      <c r="Q103" s="79"/>
      <c r="R103" s="79"/>
      <c r="S103" s="79"/>
      <c r="T103" s="79"/>
      <c r="U103" s="79"/>
      <c r="V103" s="79"/>
      <c r="W103" s="79"/>
      <c r="X103" s="79"/>
      <c r="Y103" s="79"/>
      <c r="Z103" s="79"/>
    </row>
    <row r="104" spans="1:26" ht="12" customHeight="1">
      <c r="A104" s="28" t="s">
        <v>184</v>
      </c>
      <c r="B104" s="76">
        <f>B6+B18</f>
        <v>0</v>
      </c>
      <c r="C104" s="79"/>
      <c r="D104" s="79"/>
      <c r="E104" s="79"/>
      <c r="F104" s="79"/>
      <c r="G104" s="79"/>
      <c r="H104" s="79"/>
      <c r="I104" s="79"/>
      <c r="J104" s="79"/>
      <c r="K104" s="79"/>
      <c r="L104" s="79"/>
      <c r="M104" s="79"/>
      <c r="N104" s="79"/>
      <c r="O104" s="79"/>
      <c r="P104" s="79"/>
      <c r="Q104" s="79"/>
      <c r="R104" s="79"/>
      <c r="S104" s="79"/>
      <c r="T104" s="79"/>
      <c r="U104" s="79"/>
      <c r="V104" s="79"/>
      <c r="W104" s="79"/>
      <c r="X104" s="79"/>
      <c r="Y104" s="79"/>
      <c r="Z104" s="79"/>
    </row>
    <row r="105" spans="1:26" ht="12" customHeight="1">
      <c r="A105" s="28" t="s">
        <v>185</v>
      </c>
      <c r="B105" s="76">
        <f>B75+B87</f>
        <v>0</v>
      </c>
    </row>
    <row r="106" spans="1:26" ht="12" customHeight="1">
      <c r="A106" s="28" t="s">
        <v>186</v>
      </c>
      <c r="B106" s="76">
        <f>B30+B42+B54+B63</f>
        <v>0</v>
      </c>
    </row>
    <row r="107" spans="1:26" ht="12" customHeight="1">
      <c r="A107" s="89" t="s">
        <v>187</v>
      </c>
      <c r="B107" s="88"/>
      <c r="F107" s="87"/>
      <c r="G107" s="87"/>
    </row>
    <row r="108" spans="1:26" ht="12" customHeight="1">
      <c r="A108" s="89" t="s">
        <v>188</v>
      </c>
      <c r="B108" s="88">
        <f>SUM(B109:B118)</f>
        <v>0</v>
      </c>
      <c r="F108" s="87"/>
      <c r="G108" s="87"/>
    </row>
    <row r="109" spans="1:26" ht="12" customHeight="1">
      <c r="A109" s="28" t="s">
        <v>189</v>
      </c>
      <c r="B109" s="15"/>
    </row>
    <row r="110" spans="1:26" ht="12" customHeight="1">
      <c r="A110" s="28" t="s">
        <v>190</v>
      </c>
      <c r="B110" s="76">
        <f>B11+B23</f>
        <v>0</v>
      </c>
    </row>
    <row r="111" spans="1:26" ht="12" customHeight="1">
      <c r="A111" s="28" t="s">
        <v>191</v>
      </c>
      <c r="B111" s="76">
        <f>B80+B89</f>
        <v>0</v>
      </c>
    </row>
    <row r="112" spans="1:26" ht="12" customHeight="1">
      <c r="A112" s="28" t="s">
        <v>192</v>
      </c>
      <c r="B112" s="76">
        <f>B35+B47+B56+B68</f>
        <v>0</v>
      </c>
    </row>
    <row r="113" spans="1:7" ht="12" customHeight="1">
      <c r="A113" s="80" t="s">
        <v>193</v>
      </c>
      <c r="B113" s="15"/>
    </row>
    <row r="114" spans="1:7" ht="12" customHeight="1">
      <c r="A114" s="28" t="s">
        <v>190</v>
      </c>
      <c r="B114" s="78"/>
    </row>
    <row r="115" spans="1:7" ht="12" customHeight="1">
      <c r="A115" s="28" t="s">
        <v>191</v>
      </c>
      <c r="B115" s="78"/>
    </row>
    <row r="116" spans="1:7" ht="12" customHeight="1">
      <c r="A116" s="28" t="s">
        <v>192</v>
      </c>
      <c r="B116" s="78"/>
    </row>
    <row r="117" spans="1:7" ht="12" customHeight="1">
      <c r="A117" s="28" t="s">
        <v>194</v>
      </c>
      <c r="B117" s="76">
        <f>(B7+B8+B9)+(B19+B20+B21)+(B31+B32+B33)+(B43+B44+B45)+(B64+B65+B66)+(B76+B77+B78)</f>
        <v>0</v>
      </c>
    </row>
    <row r="118" spans="1:7" ht="12" customHeight="1">
      <c r="A118" s="28" t="s">
        <v>195</v>
      </c>
      <c r="B118" s="15"/>
    </row>
    <row r="119" spans="1:7" ht="12" customHeight="1">
      <c r="A119" s="90" t="s">
        <v>196</v>
      </c>
      <c r="B119" s="90"/>
      <c r="F119" s="87"/>
      <c r="G119" s="87"/>
    </row>
    <row r="120" spans="1:7" ht="12" customHeight="1">
      <c r="A120" s="6" t="s">
        <v>197</v>
      </c>
      <c r="B120" s="78"/>
    </row>
    <row r="121" spans="1:7" ht="12" customHeight="1">
      <c r="A121" s="6" t="s">
        <v>198</v>
      </c>
      <c r="B121" s="78"/>
    </row>
    <row r="122" spans="1:7" ht="12" customHeight="1">
      <c r="B122" s="15"/>
    </row>
    <row r="123" spans="1:7" ht="12" customHeight="1">
      <c r="B123" s="15"/>
    </row>
    <row r="124" spans="1:7" ht="12" customHeight="1">
      <c r="B124" s="15"/>
    </row>
    <row r="125" spans="1:7" ht="12" customHeight="1">
      <c r="B125" s="15"/>
    </row>
    <row r="126" spans="1:7" ht="12" customHeight="1">
      <c r="B126" s="15"/>
    </row>
    <row r="127" spans="1:7" ht="12" customHeight="1">
      <c r="B127" s="15"/>
    </row>
    <row r="128" spans="1:7" ht="12" customHeight="1">
      <c r="B128" s="15"/>
    </row>
    <row r="129" spans="2:2" ht="12" customHeight="1">
      <c r="B129" s="15"/>
    </row>
    <row r="130" spans="2:2" ht="12" customHeight="1">
      <c r="B130" s="15"/>
    </row>
    <row r="131" spans="2:2" ht="12" customHeight="1">
      <c r="B131" s="15"/>
    </row>
    <row r="132" spans="2:2" ht="12" customHeight="1">
      <c r="B132" s="15"/>
    </row>
    <row r="133" spans="2:2" ht="12" customHeight="1">
      <c r="B133" s="15"/>
    </row>
    <row r="134" spans="2:2" ht="12" customHeight="1">
      <c r="B134" s="15"/>
    </row>
    <row r="135" spans="2:2" ht="12" customHeight="1">
      <c r="B135" s="15"/>
    </row>
    <row r="136" spans="2:2" ht="12" customHeight="1">
      <c r="B136" s="15"/>
    </row>
    <row r="137" spans="2:2" ht="12" customHeight="1">
      <c r="B137" s="15"/>
    </row>
    <row r="138" spans="2:2" ht="12" customHeight="1">
      <c r="B138" s="15"/>
    </row>
    <row r="139" spans="2:2" ht="12" customHeight="1">
      <c r="B139" s="15"/>
    </row>
    <row r="140" spans="2:2" ht="12" customHeight="1">
      <c r="B140" s="15"/>
    </row>
    <row r="141" spans="2:2" ht="12" customHeight="1">
      <c r="B141" s="15"/>
    </row>
    <row r="142" spans="2:2" ht="12" customHeight="1">
      <c r="B142" s="15"/>
    </row>
    <row r="143" spans="2:2" ht="12" customHeight="1">
      <c r="B143" s="15"/>
    </row>
    <row r="144" spans="2:2" ht="12" customHeight="1">
      <c r="B144" s="15"/>
    </row>
    <row r="145" spans="2:2" ht="12" customHeight="1">
      <c r="B145" s="15"/>
    </row>
    <row r="146" spans="2:2" ht="12" customHeight="1">
      <c r="B146" s="15"/>
    </row>
    <row r="147" spans="2:2" ht="12" customHeight="1">
      <c r="B147" s="15"/>
    </row>
    <row r="148" spans="2:2" ht="12" customHeight="1">
      <c r="B148" s="15"/>
    </row>
    <row r="149" spans="2:2" ht="12" customHeight="1">
      <c r="B149" s="15"/>
    </row>
    <row r="150" spans="2:2" ht="12" customHeight="1">
      <c r="B150" s="15"/>
    </row>
    <row r="151" spans="2:2" ht="12" customHeight="1">
      <c r="B151" s="15"/>
    </row>
    <row r="152" spans="2:2" ht="12" customHeight="1">
      <c r="B152" s="15"/>
    </row>
    <row r="153" spans="2:2" ht="12" customHeight="1">
      <c r="B153" s="15"/>
    </row>
    <row r="154" spans="2:2" ht="12" customHeight="1">
      <c r="B154" s="15"/>
    </row>
    <row r="155" spans="2:2" ht="12" customHeight="1">
      <c r="B155" s="15"/>
    </row>
    <row r="156" spans="2:2" ht="12" customHeight="1">
      <c r="B156" s="15"/>
    </row>
    <row r="157" spans="2:2" ht="12" customHeight="1">
      <c r="B157" s="15"/>
    </row>
    <row r="158" spans="2:2" ht="12" customHeight="1">
      <c r="B158" s="15"/>
    </row>
    <row r="159" spans="2:2" ht="12" customHeight="1">
      <c r="B159" s="15"/>
    </row>
    <row r="160" spans="2:2" ht="12" customHeight="1">
      <c r="B160" s="15"/>
    </row>
    <row r="161" spans="2:2" ht="12" customHeight="1">
      <c r="B161" s="15"/>
    </row>
    <row r="162" spans="2:2" ht="12" customHeight="1">
      <c r="B162" s="15"/>
    </row>
    <row r="163" spans="2:2" ht="12" customHeight="1">
      <c r="B163" s="15"/>
    </row>
    <row r="164" spans="2:2" ht="12" customHeight="1">
      <c r="B164" s="15"/>
    </row>
    <row r="165" spans="2:2" ht="12" customHeight="1">
      <c r="B165" s="15"/>
    </row>
    <row r="166" spans="2:2" ht="12" customHeight="1">
      <c r="B166" s="15"/>
    </row>
    <row r="167" spans="2:2" ht="12" customHeight="1">
      <c r="B167" s="15"/>
    </row>
    <row r="168" spans="2:2" ht="12" customHeight="1">
      <c r="B168" s="15"/>
    </row>
    <row r="169" spans="2:2" ht="12" customHeight="1">
      <c r="B169" s="15"/>
    </row>
    <row r="170" spans="2:2" ht="12" customHeight="1">
      <c r="B170" s="15"/>
    </row>
    <row r="171" spans="2:2" ht="12" customHeight="1">
      <c r="B171" s="15"/>
    </row>
    <row r="172" spans="2:2" ht="12" customHeight="1">
      <c r="B172" s="15"/>
    </row>
    <row r="173" spans="2:2" ht="12" customHeight="1">
      <c r="B173" s="15"/>
    </row>
    <row r="174" spans="2:2" ht="12" customHeight="1">
      <c r="B174" s="15"/>
    </row>
    <row r="175" spans="2:2" ht="12" customHeight="1">
      <c r="B175" s="15"/>
    </row>
    <row r="176" spans="2:2" ht="12" customHeight="1">
      <c r="B176" s="15"/>
    </row>
    <row r="177" spans="2:2" ht="12" customHeight="1">
      <c r="B177" s="15"/>
    </row>
    <row r="178" spans="2:2" ht="12" customHeight="1">
      <c r="B178" s="15"/>
    </row>
    <row r="179" spans="2:2" ht="12" customHeight="1">
      <c r="B179" s="15"/>
    </row>
    <row r="180" spans="2:2" ht="12" customHeight="1">
      <c r="B180" s="15"/>
    </row>
    <row r="181" spans="2:2" ht="12" customHeight="1">
      <c r="B181" s="15"/>
    </row>
    <row r="182" spans="2:2" ht="12" customHeight="1">
      <c r="B182" s="15"/>
    </row>
    <row r="183" spans="2:2" ht="12" customHeight="1">
      <c r="B183" s="15"/>
    </row>
    <row r="184" spans="2:2" ht="12" customHeight="1">
      <c r="B184" s="15"/>
    </row>
    <row r="185" spans="2:2" ht="12" customHeight="1">
      <c r="B185" s="15"/>
    </row>
    <row r="186" spans="2:2" ht="12" customHeight="1">
      <c r="B186" s="15"/>
    </row>
    <row r="187" spans="2:2" ht="12" customHeight="1">
      <c r="B187" s="15"/>
    </row>
    <row r="188" spans="2:2" ht="12" customHeight="1">
      <c r="B188" s="15"/>
    </row>
    <row r="189" spans="2:2" ht="12" customHeight="1">
      <c r="B189" s="15"/>
    </row>
    <row r="190" spans="2:2" ht="12" customHeight="1">
      <c r="B190" s="15"/>
    </row>
    <row r="191" spans="2:2" ht="12" customHeight="1">
      <c r="B191" s="15"/>
    </row>
    <row r="192" spans="2:2" ht="12" customHeight="1">
      <c r="B192" s="15"/>
    </row>
    <row r="193" spans="2:2" ht="12" customHeight="1">
      <c r="B193" s="15"/>
    </row>
    <row r="194" spans="2:2" ht="12" customHeight="1">
      <c r="B194" s="15"/>
    </row>
    <row r="195" spans="2:2" ht="12" customHeight="1">
      <c r="B195" s="15"/>
    </row>
    <row r="196" spans="2:2" ht="12" customHeight="1">
      <c r="B196" s="15"/>
    </row>
    <row r="197" spans="2:2" ht="12" customHeight="1">
      <c r="B197" s="15"/>
    </row>
    <row r="198" spans="2:2" ht="12" customHeight="1">
      <c r="B198" s="15"/>
    </row>
    <row r="199" spans="2:2" ht="12" customHeight="1">
      <c r="B199" s="15"/>
    </row>
    <row r="200" spans="2:2" ht="12" customHeight="1">
      <c r="B200" s="15"/>
    </row>
    <row r="201" spans="2:2" ht="12" customHeight="1">
      <c r="B201" s="15"/>
    </row>
    <row r="202" spans="2:2" ht="12" customHeight="1">
      <c r="B202" s="15"/>
    </row>
    <row r="203" spans="2:2" ht="12" customHeight="1">
      <c r="B203" s="15"/>
    </row>
    <row r="204" spans="2:2" ht="12" customHeight="1">
      <c r="B204" s="15"/>
    </row>
    <row r="205" spans="2:2" ht="12" customHeight="1">
      <c r="B205" s="15"/>
    </row>
    <row r="206" spans="2:2" ht="12" customHeight="1">
      <c r="B206" s="15"/>
    </row>
    <row r="207" spans="2:2" ht="12" customHeight="1">
      <c r="B207" s="15"/>
    </row>
    <row r="208" spans="2:2" ht="12" customHeight="1">
      <c r="B208" s="15"/>
    </row>
    <row r="209" spans="2:2" ht="12" customHeight="1">
      <c r="B209" s="15"/>
    </row>
    <row r="210" spans="2:2" ht="12" customHeight="1">
      <c r="B210" s="15"/>
    </row>
    <row r="211" spans="2:2" ht="12" customHeight="1">
      <c r="B211" s="15"/>
    </row>
    <row r="212" spans="2:2" ht="12" customHeight="1">
      <c r="B212" s="15"/>
    </row>
    <row r="213" spans="2:2" ht="12" customHeight="1">
      <c r="B213" s="15"/>
    </row>
    <row r="214" spans="2:2" ht="12" customHeight="1">
      <c r="B214" s="15"/>
    </row>
    <row r="215" spans="2:2" ht="12" customHeight="1">
      <c r="B215" s="15"/>
    </row>
    <row r="216" spans="2:2" ht="12" customHeight="1">
      <c r="B216" s="15"/>
    </row>
    <row r="217" spans="2:2" ht="12" customHeight="1">
      <c r="B217" s="15"/>
    </row>
    <row r="218" spans="2:2" ht="12" customHeight="1">
      <c r="B218" s="15"/>
    </row>
    <row r="219" spans="2:2" ht="12" customHeight="1">
      <c r="B219" s="15"/>
    </row>
    <row r="220" spans="2:2" ht="12" customHeight="1">
      <c r="B220" s="15"/>
    </row>
    <row r="221" spans="2:2" ht="12" customHeight="1">
      <c r="B221" s="15"/>
    </row>
    <row r="222" spans="2:2" ht="12" customHeight="1">
      <c r="B222" s="15"/>
    </row>
    <row r="223" spans="2:2" ht="12" customHeight="1">
      <c r="B223" s="15"/>
    </row>
    <row r="224" spans="2:2" ht="12" customHeight="1">
      <c r="B224" s="15"/>
    </row>
    <row r="225" spans="2:2" ht="12" customHeight="1">
      <c r="B225" s="15"/>
    </row>
    <row r="226" spans="2:2" ht="12" customHeight="1">
      <c r="B226" s="15"/>
    </row>
    <row r="227" spans="2:2" ht="12" customHeight="1">
      <c r="B227" s="15"/>
    </row>
    <row r="228" spans="2:2" ht="12" customHeight="1">
      <c r="B228" s="15"/>
    </row>
    <row r="229" spans="2:2" ht="12" customHeight="1">
      <c r="B229" s="15"/>
    </row>
    <row r="230" spans="2:2" ht="12" customHeight="1">
      <c r="B230" s="15"/>
    </row>
    <row r="231" spans="2:2" ht="12" customHeight="1">
      <c r="B231" s="15"/>
    </row>
    <row r="232" spans="2:2" ht="12" customHeight="1">
      <c r="B232" s="15"/>
    </row>
    <row r="233" spans="2:2" ht="12" customHeight="1">
      <c r="B233" s="15"/>
    </row>
    <row r="234" spans="2:2" ht="12" customHeight="1">
      <c r="B234" s="15"/>
    </row>
    <row r="235" spans="2:2" ht="12" customHeight="1">
      <c r="B235" s="15"/>
    </row>
    <row r="236" spans="2:2" ht="12" customHeight="1">
      <c r="B236" s="15"/>
    </row>
    <row r="237" spans="2:2" ht="12" customHeight="1">
      <c r="B237" s="15"/>
    </row>
    <row r="238" spans="2:2" ht="12" customHeight="1">
      <c r="B238" s="15"/>
    </row>
    <row r="239" spans="2:2" ht="12" customHeight="1">
      <c r="B239" s="15"/>
    </row>
    <row r="240" spans="2:2" ht="12" customHeight="1">
      <c r="B240" s="15"/>
    </row>
    <row r="241" spans="2:2" ht="12" customHeight="1">
      <c r="B241" s="15"/>
    </row>
    <row r="242" spans="2:2" ht="12" customHeight="1">
      <c r="B242" s="15"/>
    </row>
    <row r="243" spans="2:2" ht="12" customHeight="1">
      <c r="B243" s="15"/>
    </row>
    <row r="244" spans="2:2" ht="12" customHeight="1">
      <c r="B244" s="15"/>
    </row>
    <row r="245" spans="2:2" ht="12" customHeight="1">
      <c r="B245" s="15"/>
    </row>
    <row r="246" spans="2:2" ht="12" customHeight="1">
      <c r="B246" s="15"/>
    </row>
    <row r="247" spans="2:2" ht="12" customHeight="1">
      <c r="B247" s="15"/>
    </row>
    <row r="248" spans="2:2" ht="12" customHeight="1">
      <c r="B248" s="15"/>
    </row>
    <row r="249" spans="2:2" ht="12" customHeight="1">
      <c r="B249" s="15"/>
    </row>
    <row r="250" spans="2:2" ht="12" customHeight="1">
      <c r="B250" s="15"/>
    </row>
    <row r="251" spans="2:2" ht="12" customHeight="1">
      <c r="B251" s="15"/>
    </row>
    <row r="252" spans="2:2" ht="12" customHeight="1">
      <c r="B252" s="15"/>
    </row>
    <row r="253" spans="2:2" ht="12" customHeight="1">
      <c r="B253" s="15"/>
    </row>
    <row r="254" spans="2:2" ht="12" customHeight="1">
      <c r="B254" s="15"/>
    </row>
    <row r="255" spans="2:2" ht="12" customHeight="1">
      <c r="B255" s="15"/>
    </row>
    <row r="256" spans="2:2" ht="12" customHeight="1">
      <c r="B256" s="15"/>
    </row>
    <row r="257" spans="2:2" ht="12" customHeight="1">
      <c r="B257" s="15"/>
    </row>
    <row r="258" spans="2:2" ht="12" customHeight="1">
      <c r="B258" s="15"/>
    </row>
    <row r="259" spans="2:2" ht="12" customHeight="1">
      <c r="B259" s="15"/>
    </row>
    <row r="260" spans="2:2" ht="12" customHeight="1">
      <c r="B260" s="15"/>
    </row>
    <row r="261" spans="2:2" ht="12" customHeight="1">
      <c r="B261" s="15"/>
    </row>
    <row r="262" spans="2:2" ht="12" customHeight="1">
      <c r="B262" s="15"/>
    </row>
    <row r="263" spans="2:2" ht="12" customHeight="1">
      <c r="B263" s="15"/>
    </row>
    <row r="264" spans="2:2" ht="12" customHeight="1">
      <c r="B264" s="15"/>
    </row>
    <row r="265" spans="2:2" ht="12" customHeight="1">
      <c r="B265" s="15"/>
    </row>
    <row r="266" spans="2:2" ht="12" customHeight="1">
      <c r="B266" s="15"/>
    </row>
    <row r="267" spans="2:2" ht="12" customHeight="1">
      <c r="B267" s="15"/>
    </row>
    <row r="268" spans="2:2" ht="12" customHeight="1">
      <c r="B268" s="15"/>
    </row>
    <row r="269" spans="2:2" ht="12" customHeight="1">
      <c r="B269" s="15"/>
    </row>
    <row r="270" spans="2:2" ht="12" customHeight="1">
      <c r="B270" s="15"/>
    </row>
    <row r="271" spans="2:2" ht="12" customHeight="1">
      <c r="B271" s="15"/>
    </row>
    <row r="272" spans="2:2" ht="12" customHeight="1">
      <c r="B272" s="15"/>
    </row>
    <row r="273" spans="2:2" ht="12" customHeight="1">
      <c r="B273" s="15"/>
    </row>
    <row r="274" spans="2:2" ht="12" customHeight="1">
      <c r="B274" s="15"/>
    </row>
    <row r="275" spans="2:2" ht="12" customHeight="1">
      <c r="B275" s="15"/>
    </row>
    <row r="276" spans="2:2" ht="12" customHeight="1">
      <c r="B276" s="15"/>
    </row>
    <row r="277" spans="2:2" ht="12" customHeight="1">
      <c r="B277" s="15"/>
    </row>
    <row r="278" spans="2:2" ht="12" customHeight="1">
      <c r="B278" s="15"/>
    </row>
    <row r="279" spans="2:2" ht="12" customHeight="1">
      <c r="B279" s="15"/>
    </row>
    <row r="280" spans="2:2" ht="12" customHeight="1">
      <c r="B280" s="15"/>
    </row>
    <row r="281" spans="2:2" ht="12" customHeight="1">
      <c r="B281" s="15"/>
    </row>
    <row r="282" spans="2:2" ht="12" customHeight="1">
      <c r="B282" s="15"/>
    </row>
    <row r="283" spans="2:2" ht="12" customHeight="1">
      <c r="B283" s="15"/>
    </row>
    <row r="284" spans="2:2" ht="12" customHeight="1">
      <c r="B284" s="15"/>
    </row>
    <row r="285" spans="2:2" ht="12" customHeight="1">
      <c r="B285" s="15"/>
    </row>
    <row r="286" spans="2:2" ht="12" customHeight="1">
      <c r="B286" s="15"/>
    </row>
    <row r="287" spans="2:2" ht="12" customHeight="1">
      <c r="B287" s="15"/>
    </row>
    <row r="288" spans="2:2" ht="12" customHeight="1">
      <c r="B288" s="15"/>
    </row>
    <row r="289" spans="2:2" ht="12" customHeight="1">
      <c r="B289" s="15"/>
    </row>
    <row r="290" spans="2:2" ht="12" customHeight="1">
      <c r="B290" s="15"/>
    </row>
    <row r="291" spans="2:2" ht="12" customHeight="1">
      <c r="B291" s="15"/>
    </row>
    <row r="292" spans="2:2" ht="12" customHeight="1">
      <c r="B292" s="15"/>
    </row>
    <row r="293" spans="2:2" ht="12" customHeight="1">
      <c r="B293" s="15"/>
    </row>
    <row r="294" spans="2:2" ht="12" customHeight="1">
      <c r="B294" s="15"/>
    </row>
    <row r="295" spans="2:2" ht="12" customHeight="1">
      <c r="B295" s="15"/>
    </row>
    <row r="296" spans="2:2" ht="12" customHeight="1">
      <c r="B296" s="15"/>
    </row>
    <row r="297" spans="2:2" ht="12" customHeight="1">
      <c r="B297" s="15"/>
    </row>
    <row r="298" spans="2:2" ht="12" customHeight="1">
      <c r="B298" s="15"/>
    </row>
    <row r="299" spans="2:2" ht="12" customHeight="1">
      <c r="B299" s="15"/>
    </row>
    <row r="300" spans="2:2" ht="12" customHeight="1">
      <c r="B300" s="15"/>
    </row>
    <row r="301" spans="2:2" ht="12" customHeight="1">
      <c r="B301" s="15"/>
    </row>
    <row r="302" spans="2:2" ht="12" customHeight="1">
      <c r="B302" s="15"/>
    </row>
    <row r="303" spans="2:2" ht="12" customHeight="1">
      <c r="B303" s="15"/>
    </row>
    <row r="304" spans="2:2" ht="12" customHeight="1">
      <c r="B304" s="15"/>
    </row>
    <row r="305" spans="2:2" ht="12" customHeight="1">
      <c r="B305" s="15"/>
    </row>
    <row r="306" spans="2:2" ht="12" customHeight="1">
      <c r="B306" s="15"/>
    </row>
    <row r="307" spans="2:2" ht="12" customHeight="1">
      <c r="B307" s="15"/>
    </row>
    <row r="308" spans="2:2" ht="12" customHeight="1">
      <c r="B308" s="15"/>
    </row>
    <row r="309" spans="2:2" ht="12" customHeight="1">
      <c r="B309" s="15"/>
    </row>
    <row r="310" spans="2:2" ht="12" customHeight="1">
      <c r="B310" s="15"/>
    </row>
    <row r="311" spans="2:2" ht="12" customHeight="1">
      <c r="B311" s="15"/>
    </row>
    <row r="312" spans="2:2" ht="12" customHeight="1">
      <c r="B312" s="15"/>
    </row>
    <row r="313" spans="2:2" ht="12" customHeight="1">
      <c r="B313" s="15"/>
    </row>
    <row r="314" spans="2:2" ht="12" customHeight="1">
      <c r="B314" s="15"/>
    </row>
    <row r="315" spans="2:2" ht="12" customHeight="1">
      <c r="B315" s="15"/>
    </row>
    <row r="316" spans="2:2" ht="12" customHeight="1">
      <c r="B316" s="15"/>
    </row>
    <row r="317" spans="2:2" ht="12" customHeight="1">
      <c r="B317" s="15"/>
    </row>
    <row r="318" spans="2:2" ht="12" customHeight="1">
      <c r="B318" s="15"/>
    </row>
    <row r="319" spans="2:2" ht="12" customHeight="1">
      <c r="B319" s="15"/>
    </row>
    <row r="320" spans="2:2" ht="12" customHeight="1">
      <c r="B320" s="15"/>
    </row>
    <row r="321" spans="2:2" ht="12" customHeight="1">
      <c r="B321" s="15"/>
    </row>
    <row r="322" spans="2:2" ht="12" customHeight="1">
      <c r="B322" s="15"/>
    </row>
    <row r="323" spans="2:2" ht="12" customHeight="1">
      <c r="B323" s="15"/>
    </row>
    <row r="324" spans="2:2" ht="12" customHeight="1">
      <c r="B324" s="15"/>
    </row>
    <row r="325" spans="2:2" ht="12" customHeight="1">
      <c r="B325" s="15"/>
    </row>
    <row r="326" spans="2:2" ht="12" customHeight="1">
      <c r="B326" s="15"/>
    </row>
    <row r="327" spans="2:2" ht="12" customHeight="1">
      <c r="B327" s="15"/>
    </row>
    <row r="328" spans="2:2" ht="12" customHeight="1">
      <c r="B328" s="15"/>
    </row>
    <row r="329" spans="2:2" ht="12" customHeight="1">
      <c r="B329" s="15"/>
    </row>
    <row r="330" spans="2:2" ht="12" customHeight="1">
      <c r="B330" s="15"/>
    </row>
    <row r="331" spans="2:2" ht="12" customHeight="1">
      <c r="B331" s="15"/>
    </row>
    <row r="332" spans="2:2" ht="12" customHeight="1">
      <c r="B332" s="15"/>
    </row>
    <row r="333" spans="2:2" ht="12" customHeight="1">
      <c r="B333" s="15"/>
    </row>
    <row r="334" spans="2:2" ht="12" customHeight="1">
      <c r="B334" s="15"/>
    </row>
    <row r="335" spans="2:2" ht="12" customHeight="1">
      <c r="B335" s="15"/>
    </row>
    <row r="336" spans="2:2" ht="12" customHeight="1">
      <c r="B336" s="15"/>
    </row>
    <row r="337" spans="2:2" ht="12" customHeight="1">
      <c r="B337" s="15"/>
    </row>
    <row r="338" spans="2:2" ht="12" customHeight="1">
      <c r="B338" s="15"/>
    </row>
    <row r="339" spans="2:2" ht="12" customHeight="1">
      <c r="B339" s="15"/>
    </row>
    <row r="340" spans="2:2" ht="12" customHeight="1">
      <c r="B340" s="15"/>
    </row>
    <row r="341" spans="2:2" ht="12" customHeight="1">
      <c r="B341" s="15"/>
    </row>
    <row r="342" spans="2:2" ht="12" customHeight="1">
      <c r="B342" s="15"/>
    </row>
    <row r="343" spans="2:2" ht="12" customHeight="1">
      <c r="B343" s="15"/>
    </row>
    <row r="344" spans="2:2" ht="12" customHeight="1">
      <c r="B344" s="15"/>
    </row>
    <row r="345" spans="2:2" ht="12" customHeight="1">
      <c r="B345" s="15"/>
    </row>
    <row r="346" spans="2:2" ht="12" customHeight="1">
      <c r="B346" s="15"/>
    </row>
    <row r="347" spans="2:2" ht="12" customHeight="1">
      <c r="B347" s="15"/>
    </row>
    <row r="348" spans="2:2" ht="12" customHeight="1">
      <c r="B348" s="15"/>
    </row>
    <row r="349" spans="2:2" ht="12" customHeight="1">
      <c r="B349" s="15"/>
    </row>
    <row r="350" spans="2:2" ht="12" customHeight="1">
      <c r="B350" s="15"/>
    </row>
    <row r="351" spans="2:2" ht="12" customHeight="1">
      <c r="B351" s="15"/>
    </row>
    <row r="352" spans="2:2" ht="12" customHeight="1">
      <c r="B352" s="15"/>
    </row>
    <row r="353" spans="2:2" ht="12" customHeight="1">
      <c r="B353" s="15"/>
    </row>
    <row r="354" spans="2:2" ht="12" customHeight="1">
      <c r="B354" s="15"/>
    </row>
    <row r="355" spans="2:2" ht="12" customHeight="1">
      <c r="B355" s="15"/>
    </row>
    <row r="356" spans="2:2" ht="12" customHeight="1">
      <c r="B356" s="15"/>
    </row>
    <row r="357" spans="2:2" ht="12" customHeight="1">
      <c r="B357" s="15"/>
    </row>
    <row r="358" spans="2:2" ht="12" customHeight="1">
      <c r="B358" s="15"/>
    </row>
    <row r="359" spans="2:2" ht="12" customHeight="1">
      <c r="B359" s="15"/>
    </row>
    <row r="360" spans="2:2" ht="12" customHeight="1">
      <c r="B360" s="15"/>
    </row>
    <row r="361" spans="2:2" ht="12" customHeight="1">
      <c r="B361" s="15"/>
    </row>
    <row r="362" spans="2:2" ht="12" customHeight="1">
      <c r="B362" s="15"/>
    </row>
    <row r="363" spans="2:2" ht="12" customHeight="1">
      <c r="B363" s="15"/>
    </row>
    <row r="364" spans="2:2" ht="12" customHeight="1">
      <c r="B364" s="15"/>
    </row>
    <row r="365" spans="2:2" ht="12" customHeight="1">
      <c r="B365" s="15"/>
    </row>
    <row r="366" spans="2:2" ht="12" customHeight="1">
      <c r="B366" s="15"/>
    </row>
    <row r="367" spans="2:2" ht="12" customHeight="1">
      <c r="B367" s="15"/>
    </row>
    <row r="368" spans="2:2" ht="12" customHeight="1">
      <c r="B368" s="15"/>
    </row>
    <row r="369" spans="2:2" ht="12" customHeight="1">
      <c r="B369" s="15"/>
    </row>
    <row r="370" spans="2:2" ht="12" customHeight="1">
      <c r="B370" s="15"/>
    </row>
    <row r="371" spans="2:2" ht="12" customHeight="1">
      <c r="B371" s="15"/>
    </row>
    <row r="372" spans="2:2" ht="12" customHeight="1">
      <c r="B372" s="15"/>
    </row>
    <row r="373" spans="2:2" ht="12" customHeight="1">
      <c r="B373" s="15"/>
    </row>
    <row r="374" spans="2:2" ht="12" customHeight="1">
      <c r="B374" s="15"/>
    </row>
    <row r="375" spans="2:2" ht="12" customHeight="1">
      <c r="B375" s="15"/>
    </row>
    <row r="376" spans="2:2" ht="12" customHeight="1">
      <c r="B376" s="15"/>
    </row>
    <row r="377" spans="2:2" ht="12" customHeight="1">
      <c r="B377" s="15"/>
    </row>
    <row r="378" spans="2:2" ht="12" customHeight="1">
      <c r="B378" s="15"/>
    </row>
    <row r="379" spans="2:2" ht="12" customHeight="1">
      <c r="B379" s="15"/>
    </row>
    <row r="380" spans="2:2" ht="12" customHeight="1">
      <c r="B380" s="15"/>
    </row>
    <row r="381" spans="2:2" ht="12" customHeight="1">
      <c r="B381" s="15"/>
    </row>
    <row r="382" spans="2:2" ht="12" customHeight="1">
      <c r="B382" s="15"/>
    </row>
    <row r="383" spans="2:2" ht="12" customHeight="1">
      <c r="B383" s="15"/>
    </row>
    <row r="384" spans="2:2" ht="12" customHeight="1">
      <c r="B384" s="15"/>
    </row>
    <row r="385" spans="2:2" ht="12" customHeight="1">
      <c r="B385" s="15"/>
    </row>
    <row r="386" spans="2:2" ht="12" customHeight="1">
      <c r="B386" s="15"/>
    </row>
    <row r="387" spans="2:2" ht="12" customHeight="1">
      <c r="B387" s="15"/>
    </row>
    <row r="388" spans="2:2" ht="12" customHeight="1">
      <c r="B388" s="15"/>
    </row>
    <row r="389" spans="2:2" ht="12" customHeight="1">
      <c r="B389" s="15"/>
    </row>
    <row r="390" spans="2:2" ht="12" customHeight="1">
      <c r="B390" s="15"/>
    </row>
    <row r="391" spans="2:2" ht="12" customHeight="1">
      <c r="B391" s="15"/>
    </row>
    <row r="392" spans="2:2" ht="12" customHeight="1">
      <c r="B392" s="15"/>
    </row>
    <row r="393" spans="2:2" ht="12" customHeight="1">
      <c r="B393" s="15"/>
    </row>
    <row r="394" spans="2:2" ht="12" customHeight="1">
      <c r="B394" s="15"/>
    </row>
    <row r="395" spans="2:2" ht="12" customHeight="1">
      <c r="B395" s="15"/>
    </row>
    <row r="396" spans="2:2" ht="12" customHeight="1">
      <c r="B396" s="15"/>
    </row>
    <row r="397" spans="2:2" ht="12" customHeight="1">
      <c r="B397" s="15"/>
    </row>
    <row r="398" spans="2:2" ht="12" customHeight="1">
      <c r="B398" s="15"/>
    </row>
    <row r="399" spans="2:2" ht="12" customHeight="1">
      <c r="B399" s="15"/>
    </row>
    <row r="400" spans="2:2" ht="12" customHeight="1">
      <c r="B400" s="15"/>
    </row>
    <row r="401" spans="2:2" ht="12" customHeight="1">
      <c r="B401" s="15"/>
    </row>
    <row r="402" spans="2:2" ht="12" customHeight="1">
      <c r="B402" s="15"/>
    </row>
    <row r="403" spans="2:2" ht="12" customHeight="1">
      <c r="B403" s="15"/>
    </row>
    <row r="404" spans="2:2" ht="12" customHeight="1">
      <c r="B404" s="15"/>
    </row>
    <row r="405" spans="2:2" ht="12" customHeight="1">
      <c r="B405" s="15"/>
    </row>
    <row r="406" spans="2:2" ht="12" customHeight="1">
      <c r="B406" s="15"/>
    </row>
    <row r="407" spans="2:2" ht="12" customHeight="1">
      <c r="B407" s="15"/>
    </row>
    <row r="408" spans="2:2" ht="12" customHeight="1">
      <c r="B408" s="15"/>
    </row>
    <row r="409" spans="2:2" ht="12" customHeight="1">
      <c r="B409" s="15"/>
    </row>
    <row r="410" spans="2:2" ht="12" customHeight="1">
      <c r="B410" s="15"/>
    </row>
    <row r="411" spans="2:2" ht="12" customHeight="1">
      <c r="B411" s="15"/>
    </row>
    <row r="412" spans="2:2" ht="12" customHeight="1">
      <c r="B412" s="15"/>
    </row>
    <row r="413" spans="2:2" ht="12" customHeight="1">
      <c r="B413" s="15"/>
    </row>
    <row r="414" spans="2:2" ht="12" customHeight="1">
      <c r="B414" s="15"/>
    </row>
    <row r="415" spans="2:2" ht="12" customHeight="1">
      <c r="B415" s="15"/>
    </row>
    <row r="416" spans="2:2" ht="12" customHeight="1">
      <c r="B416" s="15"/>
    </row>
    <row r="417" spans="2:2" ht="12" customHeight="1">
      <c r="B417" s="15"/>
    </row>
    <row r="418" spans="2:2" ht="12" customHeight="1">
      <c r="B418" s="15"/>
    </row>
    <row r="419" spans="2:2" ht="12" customHeight="1">
      <c r="B419" s="15"/>
    </row>
    <row r="420" spans="2:2" ht="12" customHeight="1">
      <c r="B420" s="15"/>
    </row>
    <row r="421" spans="2:2" ht="12" customHeight="1">
      <c r="B421" s="15"/>
    </row>
    <row r="422" spans="2:2" ht="12" customHeight="1">
      <c r="B422" s="15"/>
    </row>
    <row r="423" spans="2:2" ht="12" customHeight="1">
      <c r="B423" s="15"/>
    </row>
    <row r="424" spans="2:2" ht="12" customHeight="1">
      <c r="B424" s="15"/>
    </row>
    <row r="425" spans="2:2" ht="12" customHeight="1">
      <c r="B425" s="15"/>
    </row>
    <row r="426" spans="2:2" ht="12" customHeight="1">
      <c r="B426" s="15"/>
    </row>
    <row r="427" spans="2:2" ht="12" customHeight="1">
      <c r="B427" s="15"/>
    </row>
    <row r="428" spans="2:2" ht="12" customHeight="1">
      <c r="B428" s="15"/>
    </row>
    <row r="429" spans="2:2" ht="12" customHeight="1">
      <c r="B429" s="15"/>
    </row>
    <row r="430" spans="2:2" ht="12" customHeight="1">
      <c r="B430" s="15"/>
    </row>
    <row r="431" spans="2:2" ht="12" customHeight="1">
      <c r="B431" s="15"/>
    </row>
    <row r="432" spans="2:2" ht="12" customHeight="1">
      <c r="B432" s="15"/>
    </row>
    <row r="433" spans="2:2" ht="12" customHeight="1">
      <c r="B433" s="15"/>
    </row>
    <row r="434" spans="2:2" ht="12" customHeight="1">
      <c r="B434" s="15"/>
    </row>
    <row r="435" spans="2:2" ht="12" customHeight="1">
      <c r="B435" s="15"/>
    </row>
    <row r="436" spans="2:2" ht="12" customHeight="1">
      <c r="B436" s="15"/>
    </row>
    <row r="437" spans="2:2" ht="12" customHeight="1">
      <c r="B437" s="15"/>
    </row>
    <row r="438" spans="2:2" ht="12" customHeight="1">
      <c r="B438" s="15"/>
    </row>
    <row r="439" spans="2:2" ht="12" customHeight="1">
      <c r="B439" s="15"/>
    </row>
    <row r="440" spans="2:2" ht="12" customHeight="1">
      <c r="B440" s="15"/>
    </row>
    <row r="441" spans="2:2" ht="12" customHeight="1">
      <c r="B441" s="15"/>
    </row>
    <row r="442" spans="2:2" ht="12" customHeight="1">
      <c r="B442" s="15"/>
    </row>
    <row r="443" spans="2:2" ht="12" customHeight="1">
      <c r="B443" s="15"/>
    </row>
    <row r="444" spans="2:2" ht="12" customHeight="1">
      <c r="B444" s="15"/>
    </row>
    <row r="445" spans="2:2" ht="12" customHeight="1">
      <c r="B445" s="15"/>
    </row>
    <row r="446" spans="2:2" ht="12" customHeight="1">
      <c r="B446" s="15"/>
    </row>
    <row r="447" spans="2:2" ht="12" customHeight="1">
      <c r="B447" s="15"/>
    </row>
    <row r="448" spans="2:2" ht="12" customHeight="1">
      <c r="B448" s="15"/>
    </row>
    <row r="449" spans="2:2" ht="12" customHeight="1">
      <c r="B449" s="15"/>
    </row>
    <row r="450" spans="2:2" ht="12" customHeight="1">
      <c r="B450" s="15"/>
    </row>
    <row r="451" spans="2:2" ht="12" customHeight="1">
      <c r="B451" s="15"/>
    </row>
    <row r="452" spans="2:2" ht="12" customHeight="1">
      <c r="B452" s="15"/>
    </row>
    <row r="453" spans="2:2" ht="12" customHeight="1">
      <c r="B453" s="15"/>
    </row>
    <row r="454" spans="2:2" ht="12" customHeight="1">
      <c r="B454" s="15"/>
    </row>
    <row r="455" spans="2:2" ht="12" customHeight="1">
      <c r="B455" s="15"/>
    </row>
    <row r="456" spans="2:2" ht="12" customHeight="1">
      <c r="B456" s="15"/>
    </row>
    <row r="457" spans="2:2" ht="12" customHeight="1">
      <c r="B457" s="15"/>
    </row>
    <row r="458" spans="2:2" ht="12" customHeight="1">
      <c r="B458" s="15"/>
    </row>
    <row r="459" spans="2:2" ht="12" customHeight="1">
      <c r="B459" s="15"/>
    </row>
    <row r="460" spans="2:2" ht="12" customHeight="1">
      <c r="B460" s="15"/>
    </row>
    <row r="461" spans="2:2" ht="12" customHeight="1">
      <c r="B461" s="15"/>
    </row>
    <row r="462" spans="2:2" ht="12" customHeight="1">
      <c r="B462" s="15"/>
    </row>
    <row r="463" spans="2:2" ht="12" customHeight="1">
      <c r="B463" s="15"/>
    </row>
    <row r="464" spans="2:2" ht="12" customHeight="1">
      <c r="B464" s="15"/>
    </row>
    <row r="465" spans="2:2" ht="12" customHeight="1">
      <c r="B465" s="15"/>
    </row>
    <row r="466" spans="2:2" ht="12" customHeight="1">
      <c r="B466" s="15"/>
    </row>
    <row r="467" spans="2:2" ht="12" customHeight="1">
      <c r="B467" s="15"/>
    </row>
    <row r="468" spans="2:2" ht="12" customHeight="1">
      <c r="B468" s="15"/>
    </row>
    <row r="469" spans="2:2" ht="12" customHeight="1">
      <c r="B469" s="15"/>
    </row>
    <row r="470" spans="2:2" ht="12" customHeight="1">
      <c r="B470" s="15"/>
    </row>
    <row r="471" spans="2:2" ht="12" customHeight="1">
      <c r="B471" s="15"/>
    </row>
    <row r="472" spans="2:2" ht="12" customHeight="1">
      <c r="B472" s="15"/>
    </row>
    <row r="473" spans="2:2" ht="12" customHeight="1">
      <c r="B473" s="15"/>
    </row>
    <row r="474" spans="2:2" ht="12" customHeight="1">
      <c r="B474" s="15"/>
    </row>
    <row r="475" spans="2:2" ht="12" customHeight="1">
      <c r="B475" s="15"/>
    </row>
    <row r="476" spans="2:2" ht="12" customHeight="1">
      <c r="B476" s="15"/>
    </row>
    <row r="477" spans="2:2" ht="12" customHeight="1">
      <c r="B477" s="15"/>
    </row>
    <row r="478" spans="2:2" ht="12" customHeight="1">
      <c r="B478" s="15"/>
    </row>
    <row r="479" spans="2:2" ht="12" customHeight="1">
      <c r="B479" s="15"/>
    </row>
    <row r="480" spans="2:2" ht="12" customHeight="1">
      <c r="B480" s="15"/>
    </row>
    <row r="481" spans="2:2" ht="12" customHeight="1">
      <c r="B481" s="15"/>
    </row>
    <row r="482" spans="2:2" ht="12" customHeight="1">
      <c r="B482" s="15"/>
    </row>
    <row r="483" spans="2:2" ht="12" customHeight="1">
      <c r="B483" s="15"/>
    </row>
    <row r="484" spans="2:2" ht="12" customHeight="1">
      <c r="B484" s="15"/>
    </row>
    <row r="485" spans="2:2" ht="12" customHeight="1">
      <c r="B485" s="15"/>
    </row>
    <row r="486" spans="2:2" ht="12" customHeight="1">
      <c r="B486" s="15"/>
    </row>
    <row r="487" spans="2:2" ht="12" customHeight="1">
      <c r="B487" s="15"/>
    </row>
    <row r="488" spans="2:2" ht="12" customHeight="1">
      <c r="B488" s="15"/>
    </row>
    <row r="489" spans="2:2" ht="12" customHeight="1">
      <c r="B489" s="15"/>
    </row>
    <row r="490" spans="2:2" ht="12" customHeight="1">
      <c r="B490" s="15"/>
    </row>
    <row r="491" spans="2:2" ht="12" customHeight="1">
      <c r="B491" s="15"/>
    </row>
    <row r="492" spans="2:2" ht="12" customHeight="1">
      <c r="B492" s="15"/>
    </row>
    <row r="493" spans="2:2" ht="12" customHeight="1">
      <c r="B493" s="15"/>
    </row>
    <row r="494" spans="2:2" ht="12" customHeight="1">
      <c r="B494" s="15"/>
    </row>
    <row r="495" spans="2:2" ht="12" customHeight="1">
      <c r="B495" s="15"/>
    </row>
    <row r="496" spans="2:2" ht="12" customHeight="1">
      <c r="B496" s="15"/>
    </row>
    <row r="497" spans="2:2" ht="12" customHeight="1">
      <c r="B497" s="15"/>
    </row>
    <row r="498" spans="2:2" ht="12" customHeight="1">
      <c r="B498" s="15"/>
    </row>
    <row r="499" spans="2:2" ht="12" customHeight="1">
      <c r="B499" s="15"/>
    </row>
    <row r="500" spans="2:2" ht="12" customHeight="1">
      <c r="B500" s="15"/>
    </row>
    <row r="501" spans="2:2" ht="12" customHeight="1">
      <c r="B501" s="15"/>
    </row>
    <row r="502" spans="2:2" ht="12" customHeight="1">
      <c r="B502" s="15"/>
    </row>
    <row r="503" spans="2:2" ht="12" customHeight="1">
      <c r="B503" s="15"/>
    </row>
    <row r="504" spans="2:2" ht="12" customHeight="1">
      <c r="B504" s="15"/>
    </row>
    <row r="505" spans="2:2" ht="12" customHeight="1">
      <c r="B505" s="15"/>
    </row>
    <row r="506" spans="2:2" ht="12" customHeight="1">
      <c r="B506" s="15"/>
    </row>
    <row r="507" spans="2:2" ht="12" customHeight="1">
      <c r="B507" s="15"/>
    </row>
    <row r="508" spans="2:2" ht="12" customHeight="1">
      <c r="B508" s="15"/>
    </row>
    <row r="509" spans="2:2" ht="12" customHeight="1">
      <c r="B509" s="15"/>
    </row>
    <row r="510" spans="2:2" ht="12" customHeight="1">
      <c r="B510" s="15"/>
    </row>
    <row r="511" spans="2:2" ht="12" customHeight="1">
      <c r="B511" s="15"/>
    </row>
    <row r="512" spans="2:2" ht="12" customHeight="1">
      <c r="B512" s="15"/>
    </row>
    <row r="513" spans="2:2" ht="12" customHeight="1">
      <c r="B513" s="15"/>
    </row>
    <row r="514" spans="2:2" ht="12" customHeight="1">
      <c r="B514" s="15"/>
    </row>
    <row r="515" spans="2:2" ht="12" customHeight="1">
      <c r="B515" s="15"/>
    </row>
    <row r="516" spans="2:2" ht="12" customHeight="1">
      <c r="B516" s="15"/>
    </row>
    <row r="517" spans="2:2" ht="12" customHeight="1">
      <c r="B517" s="15"/>
    </row>
    <row r="518" spans="2:2" ht="12" customHeight="1">
      <c r="B518" s="15"/>
    </row>
    <row r="519" spans="2:2" ht="12" customHeight="1">
      <c r="B519" s="15"/>
    </row>
    <row r="520" spans="2:2" ht="12" customHeight="1">
      <c r="B520" s="15"/>
    </row>
    <row r="521" spans="2:2" ht="12" customHeight="1">
      <c r="B521" s="15"/>
    </row>
    <row r="522" spans="2:2" ht="12" customHeight="1">
      <c r="B522" s="15"/>
    </row>
    <row r="523" spans="2:2" ht="12" customHeight="1">
      <c r="B523" s="15"/>
    </row>
    <row r="524" spans="2:2" ht="12" customHeight="1">
      <c r="B524" s="15"/>
    </row>
    <row r="525" spans="2:2" ht="12" customHeight="1">
      <c r="B525" s="15"/>
    </row>
    <row r="526" spans="2:2" ht="12" customHeight="1">
      <c r="B526" s="15"/>
    </row>
    <row r="527" spans="2:2" ht="12" customHeight="1">
      <c r="B527" s="15"/>
    </row>
    <row r="528" spans="2:2" ht="12" customHeight="1">
      <c r="B528" s="15"/>
    </row>
    <row r="529" spans="2:2" ht="12" customHeight="1">
      <c r="B529" s="15"/>
    </row>
    <row r="530" spans="2:2" ht="12" customHeight="1">
      <c r="B530" s="15"/>
    </row>
    <row r="531" spans="2:2" ht="12" customHeight="1">
      <c r="B531" s="15"/>
    </row>
    <row r="532" spans="2:2" ht="12" customHeight="1">
      <c r="B532" s="15"/>
    </row>
    <row r="533" spans="2:2" ht="12" customHeight="1">
      <c r="B533" s="15"/>
    </row>
    <row r="534" spans="2:2" ht="12" customHeight="1">
      <c r="B534" s="15"/>
    </row>
    <row r="535" spans="2:2" ht="12" customHeight="1">
      <c r="B535" s="15"/>
    </row>
    <row r="536" spans="2:2" ht="12" customHeight="1">
      <c r="B536" s="15"/>
    </row>
    <row r="537" spans="2:2" ht="12" customHeight="1">
      <c r="B537" s="15"/>
    </row>
    <row r="538" spans="2:2" ht="12" customHeight="1">
      <c r="B538" s="15"/>
    </row>
    <row r="539" spans="2:2" ht="12" customHeight="1">
      <c r="B539" s="15"/>
    </row>
    <row r="540" spans="2:2" ht="12" customHeight="1">
      <c r="B540" s="15"/>
    </row>
    <row r="541" spans="2:2" ht="12" customHeight="1">
      <c r="B541" s="15"/>
    </row>
    <row r="542" spans="2:2" ht="12" customHeight="1">
      <c r="B542" s="15"/>
    </row>
    <row r="543" spans="2:2" ht="12" customHeight="1">
      <c r="B543" s="15"/>
    </row>
    <row r="544" spans="2:2" ht="12" customHeight="1">
      <c r="B544" s="15"/>
    </row>
    <row r="545" spans="2:2" ht="12" customHeight="1">
      <c r="B545" s="15"/>
    </row>
    <row r="546" spans="2:2" ht="12" customHeight="1">
      <c r="B546" s="15"/>
    </row>
    <row r="547" spans="2:2" ht="12" customHeight="1">
      <c r="B547" s="15"/>
    </row>
    <row r="548" spans="2:2" ht="12" customHeight="1">
      <c r="B548" s="15"/>
    </row>
    <row r="549" spans="2:2" ht="12" customHeight="1">
      <c r="B549" s="15"/>
    </row>
    <row r="550" spans="2:2" ht="12" customHeight="1">
      <c r="B550" s="15"/>
    </row>
    <row r="551" spans="2:2" ht="12" customHeight="1">
      <c r="B551" s="15"/>
    </row>
    <row r="552" spans="2:2" ht="12" customHeight="1">
      <c r="B552" s="15"/>
    </row>
    <row r="553" spans="2:2" ht="12" customHeight="1">
      <c r="B553" s="15"/>
    </row>
    <row r="554" spans="2:2" ht="12" customHeight="1">
      <c r="B554" s="15"/>
    </row>
    <row r="555" spans="2:2" ht="12" customHeight="1">
      <c r="B555" s="15"/>
    </row>
    <row r="556" spans="2:2" ht="12" customHeight="1">
      <c r="B556" s="15"/>
    </row>
    <row r="557" spans="2:2" ht="12" customHeight="1">
      <c r="B557" s="15"/>
    </row>
    <row r="558" spans="2:2" ht="12" customHeight="1">
      <c r="B558" s="15"/>
    </row>
    <row r="559" spans="2:2" ht="12" customHeight="1">
      <c r="B559" s="15"/>
    </row>
    <row r="560" spans="2:2" ht="12" customHeight="1">
      <c r="B560" s="15"/>
    </row>
    <row r="561" spans="2:2" ht="12" customHeight="1">
      <c r="B561" s="15"/>
    </row>
    <row r="562" spans="2:2" ht="12" customHeight="1">
      <c r="B562" s="15"/>
    </row>
    <row r="563" spans="2:2" ht="12" customHeight="1">
      <c r="B563" s="15"/>
    </row>
    <row r="564" spans="2:2" ht="12" customHeight="1">
      <c r="B564" s="15"/>
    </row>
    <row r="565" spans="2:2" ht="12" customHeight="1">
      <c r="B565" s="15"/>
    </row>
    <row r="566" spans="2:2" ht="12" customHeight="1">
      <c r="B566" s="15"/>
    </row>
    <row r="567" spans="2:2" ht="12" customHeight="1">
      <c r="B567" s="15"/>
    </row>
    <row r="568" spans="2:2" ht="12" customHeight="1">
      <c r="B568" s="15"/>
    </row>
    <row r="569" spans="2:2" ht="12" customHeight="1">
      <c r="B569" s="15"/>
    </row>
    <row r="570" spans="2:2" ht="12" customHeight="1">
      <c r="B570" s="15"/>
    </row>
    <row r="571" spans="2:2" ht="12" customHeight="1">
      <c r="B571" s="15"/>
    </row>
    <row r="572" spans="2:2" ht="12" customHeight="1">
      <c r="B572" s="15"/>
    </row>
    <row r="573" spans="2:2" ht="12" customHeight="1">
      <c r="B573" s="15"/>
    </row>
    <row r="574" spans="2:2" ht="12" customHeight="1">
      <c r="B574" s="15"/>
    </row>
    <row r="575" spans="2:2" ht="12" customHeight="1">
      <c r="B575" s="15"/>
    </row>
    <row r="576" spans="2:2" ht="12" customHeight="1">
      <c r="B576" s="15"/>
    </row>
    <row r="577" spans="2:2" ht="12" customHeight="1">
      <c r="B577" s="15"/>
    </row>
    <row r="578" spans="2:2" ht="12" customHeight="1">
      <c r="B578" s="15"/>
    </row>
    <row r="579" spans="2:2" ht="12" customHeight="1">
      <c r="B579" s="15"/>
    </row>
    <row r="580" spans="2:2" ht="12" customHeight="1">
      <c r="B580" s="15"/>
    </row>
    <row r="581" spans="2:2" ht="12" customHeight="1">
      <c r="B581" s="15"/>
    </row>
    <row r="582" spans="2:2" ht="12" customHeight="1">
      <c r="B582" s="15"/>
    </row>
    <row r="583" spans="2:2" ht="12" customHeight="1">
      <c r="B583" s="15"/>
    </row>
    <row r="584" spans="2:2" ht="12" customHeight="1">
      <c r="B584" s="15"/>
    </row>
    <row r="585" spans="2:2" ht="12" customHeight="1">
      <c r="B585" s="15"/>
    </row>
    <row r="586" spans="2:2" ht="12" customHeight="1">
      <c r="B586" s="15"/>
    </row>
    <row r="587" spans="2:2" ht="12" customHeight="1">
      <c r="B587" s="15"/>
    </row>
    <row r="588" spans="2:2" ht="12" customHeight="1">
      <c r="B588" s="15"/>
    </row>
    <row r="589" spans="2:2" ht="12" customHeight="1">
      <c r="B589" s="15"/>
    </row>
    <row r="590" spans="2:2" ht="12" customHeight="1">
      <c r="B590" s="15"/>
    </row>
    <row r="591" spans="2:2" ht="12" customHeight="1">
      <c r="B591" s="15"/>
    </row>
    <row r="592" spans="2:2" ht="12" customHeight="1">
      <c r="B592" s="15"/>
    </row>
    <row r="593" spans="2:2" ht="12" customHeight="1">
      <c r="B593" s="15"/>
    </row>
    <row r="594" spans="2:2" ht="12" customHeight="1">
      <c r="B594" s="15"/>
    </row>
    <row r="595" spans="2:2" ht="12" customHeight="1">
      <c r="B595" s="15"/>
    </row>
    <row r="596" spans="2:2" ht="12" customHeight="1">
      <c r="B596" s="15"/>
    </row>
    <row r="597" spans="2:2" ht="12" customHeight="1">
      <c r="B597" s="15"/>
    </row>
    <row r="598" spans="2:2" ht="12" customHeight="1">
      <c r="B598" s="15"/>
    </row>
    <row r="599" spans="2:2" ht="12" customHeight="1">
      <c r="B599" s="15"/>
    </row>
    <row r="600" spans="2:2" ht="12" customHeight="1">
      <c r="B600" s="15"/>
    </row>
    <row r="601" spans="2:2" ht="12" customHeight="1">
      <c r="B601" s="15"/>
    </row>
    <row r="602" spans="2:2" ht="12" customHeight="1">
      <c r="B602" s="15"/>
    </row>
    <row r="603" spans="2:2" ht="12" customHeight="1">
      <c r="B603" s="15"/>
    </row>
    <row r="604" spans="2:2" ht="12" customHeight="1">
      <c r="B604" s="15"/>
    </row>
    <row r="605" spans="2:2" ht="12" customHeight="1">
      <c r="B605" s="15"/>
    </row>
    <row r="606" spans="2:2" ht="12" customHeight="1">
      <c r="B606" s="15"/>
    </row>
    <row r="607" spans="2:2" ht="12" customHeight="1">
      <c r="B607" s="15"/>
    </row>
    <row r="608" spans="2:2" ht="12" customHeight="1">
      <c r="B608" s="15"/>
    </row>
    <row r="609" spans="2:2" ht="12" customHeight="1">
      <c r="B609" s="15"/>
    </row>
    <row r="610" spans="2:2" ht="12" customHeight="1">
      <c r="B610" s="15"/>
    </row>
    <row r="611" spans="2:2" ht="12" customHeight="1">
      <c r="B611" s="15"/>
    </row>
    <row r="612" spans="2:2" ht="12" customHeight="1">
      <c r="B612" s="15"/>
    </row>
    <row r="613" spans="2:2" ht="12" customHeight="1">
      <c r="B613" s="15"/>
    </row>
    <row r="614" spans="2:2" ht="12" customHeight="1">
      <c r="B614" s="15"/>
    </row>
    <row r="615" spans="2:2" ht="12" customHeight="1">
      <c r="B615" s="15"/>
    </row>
    <row r="616" spans="2:2" ht="12" customHeight="1">
      <c r="B616" s="15"/>
    </row>
    <row r="617" spans="2:2" ht="12" customHeight="1">
      <c r="B617" s="15"/>
    </row>
    <row r="618" spans="2:2" ht="12" customHeight="1">
      <c r="B618" s="15"/>
    </row>
    <row r="619" spans="2:2" ht="12" customHeight="1">
      <c r="B619" s="15"/>
    </row>
    <row r="620" spans="2:2" ht="12" customHeight="1">
      <c r="B620" s="15"/>
    </row>
    <row r="621" spans="2:2" ht="12" customHeight="1">
      <c r="B621" s="15"/>
    </row>
    <row r="622" spans="2:2" ht="12" customHeight="1">
      <c r="B622" s="15"/>
    </row>
    <row r="623" spans="2:2" ht="12" customHeight="1">
      <c r="B623" s="15"/>
    </row>
    <row r="624" spans="2:2" ht="12" customHeight="1">
      <c r="B624" s="15"/>
    </row>
    <row r="625" spans="2:2" ht="12" customHeight="1">
      <c r="B625" s="15"/>
    </row>
    <row r="626" spans="2:2" ht="12" customHeight="1">
      <c r="B626" s="15"/>
    </row>
    <row r="627" spans="2:2" ht="12" customHeight="1">
      <c r="B627" s="15"/>
    </row>
    <row r="628" spans="2:2" ht="12" customHeight="1">
      <c r="B628" s="15"/>
    </row>
    <row r="629" spans="2:2" ht="12" customHeight="1">
      <c r="B629" s="15"/>
    </row>
    <row r="630" spans="2:2" ht="12" customHeight="1">
      <c r="B630" s="15"/>
    </row>
    <row r="631" spans="2:2" ht="12" customHeight="1">
      <c r="B631" s="15"/>
    </row>
    <row r="632" spans="2:2" ht="12" customHeight="1">
      <c r="B632" s="15"/>
    </row>
    <row r="633" spans="2:2" ht="12" customHeight="1">
      <c r="B633" s="15"/>
    </row>
    <row r="634" spans="2:2" ht="12" customHeight="1">
      <c r="B634" s="15"/>
    </row>
    <row r="635" spans="2:2" ht="12" customHeight="1">
      <c r="B635" s="15"/>
    </row>
    <row r="636" spans="2:2" ht="12" customHeight="1">
      <c r="B636" s="15"/>
    </row>
    <row r="637" spans="2:2" ht="12" customHeight="1">
      <c r="B637" s="15"/>
    </row>
    <row r="638" spans="2:2" ht="12" customHeight="1">
      <c r="B638" s="15"/>
    </row>
    <row r="639" spans="2:2" ht="12" customHeight="1">
      <c r="B639" s="15"/>
    </row>
    <row r="640" spans="2:2" ht="12" customHeight="1">
      <c r="B640" s="15"/>
    </row>
    <row r="641" spans="2:2" ht="12" customHeight="1">
      <c r="B641" s="15"/>
    </row>
    <row r="642" spans="2:2" ht="12" customHeight="1">
      <c r="B642" s="15"/>
    </row>
    <row r="643" spans="2:2" ht="12" customHeight="1">
      <c r="B643" s="15"/>
    </row>
    <row r="644" spans="2:2" ht="12" customHeight="1">
      <c r="B644" s="15"/>
    </row>
    <row r="645" spans="2:2" ht="12" customHeight="1">
      <c r="B645" s="15"/>
    </row>
    <row r="646" spans="2:2" ht="12" customHeight="1">
      <c r="B646" s="15"/>
    </row>
    <row r="647" spans="2:2" ht="12" customHeight="1">
      <c r="B647" s="15"/>
    </row>
    <row r="648" spans="2:2" ht="12" customHeight="1">
      <c r="B648" s="15"/>
    </row>
    <row r="649" spans="2:2" ht="12" customHeight="1">
      <c r="B649" s="15"/>
    </row>
    <row r="650" spans="2:2" ht="12" customHeight="1">
      <c r="B650" s="15"/>
    </row>
    <row r="651" spans="2:2" ht="12" customHeight="1">
      <c r="B651" s="15"/>
    </row>
    <row r="652" spans="2:2" ht="12" customHeight="1">
      <c r="B652" s="15"/>
    </row>
    <row r="653" spans="2:2" ht="12" customHeight="1">
      <c r="B653" s="15"/>
    </row>
    <row r="654" spans="2:2" ht="12" customHeight="1">
      <c r="B654" s="15"/>
    </row>
    <row r="655" spans="2:2" ht="12" customHeight="1">
      <c r="B655" s="15"/>
    </row>
    <row r="656" spans="2:2" ht="12" customHeight="1">
      <c r="B656" s="15"/>
    </row>
    <row r="657" spans="2:2" ht="12" customHeight="1">
      <c r="B657" s="15"/>
    </row>
    <row r="658" spans="2:2" ht="12" customHeight="1">
      <c r="B658" s="15"/>
    </row>
    <row r="659" spans="2:2" ht="12" customHeight="1">
      <c r="B659" s="15"/>
    </row>
    <row r="660" spans="2:2" ht="12" customHeight="1">
      <c r="B660" s="15"/>
    </row>
    <row r="661" spans="2:2" ht="12" customHeight="1">
      <c r="B661" s="15"/>
    </row>
    <row r="662" spans="2:2" ht="12" customHeight="1">
      <c r="B662" s="15"/>
    </row>
    <row r="663" spans="2:2" ht="12" customHeight="1">
      <c r="B663" s="15"/>
    </row>
    <row r="664" spans="2:2" ht="12" customHeight="1">
      <c r="B664" s="15"/>
    </row>
    <row r="665" spans="2:2" ht="12" customHeight="1">
      <c r="B665" s="15"/>
    </row>
    <row r="666" spans="2:2" ht="12" customHeight="1">
      <c r="B666" s="15"/>
    </row>
    <row r="667" spans="2:2" ht="12" customHeight="1">
      <c r="B667" s="15"/>
    </row>
    <row r="668" spans="2:2" ht="12" customHeight="1">
      <c r="B668" s="15"/>
    </row>
    <row r="669" spans="2:2" ht="12" customHeight="1">
      <c r="B669" s="15"/>
    </row>
    <row r="670" spans="2:2" ht="12" customHeight="1">
      <c r="B670" s="15"/>
    </row>
    <row r="671" spans="2:2" ht="12" customHeight="1">
      <c r="B671" s="15"/>
    </row>
    <row r="672" spans="2:2" ht="12" customHeight="1">
      <c r="B672" s="15"/>
    </row>
    <row r="673" spans="2:2" ht="12" customHeight="1">
      <c r="B673" s="15"/>
    </row>
    <row r="674" spans="2:2" ht="12" customHeight="1">
      <c r="B674" s="15"/>
    </row>
    <row r="675" spans="2:2" ht="12" customHeight="1">
      <c r="B675" s="15"/>
    </row>
    <row r="676" spans="2:2" ht="12" customHeight="1">
      <c r="B676" s="15"/>
    </row>
    <row r="677" spans="2:2" ht="12" customHeight="1">
      <c r="B677" s="15"/>
    </row>
    <row r="678" spans="2:2" ht="12" customHeight="1">
      <c r="B678" s="15"/>
    </row>
    <row r="679" spans="2:2" ht="12" customHeight="1">
      <c r="B679" s="15"/>
    </row>
    <row r="680" spans="2:2" ht="12" customHeight="1">
      <c r="B680" s="15"/>
    </row>
    <row r="681" spans="2:2" ht="12" customHeight="1">
      <c r="B681" s="15"/>
    </row>
    <row r="682" spans="2:2" ht="12" customHeight="1">
      <c r="B682" s="15"/>
    </row>
    <row r="683" spans="2:2" ht="12" customHeight="1">
      <c r="B683" s="15"/>
    </row>
    <row r="684" spans="2:2" ht="12" customHeight="1">
      <c r="B684" s="15"/>
    </row>
    <row r="685" spans="2:2" ht="12" customHeight="1">
      <c r="B685" s="15"/>
    </row>
    <row r="686" spans="2:2" ht="12" customHeight="1">
      <c r="B686" s="15"/>
    </row>
    <row r="687" spans="2:2" ht="12" customHeight="1">
      <c r="B687" s="15"/>
    </row>
    <row r="688" spans="2:2" ht="12" customHeight="1">
      <c r="B688" s="15"/>
    </row>
    <row r="689" spans="2:2" ht="12" customHeight="1">
      <c r="B689" s="15"/>
    </row>
    <row r="690" spans="2:2" ht="12" customHeight="1">
      <c r="B690" s="15"/>
    </row>
    <row r="691" spans="2:2" ht="12" customHeight="1">
      <c r="B691" s="15"/>
    </row>
    <row r="692" spans="2:2" ht="12" customHeight="1">
      <c r="B692" s="15"/>
    </row>
    <row r="693" spans="2:2" ht="12" customHeight="1">
      <c r="B693" s="15"/>
    </row>
    <row r="694" spans="2:2" ht="12" customHeight="1">
      <c r="B694" s="15"/>
    </row>
    <row r="695" spans="2:2" ht="12" customHeight="1">
      <c r="B695" s="15"/>
    </row>
    <row r="696" spans="2:2" ht="12" customHeight="1">
      <c r="B696" s="15"/>
    </row>
    <row r="697" spans="2:2" ht="12" customHeight="1">
      <c r="B697" s="15"/>
    </row>
    <row r="698" spans="2:2" ht="12" customHeight="1">
      <c r="B698" s="15"/>
    </row>
    <row r="699" spans="2:2" ht="12" customHeight="1">
      <c r="B699" s="15"/>
    </row>
    <row r="700" spans="2:2" ht="12" customHeight="1">
      <c r="B700" s="15"/>
    </row>
    <row r="701" spans="2:2" ht="12" customHeight="1">
      <c r="B701" s="15"/>
    </row>
    <row r="702" spans="2:2" ht="12" customHeight="1">
      <c r="B702" s="15"/>
    </row>
    <row r="703" spans="2:2" ht="12" customHeight="1">
      <c r="B703" s="15"/>
    </row>
    <row r="704" spans="2:2" ht="12" customHeight="1">
      <c r="B704" s="15"/>
    </row>
    <row r="705" spans="2:2" ht="12" customHeight="1">
      <c r="B705" s="15"/>
    </row>
    <row r="706" spans="2:2" ht="12" customHeight="1">
      <c r="B706" s="15"/>
    </row>
    <row r="707" spans="2:2" ht="12" customHeight="1">
      <c r="B707" s="15"/>
    </row>
    <row r="708" spans="2:2" ht="12" customHeight="1">
      <c r="B708" s="15"/>
    </row>
    <row r="709" spans="2:2" ht="12" customHeight="1">
      <c r="B709" s="15"/>
    </row>
    <row r="710" spans="2:2" ht="12" customHeight="1">
      <c r="B710" s="15"/>
    </row>
    <row r="711" spans="2:2" ht="12" customHeight="1">
      <c r="B711" s="15"/>
    </row>
    <row r="712" spans="2:2" ht="12" customHeight="1">
      <c r="B712" s="15"/>
    </row>
    <row r="713" spans="2:2" ht="12" customHeight="1">
      <c r="B713" s="15"/>
    </row>
    <row r="714" spans="2:2" ht="12" customHeight="1">
      <c r="B714" s="15"/>
    </row>
    <row r="715" spans="2:2" ht="12" customHeight="1">
      <c r="B715" s="15"/>
    </row>
    <row r="716" spans="2:2" ht="12" customHeight="1">
      <c r="B716" s="15"/>
    </row>
    <row r="717" spans="2:2" ht="12" customHeight="1">
      <c r="B717" s="15"/>
    </row>
    <row r="718" spans="2:2" ht="12" customHeight="1">
      <c r="B718" s="15"/>
    </row>
    <row r="719" spans="2:2" ht="12" customHeight="1">
      <c r="B719" s="15"/>
    </row>
    <row r="720" spans="2:2" ht="12" customHeight="1">
      <c r="B720" s="15"/>
    </row>
    <row r="721" spans="2:2" ht="12" customHeight="1">
      <c r="B721" s="15"/>
    </row>
    <row r="722" spans="2:2" ht="12" customHeight="1">
      <c r="B722" s="15"/>
    </row>
    <row r="723" spans="2:2" ht="12" customHeight="1">
      <c r="B723" s="15"/>
    </row>
    <row r="724" spans="2:2" ht="12" customHeight="1">
      <c r="B724" s="15"/>
    </row>
    <row r="725" spans="2:2" ht="12" customHeight="1">
      <c r="B725" s="15"/>
    </row>
    <row r="726" spans="2:2" ht="12" customHeight="1">
      <c r="B726" s="15"/>
    </row>
    <row r="727" spans="2:2" ht="12" customHeight="1">
      <c r="B727" s="15"/>
    </row>
    <row r="728" spans="2:2" ht="12" customHeight="1">
      <c r="B728" s="15"/>
    </row>
    <row r="729" spans="2:2" ht="12" customHeight="1">
      <c r="B729" s="15"/>
    </row>
    <row r="730" spans="2:2" ht="12" customHeight="1">
      <c r="B730" s="15"/>
    </row>
    <row r="731" spans="2:2" ht="12" customHeight="1">
      <c r="B731" s="15"/>
    </row>
    <row r="732" spans="2:2" ht="12" customHeight="1">
      <c r="B732" s="15"/>
    </row>
    <row r="733" spans="2:2" ht="12" customHeight="1">
      <c r="B733" s="15"/>
    </row>
    <row r="734" spans="2:2" ht="12" customHeight="1">
      <c r="B734" s="15"/>
    </row>
    <row r="735" spans="2:2" ht="12" customHeight="1">
      <c r="B735" s="15"/>
    </row>
    <row r="736" spans="2:2" ht="12" customHeight="1">
      <c r="B736" s="15"/>
    </row>
    <row r="737" spans="2:2" ht="12" customHeight="1">
      <c r="B737" s="15"/>
    </row>
    <row r="738" spans="2:2" ht="12" customHeight="1">
      <c r="B738" s="15"/>
    </row>
    <row r="739" spans="2:2" ht="12" customHeight="1">
      <c r="B739" s="15"/>
    </row>
    <row r="740" spans="2:2" ht="12" customHeight="1">
      <c r="B740" s="15"/>
    </row>
    <row r="741" spans="2:2" ht="12" customHeight="1">
      <c r="B741" s="15"/>
    </row>
    <row r="742" spans="2:2" ht="12" customHeight="1">
      <c r="B742" s="15"/>
    </row>
    <row r="743" spans="2:2" ht="12" customHeight="1">
      <c r="B743" s="15"/>
    </row>
    <row r="744" spans="2:2" ht="12" customHeight="1">
      <c r="B744" s="15"/>
    </row>
    <row r="745" spans="2:2" ht="12" customHeight="1">
      <c r="B745" s="15"/>
    </row>
    <row r="746" spans="2:2" ht="12" customHeight="1">
      <c r="B746" s="15"/>
    </row>
    <row r="747" spans="2:2" ht="12" customHeight="1">
      <c r="B747" s="15"/>
    </row>
    <row r="748" spans="2:2" ht="12" customHeight="1">
      <c r="B748" s="15"/>
    </row>
    <row r="749" spans="2:2" ht="12" customHeight="1">
      <c r="B749" s="15"/>
    </row>
    <row r="750" spans="2:2" ht="12" customHeight="1">
      <c r="B750" s="15"/>
    </row>
    <row r="751" spans="2:2" ht="12" customHeight="1">
      <c r="B751" s="15"/>
    </row>
    <row r="752" spans="2:2" ht="12" customHeight="1">
      <c r="B752" s="15"/>
    </row>
    <row r="753" spans="2:2" ht="12" customHeight="1">
      <c r="B753" s="15"/>
    </row>
    <row r="754" spans="2:2" ht="12" customHeight="1">
      <c r="B754" s="15"/>
    </row>
    <row r="755" spans="2:2" ht="12" customHeight="1">
      <c r="B755" s="15"/>
    </row>
    <row r="756" spans="2:2" ht="12" customHeight="1">
      <c r="B756" s="15"/>
    </row>
    <row r="757" spans="2:2" ht="12" customHeight="1">
      <c r="B757" s="15"/>
    </row>
    <row r="758" spans="2:2" ht="12" customHeight="1">
      <c r="B758" s="15"/>
    </row>
    <row r="759" spans="2:2" ht="12" customHeight="1">
      <c r="B759" s="15"/>
    </row>
    <row r="760" spans="2:2" ht="12" customHeight="1">
      <c r="B760" s="15"/>
    </row>
    <row r="761" spans="2:2" ht="12" customHeight="1">
      <c r="B761" s="15"/>
    </row>
    <row r="762" spans="2:2" ht="12" customHeight="1">
      <c r="B762" s="15"/>
    </row>
    <row r="763" spans="2:2" ht="12" customHeight="1">
      <c r="B763" s="15"/>
    </row>
    <row r="764" spans="2:2" ht="12" customHeight="1">
      <c r="B764" s="15"/>
    </row>
    <row r="765" spans="2:2" ht="12" customHeight="1">
      <c r="B765" s="15"/>
    </row>
    <row r="766" spans="2:2" ht="12" customHeight="1">
      <c r="B766" s="15"/>
    </row>
    <row r="767" spans="2:2" ht="12" customHeight="1">
      <c r="B767" s="15"/>
    </row>
    <row r="768" spans="2:2" ht="12" customHeight="1">
      <c r="B768" s="15"/>
    </row>
    <row r="769" spans="2:2" ht="12" customHeight="1">
      <c r="B769" s="15"/>
    </row>
    <row r="770" spans="2:2" ht="12" customHeight="1">
      <c r="B770" s="15"/>
    </row>
    <row r="771" spans="2:2" ht="12" customHeight="1">
      <c r="B771" s="15"/>
    </row>
    <row r="772" spans="2:2" ht="12" customHeight="1">
      <c r="B772" s="15"/>
    </row>
    <row r="773" spans="2:2" ht="12" customHeight="1">
      <c r="B773" s="15"/>
    </row>
    <row r="774" spans="2:2" ht="12" customHeight="1">
      <c r="B774" s="15"/>
    </row>
    <row r="775" spans="2:2" ht="12" customHeight="1">
      <c r="B775" s="15"/>
    </row>
    <row r="776" spans="2:2" ht="12" customHeight="1">
      <c r="B776" s="15"/>
    </row>
    <row r="777" spans="2:2" ht="12" customHeight="1">
      <c r="B777" s="15"/>
    </row>
    <row r="778" spans="2:2" ht="12" customHeight="1">
      <c r="B778" s="15"/>
    </row>
    <row r="779" spans="2:2" ht="12" customHeight="1">
      <c r="B779" s="15"/>
    </row>
    <row r="780" spans="2:2" ht="12" customHeight="1">
      <c r="B780" s="15"/>
    </row>
    <row r="781" spans="2:2" ht="12" customHeight="1">
      <c r="B781" s="15"/>
    </row>
    <row r="782" spans="2:2" ht="12" customHeight="1">
      <c r="B782" s="15"/>
    </row>
    <row r="783" spans="2:2" ht="12" customHeight="1">
      <c r="B783" s="15"/>
    </row>
    <row r="784" spans="2:2" ht="12" customHeight="1">
      <c r="B784" s="15"/>
    </row>
    <row r="785" spans="2:2" ht="12" customHeight="1">
      <c r="B785" s="15"/>
    </row>
    <row r="786" spans="2:2" ht="12" customHeight="1">
      <c r="B786" s="15"/>
    </row>
    <row r="787" spans="2:2" ht="12" customHeight="1">
      <c r="B787" s="15"/>
    </row>
    <row r="788" spans="2:2" ht="12" customHeight="1">
      <c r="B788" s="15"/>
    </row>
    <row r="789" spans="2:2" ht="12" customHeight="1">
      <c r="B789" s="15"/>
    </row>
    <row r="790" spans="2:2" ht="12" customHeight="1">
      <c r="B790" s="15"/>
    </row>
    <row r="791" spans="2:2" ht="12" customHeight="1">
      <c r="B791" s="15"/>
    </row>
    <row r="792" spans="2:2" ht="12" customHeight="1">
      <c r="B792" s="15"/>
    </row>
    <row r="793" spans="2:2" ht="12" customHeight="1">
      <c r="B793" s="15"/>
    </row>
    <row r="794" spans="2:2" ht="12" customHeight="1">
      <c r="B794" s="15"/>
    </row>
    <row r="795" spans="2:2" ht="12" customHeight="1">
      <c r="B795" s="15"/>
    </row>
    <row r="796" spans="2:2" ht="12" customHeight="1">
      <c r="B796" s="15"/>
    </row>
    <row r="797" spans="2:2" ht="12" customHeight="1">
      <c r="B797" s="15"/>
    </row>
    <row r="798" spans="2:2" ht="12" customHeight="1">
      <c r="B798" s="15"/>
    </row>
    <row r="799" spans="2:2" ht="12" customHeight="1">
      <c r="B799" s="15"/>
    </row>
    <row r="800" spans="2:2" ht="12" customHeight="1">
      <c r="B800" s="15"/>
    </row>
    <row r="801" spans="2:2" ht="12" customHeight="1">
      <c r="B801" s="15"/>
    </row>
    <row r="802" spans="2:2" ht="12" customHeight="1">
      <c r="B802" s="15"/>
    </row>
    <row r="803" spans="2:2" ht="12" customHeight="1">
      <c r="B803" s="15"/>
    </row>
    <row r="804" spans="2:2" ht="12" customHeight="1">
      <c r="B804" s="15"/>
    </row>
    <row r="805" spans="2:2" ht="12" customHeight="1">
      <c r="B805" s="15"/>
    </row>
    <row r="806" spans="2:2" ht="12" customHeight="1">
      <c r="B806" s="15"/>
    </row>
    <row r="807" spans="2:2" ht="12" customHeight="1">
      <c r="B807" s="15"/>
    </row>
    <row r="808" spans="2:2" ht="12" customHeight="1">
      <c r="B808" s="15"/>
    </row>
    <row r="809" spans="2:2" ht="12" customHeight="1">
      <c r="B809" s="15"/>
    </row>
    <row r="810" spans="2:2" ht="12" customHeight="1">
      <c r="B810" s="15"/>
    </row>
    <row r="811" spans="2:2" ht="12" customHeight="1">
      <c r="B811" s="15"/>
    </row>
    <row r="812" spans="2:2" ht="12" customHeight="1">
      <c r="B812" s="15"/>
    </row>
    <row r="813" spans="2:2" ht="12" customHeight="1">
      <c r="B813" s="15"/>
    </row>
    <row r="814" spans="2:2" ht="12" customHeight="1">
      <c r="B814" s="15"/>
    </row>
    <row r="815" spans="2:2" ht="12" customHeight="1">
      <c r="B815" s="15"/>
    </row>
    <row r="816" spans="2:2" ht="12" customHeight="1">
      <c r="B816" s="15"/>
    </row>
    <row r="817" spans="2:2" ht="12" customHeight="1">
      <c r="B817" s="15"/>
    </row>
    <row r="818" spans="2:2" ht="12" customHeight="1">
      <c r="B818" s="15"/>
    </row>
    <row r="819" spans="2:2" ht="12" customHeight="1">
      <c r="B819" s="15"/>
    </row>
    <row r="820" spans="2:2" ht="12" customHeight="1">
      <c r="B820" s="15"/>
    </row>
    <row r="821" spans="2:2" ht="12" customHeight="1">
      <c r="B821" s="15"/>
    </row>
    <row r="822" spans="2:2" ht="12" customHeight="1">
      <c r="B822" s="15"/>
    </row>
    <row r="823" spans="2:2" ht="12" customHeight="1">
      <c r="B823" s="15"/>
    </row>
    <row r="824" spans="2:2" ht="12" customHeight="1">
      <c r="B824" s="15"/>
    </row>
    <row r="825" spans="2:2" ht="12" customHeight="1">
      <c r="B825" s="15"/>
    </row>
    <row r="826" spans="2:2" ht="12" customHeight="1">
      <c r="B826" s="15"/>
    </row>
    <row r="827" spans="2:2" ht="12" customHeight="1">
      <c r="B827" s="15"/>
    </row>
    <row r="828" spans="2:2" ht="12" customHeight="1">
      <c r="B828" s="15"/>
    </row>
    <row r="829" spans="2:2" ht="12" customHeight="1">
      <c r="B829" s="15"/>
    </row>
    <row r="830" spans="2:2" ht="12" customHeight="1">
      <c r="B830" s="15"/>
    </row>
    <row r="831" spans="2:2" ht="12" customHeight="1">
      <c r="B831" s="15"/>
    </row>
    <row r="832" spans="2:2" ht="12" customHeight="1">
      <c r="B832" s="15"/>
    </row>
    <row r="833" spans="2:2" ht="12" customHeight="1">
      <c r="B833" s="15"/>
    </row>
    <row r="834" spans="2:2" ht="12" customHeight="1">
      <c r="B834" s="15"/>
    </row>
    <row r="835" spans="2:2" ht="12" customHeight="1">
      <c r="B835" s="15"/>
    </row>
    <row r="836" spans="2:2" ht="12" customHeight="1">
      <c r="B836" s="15"/>
    </row>
    <row r="837" spans="2:2" ht="12" customHeight="1">
      <c r="B837" s="15"/>
    </row>
    <row r="838" spans="2:2" ht="12" customHeight="1">
      <c r="B838" s="15"/>
    </row>
    <row r="839" spans="2:2" ht="12" customHeight="1">
      <c r="B839" s="15"/>
    </row>
    <row r="840" spans="2:2" ht="12" customHeight="1">
      <c r="B840" s="15"/>
    </row>
    <row r="841" spans="2:2" ht="12" customHeight="1">
      <c r="B841" s="15"/>
    </row>
    <row r="842" spans="2:2" ht="12" customHeight="1">
      <c r="B842" s="15"/>
    </row>
    <row r="843" spans="2:2" ht="12" customHeight="1">
      <c r="B843" s="15"/>
    </row>
    <row r="844" spans="2:2" ht="12" customHeight="1">
      <c r="B844" s="15"/>
    </row>
    <row r="845" spans="2:2" ht="12" customHeight="1">
      <c r="B845" s="15"/>
    </row>
    <row r="846" spans="2:2" ht="12" customHeight="1">
      <c r="B846" s="15"/>
    </row>
    <row r="847" spans="2:2" ht="12" customHeight="1">
      <c r="B847" s="15"/>
    </row>
    <row r="848" spans="2:2" ht="12" customHeight="1">
      <c r="B848" s="15"/>
    </row>
    <row r="849" spans="2:2" ht="12" customHeight="1">
      <c r="B849" s="15"/>
    </row>
    <row r="850" spans="2:2" ht="12" customHeight="1">
      <c r="B850" s="15"/>
    </row>
    <row r="851" spans="2:2" ht="12" customHeight="1">
      <c r="B851" s="15"/>
    </row>
    <row r="852" spans="2:2" ht="12" customHeight="1">
      <c r="B852" s="15"/>
    </row>
    <row r="853" spans="2:2" ht="12" customHeight="1">
      <c r="B853" s="15"/>
    </row>
    <row r="854" spans="2:2" ht="12" customHeight="1">
      <c r="B854" s="15"/>
    </row>
    <row r="855" spans="2:2" ht="12" customHeight="1">
      <c r="B855" s="15"/>
    </row>
    <row r="856" spans="2:2" ht="12" customHeight="1">
      <c r="B856" s="15"/>
    </row>
    <row r="857" spans="2:2" ht="12" customHeight="1">
      <c r="B857" s="15"/>
    </row>
    <row r="858" spans="2:2" ht="12" customHeight="1">
      <c r="B858" s="15"/>
    </row>
    <row r="859" spans="2:2" ht="12" customHeight="1">
      <c r="B859" s="15"/>
    </row>
    <row r="860" spans="2:2" ht="12" customHeight="1">
      <c r="B860" s="15"/>
    </row>
    <row r="861" spans="2:2" ht="12" customHeight="1">
      <c r="B861" s="15"/>
    </row>
    <row r="862" spans="2:2" ht="12" customHeight="1">
      <c r="B862" s="15"/>
    </row>
    <row r="863" spans="2:2" ht="12" customHeight="1">
      <c r="B863" s="15"/>
    </row>
    <row r="864" spans="2:2" ht="12" customHeight="1">
      <c r="B864" s="15"/>
    </row>
    <row r="865" spans="2:2" ht="12" customHeight="1">
      <c r="B865" s="15"/>
    </row>
    <row r="866" spans="2:2" ht="12" customHeight="1">
      <c r="B866" s="15"/>
    </row>
    <row r="867" spans="2:2" ht="12" customHeight="1">
      <c r="B867" s="15"/>
    </row>
    <row r="868" spans="2:2" ht="12" customHeight="1">
      <c r="B868" s="15"/>
    </row>
    <row r="869" spans="2:2" ht="12" customHeight="1">
      <c r="B869" s="15"/>
    </row>
    <row r="870" spans="2:2" ht="12" customHeight="1">
      <c r="B870" s="15"/>
    </row>
    <row r="871" spans="2:2" ht="12" customHeight="1">
      <c r="B871" s="15"/>
    </row>
    <row r="872" spans="2:2" ht="12" customHeight="1">
      <c r="B872" s="15"/>
    </row>
    <row r="873" spans="2:2" ht="12" customHeight="1">
      <c r="B873" s="15"/>
    </row>
    <row r="874" spans="2:2" ht="12" customHeight="1">
      <c r="B874" s="15"/>
    </row>
    <row r="875" spans="2:2" ht="12" customHeight="1">
      <c r="B875" s="15"/>
    </row>
    <row r="876" spans="2:2" ht="12" customHeight="1">
      <c r="B876" s="15"/>
    </row>
    <row r="877" spans="2:2" ht="12" customHeight="1">
      <c r="B877" s="15"/>
    </row>
    <row r="878" spans="2:2" ht="12" customHeight="1">
      <c r="B878" s="15"/>
    </row>
    <row r="879" spans="2:2" ht="12" customHeight="1">
      <c r="B879" s="15"/>
    </row>
    <row r="880" spans="2:2" ht="12" customHeight="1">
      <c r="B880" s="15"/>
    </row>
    <row r="881" spans="2:2" ht="12" customHeight="1">
      <c r="B881" s="15"/>
    </row>
    <row r="882" spans="2:2" ht="12" customHeight="1">
      <c r="B882" s="15"/>
    </row>
    <row r="883" spans="2:2" ht="12" customHeight="1">
      <c r="B883" s="15"/>
    </row>
    <row r="884" spans="2:2" ht="12" customHeight="1">
      <c r="B884" s="15"/>
    </row>
    <row r="885" spans="2:2" ht="12" customHeight="1">
      <c r="B885" s="15"/>
    </row>
    <row r="886" spans="2:2" ht="12" customHeight="1">
      <c r="B886" s="15"/>
    </row>
    <row r="887" spans="2:2" ht="12" customHeight="1">
      <c r="B887" s="15"/>
    </row>
    <row r="888" spans="2:2" ht="12" customHeight="1">
      <c r="B888" s="15"/>
    </row>
    <row r="889" spans="2:2" ht="12" customHeight="1">
      <c r="B889" s="15"/>
    </row>
    <row r="890" spans="2:2" ht="12" customHeight="1">
      <c r="B890" s="15"/>
    </row>
    <row r="891" spans="2:2" ht="12" customHeight="1">
      <c r="B891" s="15"/>
    </row>
    <row r="892" spans="2:2" ht="12" customHeight="1">
      <c r="B892" s="15"/>
    </row>
    <row r="893" spans="2:2" ht="12" customHeight="1">
      <c r="B893" s="15"/>
    </row>
    <row r="894" spans="2:2" ht="12" customHeight="1">
      <c r="B894" s="15"/>
    </row>
    <row r="895" spans="2:2" ht="12" customHeight="1">
      <c r="B895" s="15"/>
    </row>
    <row r="896" spans="2:2" ht="12" customHeight="1">
      <c r="B896" s="15"/>
    </row>
    <row r="897" spans="2:2" ht="12" customHeight="1">
      <c r="B897" s="15"/>
    </row>
    <row r="898" spans="2:2" ht="12" customHeight="1">
      <c r="B898" s="15"/>
    </row>
    <row r="899" spans="2:2" ht="12" customHeight="1">
      <c r="B899" s="15"/>
    </row>
    <row r="900" spans="2:2" ht="12" customHeight="1">
      <c r="B900" s="15"/>
    </row>
    <row r="901" spans="2:2" ht="12" customHeight="1">
      <c r="B901" s="15"/>
    </row>
    <row r="902" spans="2:2" ht="12" customHeight="1">
      <c r="B902" s="15"/>
    </row>
    <row r="903" spans="2:2" ht="12" customHeight="1">
      <c r="B903" s="15"/>
    </row>
    <row r="904" spans="2:2" ht="12" customHeight="1">
      <c r="B904" s="15"/>
    </row>
    <row r="905" spans="2:2" ht="12" customHeight="1">
      <c r="B905" s="15"/>
    </row>
    <row r="906" spans="2:2" ht="12" customHeight="1">
      <c r="B906" s="15"/>
    </row>
    <row r="907" spans="2:2" ht="12" customHeight="1">
      <c r="B907" s="15"/>
    </row>
    <row r="908" spans="2:2" ht="12" customHeight="1">
      <c r="B908" s="15"/>
    </row>
    <row r="909" spans="2:2" ht="12" customHeight="1">
      <c r="B909" s="15"/>
    </row>
    <row r="910" spans="2:2" ht="12" customHeight="1">
      <c r="B910" s="15"/>
    </row>
    <row r="911" spans="2:2" ht="12" customHeight="1">
      <c r="B911" s="15"/>
    </row>
    <row r="912" spans="2:2" ht="12" customHeight="1">
      <c r="B912" s="15"/>
    </row>
    <row r="913" spans="2:2" ht="12" customHeight="1">
      <c r="B913" s="15"/>
    </row>
    <row r="914" spans="2:2" ht="12" customHeight="1">
      <c r="B914" s="15"/>
    </row>
    <row r="915" spans="2:2" ht="12" customHeight="1">
      <c r="B915" s="15"/>
    </row>
    <row r="916" spans="2:2" ht="12" customHeight="1">
      <c r="B916" s="15"/>
    </row>
    <row r="917" spans="2:2" ht="12" customHeight="1">
      <c r="B917" s="15"/>
    </row>
    <row r="918" spans="2:2" ht="12" customHeight="1">
      <c r="B918" s="15"/>
    </row>
    <row r="919" spans="2:2" ht="12" customHeight="1">
      <c r="B919" s="15"/>
    </row>
    <row r="920" spans="2:2" ht="12" customHeight="1">
      <c r="B920" s="15"/>
    </row>
    <row r="921" spans="2:2" ht="12" customHeight="1">
      <c r="B921" s="15"/>
    </row>
    <row r="922" spans="2:2" ht="12" customHeight="1">
      <c r="B922" s="15"/>
    </row>
    <row r="923" spans="2:2" ht="12" customHeight="1">
      <c r="B923" s="15"/>
    </row>
    <row r="924" spans="2:2" ht="12" customHeight="1">
      <c r="B924" s="15"/>
    </row>
    <row r="925" spans="2:2" ht="12" customHeight="1">
      <c r="B925" s="15"/>
    </row>
    <row r="926" spans="2:2" ht="12" customHeight="1">
      <c r="B926" s="15"/>
    </row>
    <row r="927" spans="2:2" ht="12" customHeight="1">
      <c r="B927" s="15"/>
    </row>
    <row r="928" spans="2:2" ht="12" customHeight="1">
      <c r="B928" s="15"/>
    </row>
    <row r="929" spans="2:2" ht="12" customHeight="1">
      <c r="B929" s="15"/>
    </row>
    <row r="930" spans="2:2" ht="12" customHeight="1">
      <c r="B930" s="15"/>
    </row>
    <row r="931" spans="2:2" ht="12" customHeight="1">
      <c r="B931" s="15"/>
    </row>
    <row r="932" spans="2:2" ht="12" customHeight="1">
      <c r="B932" s="15"/>
    </row>
    <row r="933" spans="2:2" ht="12" customHeight="1">
      <c r="B933" s="15"/>
    </row>
    <row r="934" spans="2:2" ht="12" customHeight="1">
      <c r="B934" s="15"/>
    </row>
    <row r="935" spans="2:2" ht="12" customHeight="1">
      <c r="B935" s="15"/>
    </row>
    <row r="936" spans="2:2" ht="12" customHeight="1">
      <c r="B936" s="15"/>
    </row>
    <row r="937" spans="2:2" ht="12" customHeight="1">
      <c r="B937" s="15"/>
    </row>
    <row r="938" spans="2:2" ht="12" customHeight="1">
      <c r="B938" s="15"/>
    </row>
    <row r="939" spans="2:2" ht="12" customHeight="1">
      <c r="B939" s="15"/>
    </row>
    <row r="940" spans="2:2" ht="12" customHeight="1">
      <c r="B940" s="15"/>
    </row>
    <row r="941" spans="2:2" ht="12" customHeight="1">
      <c r="B941" s="15"/>
    </row>
    <row r="942" spans="2:2" ht="12" customHeight="1">
      <c r="B942" s="15"/>
    </row>
    <row r="943" spans="2:2" ht="12" customHeight="1">
      <c r="B943" s="15"/>
    </row>
    <row r="944" spans="2:2" ht="12" customHeight="1">
      <c r="B944" s="15"/>
    </row>
    <row r="945" spans="2:2" ht="12" customHeight="1">
      <c r="B945" s="15"/>
    </row>
    <row r="946" spans="2:2" ht="12" customHeight="1">
      <c r="B946" s="15"/>
    </row>
    <row r="947" spans="2:2" ht="12" customHeight="1">
      <c r="B947" s="15"/>
    </row>
    <row r="948" spans="2:2" ht="12" customHeight="1">
      <c r="B948" s="15"/>
    </row>
    <row r="949" spans="2:2" ht="12" customHeight="1">
      <c r="B949" s="15"/>
    </row>
    <row r="950" spans="2:2" ht="12" customHeight="1">
      <c r="B950" s="15"/>
    </row>
    <row r="951" spans="2:2" ht="12" customHeight="1">
      <c r="B951" s="15"/>
    </row>
    <row r="952" spans="2:2" ht="12" customHeight="1">
      <c r="B952" s="15"/>
    </row>
    <row r="953" spans="2:2" ht="12" customHeight="1">
      <c r="B953" s="15"/>
    </row>
    <row r="954" spans="2:2" ht="12" customHeight="1">
      <c r="B954" s="15"/>
    </row>
    <row r="955" spans="2:2" ht="12" customHeight="1">
      <c r="B955" s="15"/>
    </row>
    <row r="956" spans="2:2" ht="12" customHeight="1">
      <c r="B956" s="15"/>
    </row>
    <row r="957" spans="2:2" ht="12" customHeight="1">
      <c r="B957" s="15"/>
    </row>
    <row r="958" spans="2:2" ht="12" customHeight="1">
      <c r="B958" s="15"/>
    </row>
    <row r="959" spans="2:2" ht="12" customHeight="1">
      <c r="B959" s="15"/>
    </row>
    <row r="960" spans="2:2" ht="12" customHeight="1">
      <c r="B960" s="15"/>
    </row>
    <row r="961" spans="2:2" ht="12" customHeight="1">
      <c r="B961" s="15"/>
    </row>
    <row r="962" spans="2:2" ht="12" customHeight="1">
      <c r="B962" s="15"/>
    </row>
    <row r="963" spans="2:2" ht="12" customHeight="1">
      <c r="B963" s="15"/>
    </row>
    <row r="964" spans="2:2" ht="12" customHeight="1">
      <c r="B964" s="15"/>
    </row>
    <row r="965" spans="2:2" ht="12" customHeight="1">
      <c r="B965" s="15"/>
    </row>
    <row r="966" spans="2:2" ht="12" customHeight="1">
      <c r="B966" s="15"/>
    </row>
    <row r="967" spans="2:2" ht="12" customHeight="1">
      <c r="B967" s="15"/>
    </row>
    <row r="968" spans="2:2" ht="12" customHeight="1">
      <c r="B968" s="15"/>
    </row>
    <row r="969" spans="2:2" ht="12" customHeight="1">
      <c r="B969" s="15"/>
    </row>
    <row r="970" spans="2:2" ht="12" customHeight="1">
      <c r="B970" s="15"/>
    </row>
    <row r="971" spans="2:2" ht="12" customHeight="1">
      <c r="B971" s="15"/>
    </row>
    <row r="972" spans="2:2" ht="12" customHeight="1">
      <c r="B972" s="15"/>
    </row>
    <row r="973" spans="2:2" ht="12" customHeight="1">
      <c r="B973" s="15"/>
    </row>
    <row r="974" spans="2:2" ht="12" customHeight="1">
      <c r="B974" s="15"/>
    </row>
    <row r="975" spans="2:2" ht="12" customHeight="1">
      <c r="B975" s="15"/>
    </row>
    <row r="976" spans="2:2" ht="12" customHeight="1">
      <c r="B976" s="15"/>
    </row>
    <row r="977" spans="2:2" ht="12" customHeight="1">
      <c r="B977" s="15"/>
    </row>
    <row r="978" spans="2:2" ht="12" customHeight="1">
      <c r="B978" s="15"/>
    </row>
    <row r="979" spans="2:2" ht="12" customHeight="1">
      <c r="B979" s="15"/>
    </row>
    <row r="980" spans="2:2" ht="12" customHeight="1">
      <c r="B980" s="15"/>
    </row>
    <row r="981" spans="2:2" ht="12" customHeight="1">
      <c r="B981" s="15"/>
    </row>
    <row r="982" spans="2:2" ht="12" customHeight="1">
      <c r="B982" s="15"/>
    </row>
    <row r="983" spans="2:2" ht="12" customHeight="1">
      <c r="B983" s="15"/>
    </row>
    <row r="984" spans="2:2" ht="12" customHeight="1">
      <c r="B984" s="15"/>
    </row>
    <row r="985" spans="2:2" ht="12" customHeight="1">
      <c r="B985" s="15"/>
    </row>
    <row r="986" spans="2:2" ht="12" customHeight="1">
      <c r="B986" s="15"/>
    </row>
    <row r="987" spans="2:2" ht="12" customHeight="1">
      <c r="B987" s="15"/>
    </row>
    <row r="988" spans="2:2" ht="12" customHeight="1">
      <c r="B988" s="15"/>
    </row>
    <row r="989" spans="2:2" ht="12" customHeight="1">
      <c r="B989" s="15"/>
    </row>
    <row r="990" spans="2:2" ht="12" customHeight="1">
      <c r="B990" s="15"/>
    </row>
    <row r="991" spans="2:2" ht="12" customHeight="1">
      <c r="B991" s="15"/>
    </row>
    <row r="992" spans="2:2" ht="12" customHeight="1">
      <c r="B992" s="15"/>
    </row>
    <row r="993" spans="2:2" ht="12" customHeight="1">
      <c r="B993" s="15"/>
    </row>
    <row r="994" spans="2:2" ht="12" customHeight="1">
      <c r="B994" s="15"/>
    </row>
    <row r="995" spans="2:2" ht="12" customHeight="1">
      <c r="B995" s="15"/>
    </row>
    <row r="996" spans="2:2" ht="12" customHeight="1">
      <c r="B996" s="15"/>
    </row>
    <row r="997" spans="2:2" ht="12" customHeight="1">
      <c r="B997" s="15"/>
    </row>
    <row r="998" spans="2:2" ht="12" customHeight="1">
      <c r="B998" s="15"/>
    </row>
    <row r="999" spans="2:2" ht="12" customHeight="1">
      <c r="B999" s="15"/>
    </row>
    <row r="1000" spans="2:2" ht="12" customHeight="1">
      <c r="B1000" s="15"/>
    </row>
    <row r="1001" spans="2:2" ht="12" customHeight="1">
      <c r="B1001" s="15"/>
    </row>
    <row r="1002" spans="2:2" ht="12" customHeight="1">
      <c r="B1002" s="15"/>
    </row>
  </sheetData>
  <mergeCells count="1">
    <mergeCell ref="A92:B92"/>
  </mergeCells>
  <phoneticPr fontId="29" type="noConversion"/>
  <pageMargins left="0.75" right="0.75" top="1" bottom="1" header="0" footer="0"/>
  <pageSetup paperSize="9" orientation="landscape"/>
  <legacy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00B050"/>
    <pageSetUpPr fitToPage="1"/>
  </sheetPr>
  <dimension ref="A1:D1000"/>
  <sheetViews>
    <sheetView workbookViewId="0">
      <selection activeCell="G18" sqref="G18"/>
    </sheetView>
  </sheetViews>
  <sheetFormatPr defaultColWidth="14.5" defaultRowHeight="15" customHeight="1"/>
  <cols>
    <col min="1" max="1" width="30.5" customWidth="1"/>
    <col min="2" max="3" width="18.5" customWidth="1"/>
    <col min="4" max="4" width="31.875" customWidth="1"/>
    <col min="5" max="26" width="10.875" customWidth="1"/>
  </cols>
  <sheetData>
    <row r="1" spans="1:4" s="93" customFormat="1" ht="20.100000000000001" customHeight="1">
      <c r="A1" s="173" t="s">
        <v>199</v>
      </c>
      <c r="B1" s="174"/>
      <c r="C1" s="174"/>
      <c r="D1" s="175"/>
    </row>
    <row r="2" spans="1:4" ht="12" customHeight="1">
      <c r="A2" s="6"/>
      <c r="B2" s="4"/>
      <c r="C2" s="4"/>
      <c r="D2" s="4"/>
    </row>
    <row r="3" spans="1:4" ht="12" customHeight="1">
      <c r="A3" s="6"/>
      <c r="B3" s="6"/>
      <c r="C3" s="4"/>
      <c r="D3" s="4"/>
    </row>
    <row r="4" spans="1:4" ht="12" customHeight="1">
      <c r="A4" s="15" t="s">
        <v>156</v>
      </c>
      <c r="B4" s="155" t="s">
        <v>200</v>
      </c>
      <c r="C4" s="155" t="s">
        <v>201</v>
      </c>
      <c r="D4" s="155" t="s">
        <v>202</v>
      </c>
    </row>
    <row r="5" spans="1:4" ht="12" customHeight="1">
      <c r="A5" s="6" t="s">
        <v>160</v>
      </c>
      <c r="B5" s="69">
        <f>SUMIF(' TOTAAL 2026'!$C$3:$G$3,"zakelijke leiding",' TOTAAL 2026'!$C5:$G5)</f>
        <v>0</v>
      </c>
      <c r="C5" s="69">
        <f>SUMIF(' TOTAAL 2026'!$C$3:$G$3,"technische leiding",' TOTAAL 2026'!$C5:$G5)</f>
        <v>0</v>
      </c>
      <c r="D5" s="69">
        <f>SUMIF(' TOTAAL 2026'!$C$3:$G$3,"podiumtechnici",' TOTAAL 2026'!$C5:$G5)</f>
        <v>0</v>
      </c>
    </row>
    <row r="6" spans="1:4" ht="12" customHeight="1">
      <c r="A6" s="6" t="s">
        <v>161</v>
      </c>
      <c r="B6" s="69">
        <f>SUMIF(' TOTAAL 2026'!$C$3:$G$3,"zakelijke leiding",' TOTAAL 2026'!$C6:$G6)</f>
        <v>0</v>
      </c>
      <c r="C6" s="69">
        <f>SUMIF(' TOTAAL 2026'!$C$3:$G$3,"technische leiding",' TOTAAL 2026'!$C6:$G6)</f>
        <v>0</v>
      </c>
      <c r="D6" s="69">
        <f>SUMIF(' TOTAAL 2026'!$C$3:$G$3,"podiumtechnici",' TOTAAL 2026'!$C6:$G6)</f>
        <v>0</v>
      </c>
    </row>
    <row r="7" spans="1:4" ht="12" customHeight="1">
      <c r="A7" s="6" t="s">
        <v>162</v>
      </c>
      <c r="B7" s="69">
        <f>SUMIF(' TOTAAL 2026'!$C$3:$G$3,"zakelijke leiding",' TOTAAL 2026'!$C7:$G7)</f>
        <v>0</v>
      </c>
      <c r="C7" s="69">
        <f>SUMIF(' TOTAAL 2026'!$C$3:$G$3,"technische leiding",' TOTAAL 2026'!$C7:$G7)</f>
        <v>0</v>
      </c>
      <c r="D7" s="69">
        <f>SUMIF(' TOTAAL 2026'!$C$3:$G$3,"podiumtechnici",' TOTAAL 2026'!$C7:$G7)</f>
        <v>0</v>
      </c>
    </row>
    <row r="8" spans="1:4" ht="12" customHeight="1">
      <c r="A8" s="6" t="s">
        <v>163</v>
      </c>
      <c r="B8" s="69">
        <f>SUMIF(' TOTAAL 2026'!$C$3:$G$3,"zakelijke leiding",' TOTAAL 2026'!$C8:$G8)</f>
        <v>0</v>
      </c>
      <c r="C8" s="69">
        <f>SUMIF(' TOTAAL 2026'!$C$3:$G$3,"technische leiding",' TOTAAL 2026'!$C8:$G8)</f>
        <v>0</v>
      </c>
      <c r="D8" s="69">
        <f>SUMIF(' TOTAAL 2026'!$C$3:$G$3,"podiumtechnici",' TOTAAL 2026'!$C8:$G8)</f>
        <v>0</v>
      </c>
    </row>
    <row r="9" spans="1:4" ht="12" customHeight="1">
      <c r="A9" s="6" t="s">
        <v>164</v>
      </c>
      <c r="B9" s="69">
        <f>SUMIF(' TOTAAL 2026'!$C$3:$G$3,"zakelijke leiding",' TOTAAL 2026'!$C9:$G9)</f>
        <v>0</v>
      </c>
      <c r="C9" s="69">
        <f>SUMIF(' TOTAAL 2026'!$C$3:$G$3,"technische leiding",' TOTAAL 2026'!$C9:$G9)</f>
        <v>0</v>
      </c>
      <c r="D9" s="69">
        <f>SUMIF(' TOTAAL 2026'!$C$3:$G$3,"podiumtechnici",' TOTAAL 2026'!$C9:$G9)</f>
        <v>0</v>
      </c>
    </row>
    <row r="10" spans="1:4" ht="12" customHeight="1">
      <c r="A10" s="6"/>
      <c r="B10" s="74">
        <f t="shared" ref="B10:D10" si="0">SUM(B5:B9)</f>
        <v>0</v>
      </c>
      <c r="C10" s="74">
        <f t="shared" si="0"/>
        <v>0</v>
      </c>
      <c r="D10" s="74">
        <f t="shared" si="0"/>
        <v>0</v>
      </c>
    </row>
    <row r="11" spans="1:4" ht="12" customHeight="1">
      <c r="A11" s="146" t="s">
        <v>106</v>
      </c>
      <c r="B11" s="147">
        <f>SUMIF(' TOTAAL 2026'!$C$3:$G$3,"zakelijke leiding",' TOTAAL 2026'!$C11:$G11)</f>
        <v>0</v>
      </c>
      <c r="C11" s="148">
        <f>SUMIF(' TOTAAL 2026'!$C$3:$G$3,"technische leiding",' TOTAAL 2026'!$C11:$G11)</f>
        <v>0</v>
      </c>
      <c r="D11" s="149">
        <f>SUMIF(' TOTAAL 2026'!$C$3:$G$3,"podiumtechnici",' TOTAAL 2026'!$C11:$G11)</f>
        <v>0</v>
      </c>
    </row>
    <row r="12" spans="1:4" ht="12" customHeight="1">
      <c r="A12" s="6"/>
      <c r="B12" s="6"/>
      <c r="C12" s="6"/>
      <c r="D12" s="6"/>
    </row>
    <row r="13" spans="1:4" ht="12" customHeight="1">
      <c r="A13" s="6"/>
      <c r="B13" s="6"/>
      <c r="C13" s="4"/>
      <c r="D13" s="4"/>
    </row>
    <row r="14" spans="1:4" ht="12" customHeight="1">
      <c r="A14" s="15" t="s">
        <v>203</v>
      </c>
      <c r="B14" s="155" t="s">
        <v>204</v>
      </c>
      <c r="C14" s="155" t="s">
        <v>205</v>
      </c>
      <c r="D14" s="155" t="s">
        <v>206</v>
      </c>
    </row>
    <row r="15" spans="1:4" ht="12" customHeight="1">
      <c r="A15" s="6" t="s">
        <v>160</v>
      </c>
      <c r="B15" s="69">
        <f>SUMIF(' TOTAAL 2026'!$C$15:$G$15,"atelier",' TOTAAL 2026'!$C17:$G17)</f>
        <v>0</v>
      </c>
      <c r="C15" s="69">
        <f>SUMIF(' TOTAAL 2026'!$C$15:$G$15,"productieleider",' TOTAAL 2026'!$C17:$G17)</f>
        <v>0</v>
      </c>
      <c r="D15" s="69">
        <f>SUMIF(' TOTAAL 2026'!$C$15:$G$15,"preventieadviseur",' TOTAAL 2026'!$C17:$G17)</f>
        <v>0</v>
      </c>
    </row>
    <row r="16" spans="1:4" ht="12" customHeight="1">
      <c r="A16" s="6" t="s">
        <v>161</v>
      </c>
      <c r="B16" s="69">
        <f>SUMIF(' TOTAAL 2026'!$C$15:$G$15,"atelier",' TOTAAL 2026'!$C18:$G18)</f>
        <v>0</v>
      </c>
      <c r="C16" s="69">
        <f>SUMIF(' TOTAAL 2026'!$C$15:$G$15,"productieleider",' TOTAAL 2026'!$C18:$G18)</f>
        <v>0</v>
      </c>
      <c r="D16" s="69">
        <f>SUMIF(' TOTAAL 2026'!$C$15:$G$15,"preventieadviseur",' TOTAAL 2026'!$C18:$G18)</f>
        <v>0</v>
      </c>
    </row>
    <row r="17" spans="1:4" ht="12" customHeight="1">
      <c r="A17" s="6" t="s">
        <v>162</v>
      </c>
      <c r="B17" s="69">
        <f>SUMIF(' TOTAAL 2026'!$C$15:$G$15,"atelier",' TOTAAL 2026'!$C19:$G19)</f>
        <v>0</v>
      </c>
      <c r="C17" s="69">
        <f>SUMIF(' TOTAAL 2026'!$C$15:$G$15,"productieleider",' TOTAAL 2026'!$C19:$G19)</f>
        <v>0</v>
      </c>
      <c r="D17" s="69">
        <f>SUMIF(' TOTAAL 2026'!$C$15:$G$15,"preventieadviseur",' TOTAAL 2026'!$C19:$G19)</f>
        <v>0</v>
      </c>
    </row>
    <row r="18" spans="1:4" ht="12" customHeight="1">
      <c r="A18" s="6" t="s">
        <v>163</v>
      </c>
      <c r="B18" s="69">
        <f>SUMIF(' TOTAAL 2026'!$C$15:$G$15,"atelier",' TOTAAL 2026'!$C20:$G20)</f>
        <v>0</v>
      </c>
      <c r="C18" s="69">
        <f>SUMIF(' TOTAAL 2026'!$C$15:$G$15,"productieleider",' TOTAAL 2026'!$C20:$G20)</f>
        <v>0</v>
      </c>
      <c r="D18" s="69">
        <f>SUMIF(' TOTAAL 2026'!$C$15:$G$15,"preventieadviseur",' TOTAAL 2026'!$C20:$G20)</f>
        <v>0</v>
      </c>
    </row>
    <row r="19" spans="1:4" ht="12" customHeight="1">
      <c r="A19" s="6" t="s">
        <v>164</v>
      </c>
      <c r="B19" s="69">
        <f>SUMIF(' TOTAAL 2026'!$C$15:$G$15,"atelier",' TOTAAL 2026'!$C21:$G21)</f>
        <v>0</v>
      </c>
      <c r="C19" s="69">
        <f>SUMIF(' TOTAAL 2026'!$C$15:$G$15,"productieleider",' TOTAAL 2026'!$C21:$G21)</f>
        <v>0</v>
      </c>
      <c r="D19" s="69">
        <f>SUMIF(' TOTAAL 2026'!$C$15:$G$15,"preventieadviseur",' TOTAAL 2026'!$C21:$G21)</f>
        <v>0</v>
      </c>
    </row>
    <row r="20" spans="1:4" ht="12" customHeight="1">
      <c r="A20" s="6"/>
      <c r="B20" s="74">
        <f t="shared" ref="B20:D20" si="1">SUM(B15:B19)</f>
        <v>0</v>
      </c>
      <c r="C20" s="74">
        <f t="shared" si="1"/>
        <v>0</v>
      </c>
      <c r="D20" s="74">
        <f t="shared" si="1"/>
        <v>0</v>
      </c>
    </row>
    <row r="21" spans="1:4" ht="12" customHeight="1">
      <c r="A21" s="81" t="s">
        <v>106</v>
      </c>
      <c r="B21" s="147">
        <f>SUMIF(' TOTAAL 2026'!$C15:$G15,"atelier",' TOTAAL 2026'!$C23:$G23)</f>
        <v>0</v>
      </c>
      <c r="C21" s="148">
        <f>SUMIF(' TOTAAL 2026'!$C$15:$G$15,"productieleider",' TOTAAL 2026'!$C23:$G23)</f>
        <v>0</v>
      </c>
      <c r="D21" s="149">
        <f>SUMIF(' TOTAAL 2026'!$C$15:$G$15,"preventieadviseur",' TOTAAL 2026'!$C23:$G23)</f>
        <v>0</v>
      </c>
    </row>
    <row r="22" spans="1:4" ht="12" customHeight="1">
      <c r="A22" s="6"/>
      <c r="B22" s="73"/>
      <c r="C22" s="73"/>
      <c r="D22" s="73"/>
    </row>
    <row r="23" spans="1:4" ht="12" customHeight="1">
      <c r="A23" s="6"/>
      <c r="B23" s="6"/>
      <c r="C23" s="73"/>
      <c r="D23" s="73"/>
    </row>
    <row r="24" spans="1:4" ht="12" customHeight="1">
      <c r="A24" s="15" t="s">
        <v>167</v>
      </c>
      <c r="B24" s="155" t="s">
        <v>207</v>
      </c>
      <c r="C24" s="155" t="s">
        <v>208</v>
      </c>
      <c r="D24" s="155" t="s">
        <v>209</v>
      </c>
    </row>
    <row r="25" spans="1:4" ht="12" customHeight="1">
      <c r="A25" s="6" t="s">
        <v>160</v>
      </c>
      <c r="B25" s="69">
        <f>SUMIF(' TOTAAL 2026'!$C$27:$G$27,"artiest",' TOTAAL 2026'!$C29:$G29)</f>
        <v>0</v>
      </c>
      <c r="C25" s="69">
        <f>SUMIF(' TOTAAL 2026'!$C$27:$G$27,"dramaturg",' TOTAAL 2026'!$C29:$G29)</f>
        <v>0</v>
      </c>
      <c r="D25" s="69">
        <f>SUMIF(' TOTAAL 2026'!$C$27:$G$27,"programmator",' TOTAAL 2026'!$C29:$G29)</f>
        <v>0</v>
      </c>
    </row>
    <row r="26" spans="1:4" ht="12" customHeight="1">
      <c r="A26" s="6" t="s">
        <v>161</v>
      </c>
      <c r="B26" s="69">
        <f>SUMIF(' TOTAAL 2026'!$C$27:$G$27,"artiest",' TOTAAL 2026'!$C30:$G30)</f>
        <v>0</v>
      </c>
      <c r="C26" s="69">
        <f>SUMIF(' TOTAAL 2026'!$C$27:$G$27,"dramaturg",' TOTAAL 2026'!$C30:$G30)</f>
        <v>0</v>
      </c>
      <c r="D26" s="69">
        <f>SUMIF(' TOTAAL 2026'!$C$27:$G$27,"programmator",' TOTAAL 2026'!$C30:$G30)</f>
        <v>0</v>
      </c>
    </row>
    <row r="27" spans="1:4" ht="12" customHeight="1">
      <c r="A27" s="6" t="s">
        <v>162</v>
      </c>
      <c r="B27" s="69">
        <f>SUMIF(' TOTAAL 2026'!$C$27:$G$27,"artiest",' TOTAAL 2026'!$C31:$G31)</f>
        <v>0</v>
      </c>
      <c r="C27" s="69">
        <f>SUMIF(' TOTAAL 2026'!$C$27:$G$27,"dramaturg",' TOTAAL 2026'!$C31:$G31)</f>
        <v>0</v>
      </c>
      <c r="D27" s="69">
        <f>SUMIF(' TOTAAL 2026'!$C$27:$G$27,"programmator",' TOTAAL 2026'!$C31:$G31)</f>
        <v>0</v>
      </c>
    </row>
    <row r="28" spans="1:4" ht="12" customHeight="1">
      <c r="A28" s="6" t="s">
        <v>163</v>
      </c>
      <c r="B28" s="69">
        <f>SUMIF(' TOTAAL 2026'!$C$27:$G$27,"artiest",' TOTAAL 2026'!$C32:$G32)</f>
        <v>0</v>
      </c>
      <c r="C28" s="69">
        <f>SUMIF(' TOTAAL 2026'!$C$27:$G$27,"dramaturg",' TOTAAL 2026'!$C32:$G32)</f>
        <v>0</v>
      </c>
      <c r="D28" s="69">
        <f>SUMIF(' TOTAAL 2026'!$C$27:$G$27,"programmator",' TOTAAL 2026'!$C32:$G32)</f>
        <v>0</v>
      </c>
    </row>
    <row r="29" spans="1:4" ht="12" customHeight="1">
      <c r="A29" s="6" t="s">
        <v>164</v>
      </c>
      <c r="B29" s="69">
        <f>SUMIF(' TOTAAL 2026'!$C$27:$G$27,"artiest",' TOTAAL 2026'!$C33:$G33)</f>
        <v>0</v>
      </c>
      <c r="C29" s="69">
        <f>SUMIF(' TOTAAL 2026'!$C$27:$G$27,"dramaturg",' TOTAAL 2026'!$C33:$G33)</f>
        <v>0</v>
      </c>
      <c r="D29" s="69">
        <f>SUMIF(' TOTAAL 2026'!$C$27:$G$27,"programmator",' TOTAAL 2026'!$C33:$G33)</f>
        <v>0</v>
      </c>
    </row>
    <row r="30" spans="1:4" ht="12" customHeight="1">
      <c r="A30" s="6"/>
      <c r="B30" s="74">
        <f t="shared" ref="B30:D30" si="2">SUM(B25:B29)</f>
        <v>0</v>
      </c>
      <c r="C30" s="74">
        <f t="shared" si="2"/>
        <v>0</v>
      </c>
      <c r="D30" s="74">
        <f t="shared" si="2"/>
        <v>0</v>
      </c>
    </row>
    <row r="31" spans="1:4" ht="12" customHeight="1">
      <c r="A31" s="146" t="s">
        <v>106</v>
      </c>
      <c r="B31" s="147">
        <f>SUMIF(' TOTAAL 2026'!$C$27:$G$27,"artiest",' TOTAAL 2026'!$C35:$G35)</f>
        <v>0</v>
      </c>
      <c r="C31" s="148">
        <f>SUMIF(' TOTAAL 2026'!$C$27:$G$27,"dramaturg",' TOTAAL 2026'!$C35:$G35)</f>
        <v>0</v>
      </c>
      <c r="D31" s="149">
        <f>SUMIF(' TOTAAL 2026'!$C$27:$G$27,"programmator",' TOTAAL 2026'!$C35:$G35)</f>
        <v>0</v>
      </c>
    </row>
    <row r="32" spans="1:4" ht="12" customHeight="1">
      <c r="A32" s="6"/>
      <c r="B32" s="6"/>
      <c r="C32" s="6"/>
      <c r="D32" s="6"/>
    </row>
    <row r="33" spans="1:4" ht="12" customHeight="1">
      <c r="A33" s="6"/>
      <c r="B33" s="6"/>
      <c r="C33" s="4"/>
      <c r="D33" s="4"/>
    </row>
    <row r="34" spans="1:4" ht="12" customHeight="1">
      <c r="A34" s="15" t="s">
        <v>168</v>
      </c>
      <c r="B34" s="155" t="s">
        <v>207</v>
      </c>
      <c r="C34" s="155" t="s">
        <v>210</v>
      </c>
      <c r="D34" s="155" t="s">
        <v>209</v>
      </c>
    </row>
    <row r="35" spans="1:4" ht="12" customHeight="1">
      <c r="A35" s="6" t="s">
        <v>160</v>
      </c>
      <c r="B35" s="69">
        <f>SUMIF(' TOTAAL 2026'!$C$39:$G$39,"artiest",' TOTAAL 2026'!$C41:$G41)</f>
        <v>0</v>
      </c>
      <c r="C35" s="69">
        <f>SUMIF(' TOTAAL 2026'!$C$39:$G$39,"auteur/componist",' TOTAAL 2026'!$C41:$G41)</f>
        <v>0</v>
      </c>
      <c r="D35" s="69">
        <f>SUMIF(' TOTAAL 2026'!$C$39:$G$39,"programmator",' TOTAAL 2026'!$C41:$G41)</f>
        <v>0</v>
      </c>
    </row>
    <row r="36" spans="1:4" ht="12" customHeight="1">
      <c r="A36" s="6" t="s">
        <v>161</v>
      </c>
      <c r="B36" s="69">
        <f>SUMIF(' TOTAAL 2026'!$C$39:$G$39,"artiest",' TOTAAL 2026'!$C42:$G42)</f>
        <v>0</v>
      </c>
      <c r="C36" s="69">
        <f>SUMIF(' TOTAAL 2026'!$C$39:$G$39,"auteur/componist",' TOTAAL 2026'!$C42:$G42)</f>
        <v>0</v>
      </c>
      <c r="D36" s="69">
        <f>SUMIF(' TOTAAL 2026'!$C$39:$G$39,"programmator",' TOTAAL 2026'!$C42:$G42)</f>
        <v>0</v>
      </c>
    </row>
    <row r="37" spans="1:4" ht="12" customHeight="1">
      <c r="A37" s="6" t="s">
        <v>162</v>
      </c>
      <c r="B37" s="69">
        <f>SUMIF(' TOTAAL 2026'!$C$39:$G$39,"artiest",' TOTAAL 2026'!$C43:$G43)</f>
        <v>0</v>
      </c>
      <c r="C37" s="69">
        <f>SUMIF(' TOTAAL 2026'!$C$39:$G$39,"auteur/componist",' TOTAAL 2026'!$C43:$G43)</f>
        <v>0</v>
      </c>
      <c r="D37" s="69">
        <f>SUMIF(' TOTAAL 2026'!$C$39:$G$39,"programmator",' TOTAAL 2026'!$C43:$G43)</f>
        <v>0</v>
      </c>
    </row>
    <row r="38" spans="1:4" ht="12" customHeight="1">
      <c r="A38" s="6" t="s">
        <v>163</v>
      </c>
      <c r="B38" s="69">
        <f>SUMIF(' TOTAAL 2026'!$C$39:$G$39,"artiest",' TOTAAL 2026'!$C44:$G44)</f>
        <v>0</v>
      </c>
      <c r="C38" s="69">
        <f>SUMIF(' TOTAAL 2026'!$C$39:$G$39,"auteur/componist",' TOTAAL 2026'!$C44:$G44)</f>
        <v>0</v>
      </c>
      <c r="D38" s="69">
        <f>SUMIF(' TOTAAL 2026'!$C$39:$G$39,"programmator",' TOTAAL 2026'!$C44:$G44)</f>
        <v>0</v>
      </c>
    </row>
    <row r="39" spans="1:4" ht="12" customHeight="1">
      <c r="A39" s="6" t="s">
        <v>164</v>
      </c>
      <c r="B39" s="69">
        <f>SUMIF(' TOTAAL 2026'!$C$39:$G$39,"artiest",' TOTAAL 2026'!$C45:$G45)</f>
        <v>0</v>
      </c>
      <c r="C39" s="69">
        <f>SUMIF(' TOTAAL 2026'!$C$39:$G$39,"auteur/componist",' TOTAAL 2026'!$C45:$G45)</f>
        <v>0</v>
      </c>
      <c r="D39" s="69">
        <f>SUMIF(' TOTAAL 2026'!$C$39:$G$39,"programmator",' TOTAAL 2026'!$C45:$G45)</f>
        <v>0</v>
      </c>
    </row>
    <row r="40" spans="1:4" ht="12" customHeight="1">
      <c r="A40" s="6"/>
      <c r="B40" s="74">
        <f t="shared" ref="B40:D40" si="3">SUM(B35:B39)</f>
        <v>0</v>
      </c>
      <c r="C40" s="74">
        <f t="shared" si="3"/>
        <v>0</v>
      </c>
      <c r="D40" s="74">
        <f t="shared" si="3"/>
        <v>0</v>
      </c>
    </row>
    <row r="41" spans="1:4" ht="12" customHeight="1">
      <c r="A41" s="146" t="s">
        <v>106</v>
      </c>
      <c r="B41" s="147">
        <f>SUMIF(' TOTAAL 2026'!$C$39:$G$39,"artiest",' TOTAAL 2026'!$C47:$G47)</f>
        <v>0</v>
      </c>
      <c r="C41" s="148">
        <f>SUMIF(' TOTAAL 2026'!$C$39:$G$39,"auteur/componist",' TOTAAL 2026'!$C47:$G47)</f>
        <v>0</v>
      </c>
      <c r="D41" s="149">
        <f>SUMIF(' TOTAAL 2026'!$C$39:$G$39,"programmator",' TOTAAL 2026'!$C47:$G47)</f>
        <v>0</v>
      </c>
    </row>
    <row r="42" spans="1:4" ht="12" customHeight="1">
      <c r="A42" s="6"/>
      <c r="B42" s="73"/>
      <c r="C42" s="73"/>
      <c r="D42" s="73"/>
    </row>
    <row r="43" spans="1:4" ht="12" customHeight="1">
      <c r="A43" s="6"/>
      <c r="B43" s="6"/>
      <c r="C43" s="4"/>
      <c r="D43" s="4"/>
    </row>
    <row r="44" spans="1:4" ht="12" customHeight="1">
      <c r="A44" s="15" t="s">
        <v>169</v>
      </c>
      <c r="B44" s="155" t="s">
        <v>210</v>
      </c>
      <c r="C44" s="155" t="s">
        <v>207</v>
      </c>
      <c r="D44" s="155" t="s">
        <v>211</v>
      </c>
    </row>
    <row r="45" spans="1:4" ht="12" customHeight="1">
      <c r="A45" s="6" t="s">
        <v>160</v>
      </c>
      <c r="B45" s="69">
        <f>SUMIF(' TOTAAL 2026'!$C51:$G51,"auteur/componist",' TOTAAL 2026'!$C53:$G53)</f>
        <v>0</v>
      </c>
      <c r="C45" s="69">
        <f>SUMIF(' TOTAAL 2026'!$C51:$G51,"artiest",' TOTAAL 2026'!$C53:$G53)</f>
        <v>0</v>
      </c>
      <c r="D45" s="69">
        <f>SUMIF(' TOTAAL 2026'!$C51:$G51,"regisseur/choreograaf/dirigent",' TOTAAL 2026'!$C53:$G53)</f>
        <v>0</v>
      </c>
    </row>
    <row r="46" spans="1:4" ht="12" customHeight="1">
      <c r="A46" s="6" t="s">
        <v>161</v>
      </c>
      <c r="B46" s="69">
        <f>SUMIF(' TOTAAL 2026'!$C52:$G52,"auteur/componist",' TOTAAL 2026'!$C54:$G54)</f>
        <v>0</v>
      </c>
      <c r="C46" s="69">
        <f>SUMIF(' TOTAAL 2026'!$C51:$G51,"artiest",' TOTAAL 2026'!$C54:$G54)</f>
        <v>0</v>
      </c>
      <c r="D46" s="69">
        <f>SUMIF(' TOTAAL 2026'!$C52:$G52,"regisseur/choreograaf/dirigent",' TOTAAL 2026'!$C54:$G54)</f>
        <v>0</v>
      </c>
    </row>
    <row r="47" spans="1:4" ht="12" customHeight="1">
      <c r="A47" s="6"/>
      <c r="B47" s="74">
        <f t="shared" ref="B47:D47" si="4">SUM(B45:B46)</f>
        <v>0</v>
      </c>
      <c r="C47" s="74">
        <f t="shared" si="4"/>
        <v>0</v>
      </c>
      <c r="D47" s="74">
        <f t="shared" si="4"/>
        <v>0</v>
      </c>
    </row>
    <row r="48" spans="1:4" ht="12" customHeight="1">
      <c r="A48" s="146" t="s">
        <v>106</v>
      </c>
      <c r="B48" s="147">
        <f>SUMIF(' TOTAAL 2026'!$C51:$G51,"auteur/componist",' TOTAAL 2026'!$C56:$G56)</f>
        <v>0</v>
      </c>
      <c r="C48" s="148">
        <f>SUMIF(' TOTAAL 2026'!$C51:$G51,"artiest",' TOTAAL 2026'!$C56:$G56)</f>
        <v>0</v>
      </c>
      <c r="D48" s="149">
        <f>SUMIF(' TOTAAL 2026'!$C51:$G51,"regisseur/choreograaf/dirigent",' TOTAAL 2026'!$C56:$G56)</f>
        <v>0</v>
      </c>
    </row>
    <row r="49" spans="1:4" ht="12" customHeight="1">
      <c r="A49" s="6"/>
      <c r="B49" s="73"/>
      <c r="C49" s="73"/>
      <c r="D49" s="73"/>
    </row>
    <row r="50" spans="1:4" ht="12" customHeight="1">
      <c r="A50" s="6"/>
      <c r="B50" s="6"/>
      <c r="C50" s="4"/>
      <c r="D50" s="4"/>
    </row>
    <row r="51" spans="1:4" ht="12" customHeight="1">
      <c r="A51" s="15" t="s">
        <v>170</v>
      </c>
      <c r="B51" s="155" t="s">
        <v>210</v>
      </c>
      <c r="C51" s="155" t="s">
        <v>207</v>
      </c>
      <c r="D51" s="155" t="s">
        <v>211</v>
      </c>
    </row>
    <row r="52" spans="1:4" ht="12" customHeight="1">
      <c r="A52" s="6" t="s">
        <v>160</v>
      </c>
      <c r="B52" s="69">
        <f>SUMIF(' TOTAAL 2026'!$C$60:$G$60,"auteur/componist",' TOTAAL 2026'!$C62:$G62)</f>
        <v>0</v>
      </c>
      <c r="C52" s="69">
        <f>SUMIF(' TOTAAL 2026'!$C$60:$G$60,"artiest",' TOTAAL 2026'!$C62:$G62)</f>
        <v>0</v>
      </c>
      <c r="D52" s="69">
        <f>SUMIF(' TOTAAL 2026'!$C$60:$G$60,"regisseur/choreograaf/dirigent",' TOTAAL 2026'!$C62:$G62)</f>
        <v>0</v>
      </c>
    </row>
    <row r="53" spans="1:4" ht="12" customHeight="1">
      <c r="A53" s="6" t="s">
        <v>161</v>
      </c>
      <c r="B53" s="69">
        <f>SUMIF(' TOTAAL 2026'!$C$60:$G$60,"auteur/componist",' TOTAAL 2026'!$C63:$G63)</f>
        <v>0</v>
      </c>
      <c r="C53" s="69">
        <f>SUMIF(' TOTAAL 2026'!$C$60:$G$60,"artiest",' TOTAAL 2026'!$C63:$G63)</f>
        <v>0</v>
      </c>
      <c r="D53" s="69">
        <f>SUMIF(' TOTAAL 2026'!$C$60:$G$60,"regisseur/choreograaf/dirigent",' TOTAAL 2026'!$C63:$G63)</f>
        <v>0</v>
      </c>
    </row>
    <row r="54" spans="1:4" ht="12" customHeight="1">
      <c r="A54" s="6" t="s">
        <v>162</v>
      </c>
      <c r="B54" s="69">
        <f>SUMIF(' TOTAAL 2026'!$C$60:$G$60,"auteur/componist",' TOTAAL 2026'!$C64:$G64)</f>
        <v>0</v>
      </c>
      <c r="C54" s="69">
        <f>SUMIF(' TOTAAL 2026'!$C$60:$G$60,"artiest",' TOTAAL 2026'!$C64:$G64)</f>
        <v>0</v>
      </c>
      <c r="D54" s="69">
        <f>SUMIF(' TOTAAL 2026'!$C$60:$G$60,"regisseur/choreograaf/dirigent",' TOTAAL 2026'!$C64:$G64)</f>
        <v>0</v>
      </c>
    </row>
    <row r="55" spans="1:4" ht="12" customHeight="1">
      <c r="A55" s="6" t="s">
        <v>163</v>
      </c>
      <c r="B55" s="69">
        <f>SUMIF(' TOTAAL 2026'!$C$60:$G$60,"auteur/componist",' TOTAAL 2026'!$C65:$G65)</f>
        <v>0</v>
      </c>
      <c r="C55" s="69">
        <f>SUMIF(' TOTAAL 2026'!$C$60:$G$60,"artiest",' TOTAAL 2026'!$C65:$G65)</f>
        <v>0</v>
      </c>
      <c r="D55" s="69">
        <f>SUMIF(' TOTAAL 2026'!$C$60:$G$60,"regisseur/choreograaf/dirigent",' TOTAAL 2026'!$C65:$G65)</f>
        <v>0</v>
      </c>
    </row>
    <row r="56" spans="1:4" ht="12" customHeight="1">
      <c r="A56" s="6" t="s">
        <v>164</v>
      </c>
      <c r="B56" s="69">
        <f>SUMIF(' TOTAAL 2026'!$C$60:$G$60,"auteur/componist",' TOTAAL 2026'!$C66:$G66)</f>
        <v>0</v>
      </c>
      <c r="C56" s="69">
        <f>SUMIF(' TOTAAL 2026'!$C$60:$G$60,"artiest",' TOTAAL 2026'!$C66:$G66)</f>
        <v>0</v>
      </c>
      <c r="D56" s="69">
        <f>SUMIF(' TOTAAL 2026'!$C$60:$G$60,"regisseur/choreograaf/dirigent",' TOTAAL 2026'!$C66:$G66)</f>
        <v>0</v>
      </c>
    </row>
    <row r="57" spans="1:4" ht="12" customHeight="1">
      <c r="A57" s="6"/>
      <c r="B57" s="74">
        <f t="shared" ref="B57:D57" si="5">SUM(B52:B56)</f>
        <v>0</v>
      </c>
      <c r="C57" s="74">
        <f t="shared" si="5"/>
        <v>0</v>
      </c>
      <c r="D57" s="74">
        <f t="shared" si="5"/>
        <v>0</v>
      </c>
    </row>
    <row r="58" spans="1:4" ht="12" customHeight="1">
      <c r="A58" s="146" t="s">
        <v>106</v>
      </c>
      <c r="B58" s="82">
        <f>SUMIF(' TOTAAL 2026'!$C$60:$G$60,"auteur/componist",' TOTAAL 2026'!$C68:$G68)</f>
        <v>0</v>
      </c>
      <c r="C58" s="82">
        <f>SUMIF(' TOTAAL 2026'!$C$60:$G$60,"artiest",' TOTAAL 2026'!$C68:$G68)</f>
        <v>0</v>
      </c>
      <c r="D58" s="82">
        <f>SUMIF(' TOTAAL 2026'!$C$60:$G$60,"regisseur/choreograaf/dirigent",' TOTAAL 2026'!$C68:$G68)</f>
        <v>0</v>
      </c>
    </row>
    <row r="59" spans="1:4" ht="12" customHeight="1">
      <c r="A59" s="6"/>
      <c r="B59" s="6"/>
      <c r="C59" s="6"/>
      <c r="D59" s="6"/>
    </row>
    <row r="60" spans="1:4" ht="12" customHeight="1">
      <c r="A60" s="6"/>
      <c r="B60" s="6"/>
      <c r="C60" s="6"/>
      <c r="D60" s="6"/>
    </row>
    <row r="61" spans="1:4" ht="12" customHeight="1">
      <c r="A61" s="15" t="s">
        <v>171</v>
      </c>
      <c r="B61" s="155" t="s">
        <v>212</v>
      </c>
      <c r="C61" s="155" t="s">
        <v>213</v>
      </c>
      <c r="D61" s="155" t="s">
        <v>214</v>
      </c>
    </row>
    <row r="62" spans="1:4" ht="12" customHeight="1">
      <c r="A62" s="6" t="s">
        <v>160</v>
      </c>
      <c r="B62" s="69">
        <f>SUMIF(' TOTAAL 2026'!$C$72:$G$72,"chauffeur",' TOTAAL 2026'!$C74:$G74)</f>
        <v>0</v>
      </c>
      <c r="C62" s="69">
        <f>SUMIF(' TOTAAL 2026'!$C$72:$G$72,"gebouwbeheer",' TOTAAL 2026'!$C74:$G74)</f>
        <v>0</v>
      </c>
      <c r="D62" s="69">
        <f>SUMIF(' TOTAAL 2026'!$C$72:$G$72,"kantine",' TOTAAL 2026'!$C74:$G74)</f>
        <v>0</v>
      </c>
    </row>
    <row r="63" spans="1:4" ht="12" customHeight="1">
      <c r="A63" s="6" t="s">
        <v>161</v>
      </c>
      <c r="B63" s="69">
        <f>SUMIF(' TOTAAL 2026'!$C$72:$G$72,"chauffeur",' TOTAAL 2026'!$C75:$G75)</f>
        <v>0</v>
      </c>
      <c r="C63" s="69">
        <f>SUMIF(' TOTAAL 2026'!$C$72:$G$72,"gebouwbeheer",' TOTAAL 2026'!$C75:$G75)</f>
        <v>0</v>
      </c>
      <c r="D63" s="69">
        <f>SUMIF(' TOTAAL 2026'!$C$72:$G$72,"kantine",' TOTAAL 2026'!$C75:$G75)</f>
        <v>0</v>
      </c>
    </row>
    <row r="64" spans="1:4" ht="12" customHeight="1">
      <c r="A64" s="6" t="s">
        <v>162</v>
      </c>
      <c r="B64" s="69">
        <f>SUMIF(' TOTAAL 2026'!$C$72:$G$72,"chauffeur",' TOTAAL 2026'!$C76:$G76)</f>
        <v>0</v>
      </c>
      <c r="C64" s="69">
        <f>SUMIF(' TOTAAL 2026'!$C$72:$G$72,"gebouwbeheer",' TOTAAL 2026'!$C76:$G76)</f>
        <v>0</v>
      </c>
      <c r="D64" s="69">
        <f>SUMIF(' TOTAAL 2026'!$C$72:$G$72,"kantine",' TOTAAL 2026'!$C76:$G76)</f>
        <v>0</v>
      </c>
    </row>
    <row r="65" spans="1:4" ht="12" customHeight="1">
      <c r="A65" s="6" t="s">
        <v>163</v>
      </c>
      <c r="B65" s="69">
        <f>SUMIF(' TOTAAL 2026'!$C$72:$G$72,"chauffeur",' TOTAAL 2026'!$C77:$G77)</f>
        <v>0</v>
      </c>
      <c r="C65" s="69">
        <f>SUMIF(' TOTAAL 2026'!$C$72:$G$72,"gebouwbeheer",' TOTAAL 2026'!$C77:$G77)</f>
        <v>0</v>
      </c>
      <c r="D65" s="69">
        <f>SUMIF(' TOTAAL 2026'!$C$72:$G$72,"kantine",' TOTAAL 2026'!$C77:$G77)</f>
        <v>0</v>
      </c>
    </row>
    <row r="66" spans="1:4" ht="12" customHeight="1">
      <c r="A66" s="6" t="s">
        <v>164</v>
      </c>
      <c r="B66" s="69">
        <f>SUMIF(' TOTAAL 2026'!$C$72:$G$72,"chauffeur",' TOTAAL 2026'!$C78:$G78)</f>
        <v>0</v>
      </c>
      <c r="C66" s="69">
        <f>SUMIF(' TOTAAL 2026'!$C$72:$G$72,"gebouwbeheer",' TOTAAL 2026'!$C78:$G78)</f>
        <v>0</v>
      </c>
      <c r="D66" s="69">
        <f>SUMIF(' TOTAAL 2026'!$C$72:$G$72,"kantine",' TOTAAL 2026'!$C78:$G78)</f>
        <v>0</v>
      </c>
    </row>
    <row r="67" spans="1:4" ht="12" customHeight="1">
      <c r="A67" s="6"/>
      <c r="B67" s="74">
        <f t="shared" ref="B67:D67" si="6">SUM(B62:B66)</f>
        <v>0</v>
      </c>
      <c r="C67" s="74">
        <f t="shared" si="6"/>
        <v>0</v>
      </c>
      <c r="D67" s="74">
        <f t="shared" si="6"/>
        <v>0</v>
      </c>
    </row>
    <row r="68" spans="1:4" ht="12" customHeight="1">
      <c r="A68" s="146" t="s">
        <v>106</v>
      </c>
      <c r="B68" s="148">
        <f>SUMIF(' TOTAAL 2026'!$C$72:$G$72,"chauffeur",' TOTAAL 2026'!$C80:$G80)</f>
        <v>0</v>
      </c>
      <c r="C68" s="148">
        <f>SUMIF(' TOTAAL 2026'!$C$72:$G$72,"gebouwbeheer",' TOTAAL 2026'!$C80:$G80)</f>
        <v>0</v>
      </c>
      <c r="D68" s="149">
        <f>SUMIF(' TOTAAL 2026'!$C$72:$G$72,"kantine",' TOTAAL 2026'!$C80:$G80)</f>
        <v>0</v>
      </c>
    </row>
    <row r="69" spans="1:4" ht="12" customHeight="1">
      <c r="A69" s="6"/>
      <c r="B69" s="6"/>
      <c r="C69" s="6"/>
      <c r="D69" s="6"/>
    </row>
    <row r="70" spans="1:4" ht="12" customHeight="1">
      <c r="A70" s="6"/>
      <c r="B70" s="6"/>
      <c r="C70" s="6"/>
      <c r="D70" s="6"/>
    </row>
    <row r="71" spans="1:4" ht="12" customHeight="1">
      <c r="A71" s="15" t="s">
        <v>172</v>
      </c>
      <c r="B71" s="155" t="s">
        <v>212</v>
      </c>
      <c r="C71" s="155" t="s">
        <v>213</v>
      </c>
      <c r="D71" s="155" t="s">
        <v>214</v>
      </c>
    </row>
    <row r="72" spans="1:4" ht="12" customHeight="1">
      <c r="A72" s="6" t="s">
        <v>160</v>
      </c>
      <c r="B72" s="69">
        <f>SUMIF(' TOTAAL 2026'!$C$84:$G$84,"chauffeur",' TOTAAL 2026'!$C86:$G86)</f>
        <v>0</v>
      </c>
      <c r="C72" s="69">
        <f>SUMIF(' TOTAAL 2026'!$C$84:$G$84,"gebouwbeheer",' TOTAAL 2026'!$C86:$G86)</f>
        <v>0</v>
      </c>
      <c r="D72" s="69">
        <f>SUMIF(' TOTAAL 2026'!$C$84:$G$84,"kantine",' TOTAAL 2026'!$C86:$G86)</f>
        <v>0</v>
      </c>
    </row>
    <row r="73" spans="1:4" ht="12" customHeight="1">
      <c r="A73" s="6" t="s">
        <v>161</v>
      </c>
      <c r="B73" s="69">
        <f>SUMIF(' TOTAAL 2026'!$C$84:$G$84,"chauffeur",' TOTAAL 2026'!$C87:$G87)</f>
        <v>0</v>
      </c>
      <c r="C73" s="69">
        <f>SUMIF(' TOTAAL 2026'!$C$84:$G$84,"gebouwbeheer",' TOTAAL 2026'!$C87:$G87)</f>
        <v>0</v>
      </c>
      <c r="D73" s="69">
        <f>SUMIF(' TOTAAL 2026'!$C$84:$G$84,"kantine",' TOTAAL 2026'!$C87:$G87)</f>
        <v>0</v>
      </c>
    </row>
    <row r="74" spans="1:4" ht="12" customHeight="1">
      <c r="A74" s="6"/>
      <c r="B74" s="74">
        <f t="shared" ref="B74:D74" si="7">SUM(B72:B73)</f>
        <v>0</v>
      </c>
      <c r="C74" s="74">
        <f t="shared" si="7"/>
        <v>0</v>
      </c>
      <c r="D74" s="74">
        <f t="shared" si="7"/>
        <v>0</v>
      </c>
    </row>
    <row r="75" spans="1:4" ht="12" customHeight="1">
      <c r="A75" s="146" t="s">
        <v>106</v>
      </c>
      <c r="B75" s="148">
        <f>SUMIF(' TOTAAL 2026'!$C$84:$G$84,"chauffeur",' TOTAAL 2026'!$C89:$G89)</f>
        <v>0</v>
      </c>
      <c r="C75" s="148">
        <f>SUMIF(' TOTAAL 2026'!$C$84:$G$84,"gebouwbeheer",' TOTAAL 2026'!$C89:$G89)</f>
        <v>0</v>
      </c>
      <c r="D75" s="149">
        <f>SUMIF(' TOTAAL 2026'!$C$84:$G$84,"kantine",' TOTAAL 2026'!$C89:$G89)</f>
        <v>0</v>
      </c>
    </row>
    <row r="76" spans="1:4" ht="12" customHeight="1">
      <c r="A76" s="6"/>
    </row>
    <row r="77" spans="1:4" ht="12" customHeight="1">
      <c r="A77" s="6"/>
    </row>
    <row r="78" spans="1:4" ht="12" customHeight="1">
      <c r="A78" s="6"/>
    </row>
    <row r="79" spans="1:4" ht="12" customHeight="1">
      <c r="A79" s="6"/>
    </row>
    <row r="80" spans="1:4" ht="12" customHeight="1">
      <c r="A80" s="6"/>
    </row>
    <row r="81" spans="1:1" ht="12" customHeight="1">
      <c r="A81" s="6"/>
    </row>
    <row r="82" spans="1:1" ht="12" customHeight="1">
      <c r="A82" s="6"/>
    </row>
    <row r="83" spans="1:1" ht="12" customHeight="1">
      <c r="A83" s="6"/>
    </row>
    <row r="84" spans="1:1" ht="12" customHeight="1">
      <c r="A84" s="6"/>
    </row>
    <row r="85" spans="1:1" ht="12" customHeight="1">
      <c r="A85" s="6"/>
    </row>
    <row r="86" spans="1:1" ht="12" customHeight="1">
      <c r="A86" s="6"/>
    </row>
    <row r="87" spans="1:1" ht="12" customHeight="1">
      <c r="A87" s="6"/>
    </row>
    <row r="88" spans="1:1" ht="12" customHeight="1">
      <c r="A88" s="6"/>
    </row>
    <row r="89" spans="1:1" ht="12" customHeight="1">
      <c r="A89" s="6"/>
    </row>
    <row r="90" spans="1:1" ht="12" customHeight="1">
      <c r="A90" s="6"/>
    </row>
    <row r="91" spans="1:1" ht="12" customHeight="1">
      <c r="A91" s="6"/>
    </row>
    <row r="92" spans="1:1" ht="12" customHeight="1">
      <c r="A92" s="6"/>
    </row>
    <row r="93" spans="1:1" ht="12" customHeight="1">
      <c r="A93" s="6"/>
    </row>
    <row r="94" spans="1:1" ht="12" customHeight="1">
      <c r="A94" s="6"/>
    </row>
    <row r="95" spans="1:1" ht="12" customHeight="1">
      <c r="A95" s="6"/>
    </row>
    <row r="96" spans="1:1" ht="12" customHeight="1">
      <c r="A96" s="6"/>
    </row>
    <row r="97" spans="1:1" ht="12" customHeight="1">
      <c r="A97" s="6"/>
    </row>
    <row r="98" spans="1:1" ht="12" customHeight="1">
      <c r="A98" s="6"/>
    </row>
    <row r="99" spans="1:1" ht="12" customHeight="1">
      <c r="A99" s="6"/>
    </row>
    <row r="100" spans="1:1" ht="12" customHeight="1">
      <c r="A100" s="6"/>
    </row>
    <row r="101" spans="1:1" ht="12" customHeight="1">
      <c r="A101" s="6"/>
    </row>
    <row r="102" spans="1:1" ht="12" customHeight="1">
      <c r="A102" s="6"/>
    </row>
    <row r="103" spans="1:1" ht="12" customHeight="1">
      <c r="A103" s="6"/>
    </row>
    <row r="104" spans="1:1" ht="12" customHeight="1">
      <c r="A104" s="6"/>
    </row>
    <row r="105" spans="1:1" ht="12" customHeight="1">
      <c r="A105" s="6"/>
    </row>
    <row r="106" spans="1:1" ht="12" customHeight="1">
      <c r="A106" s="6"/>
    </row>
    <row r="107" spans="1:1" ht="12" customHeight="1">
      <c r="A107" s="6"/>
    </row>
    <row r="108" spans="1:1" ht="12" customHeight="1">
      <c r="A108" s="6"/>
    </row>
    <row r="109" spans="1:1" ht="12" customHeight="1">
      <c r="A109" s="6"/>
    </row>
    <row r="110" spans="1:1" ht="12" customHeight="1">
      <c r="A110" s="6"/>
    </row>
    <row r="111" spans="1:1" ht="12" customHeight="1">
      <c r="A111" s="6"/>
    </row>
    <row r="112" spans="1:1" ht="12" customHeight="1">
      <c r="A112" s="6"/>
    </row>
    <row r="113" spans="1:1" ht="12" customHeight="1">
      <c r="A113" s="6"/>
    </row>
    <row r="114" spans="1:1" ht="12" customHeight="1">
      <c r="A114" s="6"/>
    </row>
    <row r="115" spans="1:1" ht="12" customHeight="1">
      <c r="A115" s="6"/>
    </row>
    <row r="116" spans="1:1" ht="12" customHeight="1">
      <c r="A116" s="6"/>
    </row>
    <row r="117" spans="1:1" ht="12" customHeight="1">
      <c r="A117" s="6"/>
    </row>
    <row r="118" spans="1:1" ht="12" customHeight="1">
      <c r="A118" s="6"/>
    </row>
    <row r="119" spans="1:1" ht="12" customHeight="1">
      <c r="A119" s="6"/>
    </row>
    <row r="120" spans="1:1" ht="12" customHeight="1">
      <c r="A120" s="6"/>
    </row>
    <row r="121" spans="1:1" ht="12" customHeight="1">
      <c r="A121" s="6"/>
    </row>
    <row r="122" spans="1:1" ht="12" customHeight="1">
      <c r="A122" s="6"/>
    </row>
    <row r="123" spans="1:1" ht="12" customHeight="1">
      <c r="A123" s="6"/>
    </row>
    <row r="124" spans="1:1" ht="12" customHeight="1">
      <c r="A124" s="6"/>
    </row>
    <row r="125" spans="1:1" ht="12" customHeight="1">
      <c r="A125" s="6"/>
    </row>
    <row r="126" spans="1:1" ht="12" customHeight="1">
      <c r="A126" s="6"/>
    </row>
    <row r="127" spans="1:1" ht="12" customHeight="1">
      <c r="A127" s="6"/>
    </row>
    <row r="128" spans="1:1" ht="12" customHeight="1">
      <c r="A128" s="6"/>
    </row>
    <row r="129" spans="1:1" ht="12" customHeight="1">
      <c r="A129" s="6"/>
    </row>
    <row r="130" spans="1:1" ht="12" customHeight="1">
      <c r="A130" s="6"/>
    </row>
    <row r="131" spans="1:1" ht="12" customHeight="1">
      <c r="A131" s="6"/>
    </row>
    <row r="132" spans="1:1" ht="12" customHeight="1">
      <c r="A132" s="6"/>
    </row>
    <row r="133" spans="1:1" ht="12" customHeight="1">
      <c r="A133" s="6"/>
    </row>
    <row r="134" spans="1:1" ht="12" customHeight="1">
      <c r="A134" s="6"/>
    </row>
    <row r="135" spans="1:1" ht="12" customHeight="1">
      <c r="A135" s="6"/>
    </row>
    <row r="136" spans="1:1" ht="12" customHeight="1">
      <c r="A136" s="6"/>
    </row>
    <row r="137" spans="1:1" ht="12" customHeight="1">
      <c r="A137" s="6"/>
    </row>
    <row r="138" spans="1:1" ht="12" customHeight="1">
      <c r="A138" s="6"/>
    </row>
    <row r="139" spans="1:1" ht="12" customHeight="1">
      <c r="A139" s="6"/>
    </row>
    <row r="140" spans="1:1" ht="12" customHeight="1">
      <c r="A140" s="6"/>
    </row>
    <row r="141" spans="1:1" ht="12" customHeight="1">
      <c r="A141" s="6"/>
    </row>
    <row r="142" spans="1:1" ht="12" customHeight="1">
      <c r="A142" s="6"/>
    </row>
    <row r="143" spans="1:1" ht="12" customHeight="1">
      <c r="A143" s="6"/>
    </row>
    <row r="144" spans="1:1" ht="12" customHeight="1">
      <c r="A144" s="6"/>
    </row>
    <row r="145" spans="1:1" ht="12" customHeight="1">
      <c r="A145" s="6"/>
    </row>
    <row r="146" spans="1:1" ht="12" customHeight="1">
      <c r="A146" s="6"/>
    </row>
    <row r="147" spans="1:1" ht="12" customHeight="1">
      <c r="A147" s="6"/>
    </row>
    <row r="148" spans="1:1" ht="12" customHeight="1">
      <c r="A148" s="6"/>
    </row>
    <row r="149" spans="1:1" ht="12" customHeight="1">
      <c r="A149" s="6"/>
    </row>
    <row r="150" spans="1:1" ht="12" customHeight="1">
      <c r="A150" s="6"/>
    </row>
    <row r="151" spans="1:1" ht="12" customHeight="1">
      <c r="A151" s="6"/>
    </row>
    <row r="152" spans="1:1" ht="12" customHeight="1">
      <c r="A152" s="6"/>
    </row>
    <row r="153" spans="1:1" ht="12" customHeight="1">
      <c r="A153" s="6"/>
    </row>
    <row r="154" spans="1:1" ht="12" customHeight="1">
      <c r="A154" s="6"/>
    </row>
    <row r="155" spans="1:1" ht="12" customHeight="1">
      <c r="A155" s="6"/>
    </row>
    <row r="156" spans="1:1" ht="12" customHeight="1">
      <c r="A156" s="6"/>
    </row>
    <row r="157" spans="1:1" ht="12" customHeight="1">
      <c r="A157" s="6"/>
    </row>
    <row r="158" spans="1:1" ht="12" customHeight="1">
      <c r="A158" s="6"/>
    </row>
    <row r="159" spans="1:1" ht="12" customHeight="1">
      <c r="A159" s="6"/>
    </row>
    <row r="160" spans="1:1" ht="12" customHeight="1">
      <c r="A160" s="6"/>
    </row>
    <row r="161" spans="1:1" ht="12" customHeight="1">
      <c r="A161" s="6"/>
    </row>
    <row r="162" spans="1:1" ht="12" customHeight="1">
      <c r="A162" s="6"/>
    </row>
    <row r="163" spans="1:1" ht="12" customHeight="1">
      <c r="A163" s="6"/>
    </row>
    <row r="164" spans="1:1" ht="12" customHeight="1">
      <c r="A164" s="6"/>
    </row>
    <row r="165" spans="1:1" ht="12" customHeight="1">
      <c r="A165" s="6"/>
    </row>
    <row r="166" spans="1:1" ht="12" customHeight="1">
      <c r="A166" s="6"/>
    </row>
    <row r="167" spans="1:1" ht="12" customHeight="1">
      <c r="A167" s="6"/>
    </row>
    <row r="168" spans="1:1" ht="12" customHeight="1">
      <c r="A168" s="6"/>
    </row>
    <row r="169" spans="1:1" ht="12" customHeight="1">
      <c r="A169" s="6"/>
    </row>
    <row r="170" spans="1:1" ht="12" customHeight="1">
      <c r="A170" s="6"/>
    </row>
    <row r="171" spans="1:1" ht="12" customHeight="1">
      <c r="A171" s="6"/>
    </row>
    <row r="172" spans="1:1" ht="12" customHeight="1">
      <c r="A172" s="6"/>
    </row>
    <row r="173" spans="1:1" ht="12" customHeight="1">
      <c r="A173" s="6"/>
    </row>
    <row r="174" spans="1:1" ht="12" customHeight="1">
      <c r="A174" s="6"/>
    </row>
    <row r="175" spans="1:1" ht="12" customHeight="1">
      <c r="A175" s="6"/>
    </row>
    <row r="176" spans="1:1" ht="12" customHeight="1">
      <c r="A176" s="6"/>
    </row>
    <row r="177" spans="1:1" ht="12" customHeight="1">
      <c r="A177" s="6"/>
    </row>
    <row r="178" spans="1:1" ht="12" customHeight="1">
      <c r="A178" s="6"/>
    </row>
    <row r="179" spans="1:1" ht="12" customHeight="1">
      <c r="A179" s="6"/>
    </row>
    <row r="180" spans="1:1" ht="12" customHeight="1">
      <c r="A180" s="6"/>
    </row>
    <row r="181" spans="1:1" ht="12" customHeight="1">
      <c r="A181" s="6"/>
    </row>
    <row r="182" spans="1:1" ht="12" customHeight="1">
      <c r="A182" s="6"/>
    </row>
    <row r="183" spans="1:1" ht="12" customHeight="1">
      <c r="A183" s="6"/>
    </row>
    <row r="184" spans="1:1" ht="12" customHeight="1">
      <c r="A184" s="6"/>
    </row>
    <row r="185" spans="1:1" ht="12" customHeight="1">
      <c r="A185" s="6"/>
    </row>
    <row r="186" spans="1:1" ht="12" customHeight="1">
      <c r="A186" s="6"/>
    </row>
    <row r="187" spans="1:1" ht="12" customHeight="1">
      <c r="A187" s="6"/>
    </row>
    <row r="188" spans="1:1" ht="12" customHeight="1">
      <c r="A188" s="6"/>
    </row>
    <row r="189" spans="1:1" ht="12" customHeight="1">
      <c r="A189" s="6"/>
    </row>
    <row r="190" spans="1:1" ht="12" customHeight="1">
      <c r="A190" s="6"/>
    </row>
    <row r="191" spans="1:1" ht="12" customHeight="1">
      <c r="A191" s="6"/>
    </row>
    <row r="192" spans="1:1" ht="12" customHeight="1">
      <c r="A192" s="6"/>
    </row>
    <row r="193" spans="1:1" ht="12" customHeight="1">
      <c r="A193" s="6"/>
    </row>
    <row r="194" spans="1:1" ht="12" customHeight="1">
      <c r="A194" s="6"/>
    </row>
    <row r="195" spans="1:1" ht="12" customHeight="1">
      <c r="A195" s="6"/>
    </row>
    <row r="196" spans="1:1" ht="12" customHeight="1">
      <c r="A196" s="6"/>
    </row>
    <row r="197" spans="1:1" ht="12" customHeight="1">
      <c r="A197" s="6"/>
    </row>
    <row r="198" spans="1:1" ht="12" customHeight="1">
      <c r="A198" s="6"/>
    </row>
    <row r="199" spans="1:1" ht="12" customHeight="1">
      <c r="A199" s="6"/>
    </row>
    <row r="200" spans="1:1" ht="12" customHeight="1">
      <c r="A200" s="6"/>
    </row>
    <row r="201" spans="1:1" ht="12" customHeight="1">
      <c r="A201" s="6"/>
    </row>
    <row r="202" spans="1:1" ht="12" customHeight="1">
      <c r="A202" s="6"/>
    </row>
    <row r="203" spans="1:1" ht="12" customHeight="1">
      <c r="A203" s="6"/>
    </row>
    <row r="204" spans="1:1" ht="12" customHeight="1">
      <c r="A204" s="6"/>
    </row>
    <row r="205" spans="1:1" ht="12" customHeight="1">
      <c r="A205" s="6"/>
    </row>
    <row r="206" spans="1:1" ht="12" customHeight="1">
      <c r="A206" s="6"/>
    </row>
    <row r="207" spans="1:1" ht="12" customHeight="1">
      <c r="A207" s="6"/>
    </row>
    <row r="208" spans="1:1" ht="12" customHeight="1">
      <c r="A208" s="6"/>
    </row>
    <row r="209" spans="1:1" ht="12" customHeight="1">
      <c r="A209" s="6"/>
    </row>
    <row r="210" spans="1:1" ht="12" customHeight="1">
      <c r="A210" s="6"/>
    </row>
    <row r="211" spans="1:1" ht="12" customHeight="1">
      <c r="A211" s="6"/>
    </row>
    <row r="212" spans="1:1" ht="12" customHeight="1">
      <c r="A212" s="6"/>
    </row>
    <row r="213" spans="1:1" ht="12" customHeight="1">
      <c r="A213" s="6"/>
    </row>
    <row r="214" spans="1:1" ht="12" customHeight="1">
      <c r="A214" s="6"/>
    </row>
    <row r="215" spans="1:1" ht="12" customHeight="1">
      <c r="A215" s="6"/>
    </row>
    <row r="216" spans="1:1" ht="12" customHeight="1">
      <c r="A216" s="6"/>
    </row>
    <row r="217" spans="1:1" ht="12" customHeight="1">
      <c r="A217" s="6"/>
    </row>
    <row r="218" spans="1:1" ht="12" customHeight="1">
      <c r="A218" s="6"/>
    </row>
    <row r="219" spans="1:1" ht="12" customHeight="1">
      <c r="A219" s="6"/>
    </row>
    <row r="220" spans="1:1" ht="12" customHeight="1">
      <c r="A220" s="6"/>
    </row>
    <row r="221" spans="1:1" ht="12" customHeight="1">
      <c r="A221" s="6"/>
    </row>
    <row r="222" spans="1:1" ht="12" customHeight="1">
      <c r="A222" s="6"/>
    </row>
    <row r="223" spans="1:1" ht="12" customHeight="1">
      <c r="A223" s="6"/>
    </row>
    <row r="224" spans="1:1" ht="12" customHeight="1">
      <c r="A224" s="6"/>
    </row>
    <row r="225" spans="1:1" ht="12" customHeight="1">
      <c r="A225" s="6"/>
    </row>
    <row r="226" spans="1:1" ht="12" customHeight="1">
      <c r="A226" s="6"/>
    </row>
    <row r="227" spans="1:1" ht="12" customHeight="1">
      <c r="A227" s="6"/>
    </row>
    <row r="228" spans="1:1" ht="12" customHeight="1">
      <c r="A228" s="6"/>
    </row>
    <row r="229" spans="1:1" ht="12" customHeight="1">
      <c r="A229" s="6"/>
    </row>
    <row r="230" spans="1:1" ht="12" customHeight="1">
      <c r="A230" s="6"/>
    </row>
    <row r="231" spans="1:1" ht="12" customHeight="1">
      <c r="A231" s="6"/>
    </row>
    <row r="232" spans="1:1" ht="12" customHeight="1">
      <c r="A232" s="6"/>
    </row>
    <row r="233" spans="1:1" ht="12" customHeight="1">
      <c r="A233" s="6"/>
    </row>
    <row r="234" spans="1:1" ht="12" customHeight="1">
      <c r="A234" s="6"/>
    </row>
    <row r="235" spans="1:1" ht="12" customHeight="1">
      <c r="A235" s="6"/>
    </row>
    <row r="236" spans="1:1" ht="12" customHeight="1">
      <c r="A236" s="6"/>
    </row>
    <row r="237" spans="1:1" ht="12" customHeight="1">
      <c r="A237" s="6"/>
    </row>
    <row r="238" spans="1:1" ht="12" customHeight="1">
      <c r="A238" s="6"/>
    </row>
    <row r="239" spans="1:1" ht="12" customHeight="1">
      <c r="A239" s="6"/>
    </row>
    <row r="240" spans="1:1" ht="12" customHeight="1">
      <c r="A240" s="6"/>
    </row>
    <row r="241" spans="1:1" ht="12" customHeight="1">
      <c r="A241" s="6"/>
    </row>
    <row r="242" spans="1:1" ht="12" customHeight="1">
      <c r="A242" s="6"/>
    </row>
    <row r="243" spans="1:1" ht="12" customHeight="1">
      <c r="A243" s="6"/>
    </row>
    <row r="244" spans="1:1" ht="12" customHeight="1">
      <c r="A244" s="6"/>
    </row>
    <row r="245" spans="1:1" ht="12" customHeight="1">
      <c r="A245" s="6"/>
    </row>
    <row r="246" spans="1:1" ht="12" customHeight="1">
      <c r="A246" s="6"/>
    </row>
    <row r="247" spans="1:1" ht="12" customHeight="1">
      <c r="A247" s="6"/>
    </row>
    <row r="248" spans="1:1" ht="12" customHeight="1">
      <c r="A248" s="6"/>
    </row>
    <row r="249" spans="1:1" ht="12" customHeight="1">
      <c r="A249" s="6"/>
    </row>
    <row r="250" spans="1:1" ht="12" customHeight="1">
      <c r="A250" s="6"/>
    </row>
    <row r="251" spans="1:1" ht="12" customHeight="1">
      <c r="A251" s="6"/>
    </row>
    <row r="252" spans="1:1" ht="12" customHeight="1">
      <c r="A252" s="6"/>
    </row>
    <row r="253" spans="1:1" ht="12" customHeight="1">
      <c r="A253" s="6"/>
    </row>
    <row r="254" spans="1:1" ht="12" customHeight="1">
      <c r="A254" s="6"/>
    </row>
    <row r="255" spans="1:1" ht="12" customHeight="1">
      <c r="A255" s="6"/>
    </row>
    <row r="256" spans="1:1" ht="12" customHeight="1">
      <c r="A256" s="6"/>
    </row>
    <row r="257" spans="1:1" ht="12" customHeight="1">
      <c r="A257" s="6"/>
    </row>
    <row r="258" spans="1:1" ht="12" customHeight="1">
      <c r="A258" s="6"/>
    </row>
    <row r="259" spans="1:1" ht="12" customHeight="1">
      <c r="A259" s="6"/>
    </row>
    <row r="260" spans="1:1" ht="12" customHeight="1">
      <c r="A260" s="6"/>
    </row>
    <row r="261" spans="1:1" ht="12" customHeight="1">
      <c r="A261" s="6"/>
    </row>
    <row r="262" spans="1:1" ht="12" customHeight="1">
      <c r="A262" s="6"/>
    </row>
    <row r="263" spans="1:1" ht="12" customHeight="1">
      <c r="A263" s="6"/>
    </row>
    <row r="264" spans="1:1" ht="12" customHeight="1">
      <c r="A264" s="6"/>
    </row>
    <row r="265" spans="1:1" ht="12" customHeight="1">
      <c r="A265" s="6"/>
    </row>
    <row r="266" spans="1:1" ht="12" customHeight="1">
      <c r="A266" s="6"/>
    </row>
    <row r="267" spans="1:1" ht="12" customHeight="1">
      <c r="A267" s="6"/>
    </row>
    <row r="268" spans="1:1" ht="12" customHeight="1">
      <c r="A268" s="6"/>
    </row>
    <row r="269" spans="1:1" ht="12" customHeight="1">
      <c r="A269" s="6"/>
    </row>
    <row r="270" spans="1:1" ht="12" customHeight="1">
      <c r="A270" s="6"/>
    </row>
    <row r="271" spans="1:1" ht="12" customHeight="1">
      <c r="A271" s="6"/>
    </row>
    <row r="272" spans="1:1" ht="12" customHeight="1">
      <c r="A272" s="6"/>
    </row>
    <row r="273" spans="1:1" ht="12" customHeight="1">
      <c r="A273" s="6"/>
    </row>
    <row r="274" spans="1:1" ht="12" customHeight="1">
      <c r="A274" s="6"/>
    </row>
    <row r="275" spans="1:1" ht="12" customHeight="1">
      <c r="A275" s="6"/>
    </row>
    <row r="276" spans="1:1" ht="12" customHeight="1">
      <c r="A276" s="6"/>
    </row>
    <row r="277" spans="1:1" ht="12" customHeight="1">
      <c r="A277" s="6"/>
    </row>
    <row r="278" spans="1:1" ht="12" customHeight="1">
      <c r="A278" s="6"/>
    </row>
    <row r="279" spans="1:1" ht="12" customHeight="1">
      <c r="A279" s="6"/>
    </row>
    <row r="280" spans="1:1" ht="12" customHeight="1">
      <c r="A280" s="6"/>
    </row>
    <row r="281" spans="1:1" ht="12" customHeight="1">
      <c r="A281" s="6"/>
    </row>
    <row r="282" spans="1:1" ht="12" customHeight="1">
      <c r="A282" s="6"/>
    </row>
    <row r="283" spans="1:1" ht="12" customHeight="1">
      <c r="A283" s="6"/>
    </row>
    <row r="284" spans="1:1" ht="12" customHeight="1">
      <c r="A284" s="6"/>
    </row>
    <row r="285" spans="1:1" ht="12" customHeight="1">
      <c r="A285" s="6"/>
    </row>
    <row r="286" spans="1:1" ht="12" customHeight="1">
      <c r="A286" s="6"/>
    </row>
    <row r="287" spans="1:1" ht="12" customHeight="1">
      <c r="A287" s="6"/>
    </row>
    <row r="288" spans="1:1" ht="12" customHeight="1">
      <c r="A288" s="6"/>
    </row>
    <row r="289" spans="1:1" ht="12" customHeight="1">
      <c r="A289" s="6"/>
    </row>
    <row r="290" spans="1:1" ht="12" customHeight="1">
      <c r="A290" s="6"/>
    </row>
    <row r="291" spans="1:1" ht="12" customHeight="1">
      <c r="A291" s="6"/>
    </row>
    <row r="292" spans="1:1" ht="12" customHeight="1">
      <c r="A292" s="6"/>
    </row>
    <row r="293" spans="1:1" ht="12" customHeight="1">
      <c r="A293" s="6"/>
    </row>
    <row r="294" spans="1:1" ht="12" customHeight="1">
      <c r="A294" s="6"/>
    </row>
    <row r="295" spans="1:1" ht="12" customHeight="1">
      <c r="A295" s="6"/>
    </row>
    <row r="296" spans="1:1" ht="12" customHeight="1">
      <c r="A296" s="6"/>
    </row>
    <row r="297" spans="1:1" ht="12" customHeight="1">
      <c r="A297" s="6"/>
    </row>
    <row r="298" spans="1:1" ht="12" customHeight="1">
      <c r="A298" s="6"/>
    </row>
    <row r="299" spans="1:1" ht="12" customHeight="1">
      <c r="A299" s="6"/>
    </row>
    <row r="300" spans="1:1" ht="12" customHeight="1">
      <c r="A300" s="6"/>
    </row>
    <row r="301" spans="1:1" ht="12" customHeight="1">
      <c r="A301" s="6"/>
    </row>
    <row r="302" spans="1:1" ht="12" customHeight="1">
      <c r="A302" s="6"/>
    </row>
    <row r="303" spans="1:1" ht="12" customHeight="1">
      <c r="A303" s="6"/>
    </row>
    <row r="304" spans="1:1" ht="12" customHeight="1">
      <c r="A304" s="6"/>
    </row>
    <row r="305" spans="1:1" ht="12" customHeight="1">
      <c r="A305" s="6"/>
    </row>
    <row r="306" spans="1:1" ht="12" customHeight="1">
      <c r="A306" s="6"/>
    </row>
    <row r="307" spans="1:1" ht="12" customHeight="1">
      <c r="A307" s="6"/>
    </row>
    <row r="308" spans="1:1" ht="12" customHeight="1">
      <c r="A308" s="6"/>
    </row>
    <row r="309" spans="1:1" ht="12" customHeight="1">
      <c r="A309" s="6"/>
    </row>
    <row r="310" spans="1:1" ht="12" customHeight="1">
      <c r="A310" s="6"/>
    </row>
    <row r="311" spans="1:1" ht="12" customHeight="1">
      <c r="A311" s="6"/>
    </row>
    <row r="312" spans="1:1" ht="12" customHeight="1">
      <c r="A312" s="6"/>
    </row>
    <row r="313" spans="1:1" ht="12" customHeight="1">
      <c r="A313" s="6"/>
    </row>
    <row r="314" spans="1:1" ht="12" customHeight="1">
      <c r="A314" s="6"/>
    </row>
    <row r="315" spans="1:1" ht="12" customHeight="1">
      <c r="A315" s="6"/>
    </row>
    <row r="316" spans="1:1" ht="12" customHeight="1">
      <c r="A316" s="6"/>
    </row>
    <row r="317" spans="1:1" ht="12" customHeight="1">
      <c r="A317" s="6"/>
    </row>
    <row r="318" spans="1:1" ht="12" customHeight="1">
      <c r="A318" s="6"/>
    </row>
    <row r="319" spans="1:1" ht="12" customHeight="1">
      <c r="A319" s="6"/>
    </row>
    <row r="320" spans="1:1" ht="12" customHeight="1">
      <c r="A320" s="6"/>
    </row>
    <row r="321" spans="1:1" ht="12" customHeight="1">
      <c r="A321" s="6"/>
    </row>
    <row r="322" spans="1:1" ht="12" customHeight="1">
      <c r="A322" s="6"/>
    </row>
    <row r="323" spans="1:1" ht="12" customHeight="1">
      <c r="A323" s="6"/>
    </row>
    <row r="324" spans="1:1" ht="12" customHeight="1">
      <c r="A324" s="6"/>
    </row>
    <row r="325" spans="1:1" ht="12" customHeight="1">
      <c r="A325" s="6"/>
    </row>
    <row r="326" spans="1:1" ht="12" customHeight="1">
      <c r="A326" s="6"/>
    </row>
    <row r="327" spans="1:1" ht="12" customHeight="1">
      <c r="A327" s="6"/>
    </row>
    <row r="328" spans="1:1" ht="12" customHeight="1">
      <c r="A328" s="6"/>
    </row>
    <row r="329" spans="1:1" ht="12" customHeight="1">
      <c r="A329" s="6"/>
    </row>
    <row r="330" spans="1:1" ht="12" customHeight="1">
      <c r="A330" s="6"/>
    </row>
    <row r="331" spans="1:1" ht="12" customHeight="1">
      <c r="A331" s="6"/>
    </row>
    <row r="332" spans="1:1" ht="12" customHeight="1">
      <c r="A332" s="6"/>
    </row>
    <row r="333" spans="1:1" ht="12" customHeight="1">
      <c r="A333" s="6"/>
    </row>
    <row r="334" spans="1:1" ht="12" customHeight="1">
      <c r="A334" s="6"/>
    </row>
    <row r="335" spans="1:1" ht="12" customHeight="1">
      <c r="A335" s="6"/>
    </row>
    <row r="336" spans="1:1" ht="12" customHeight="1">
      <c r="A336" s="6"/>
    </row>
    <row r="337" spans="1:1" ht="12" customHeight="1">
      <c r="A337" s="6"/>
    </row>
    <row r="338" spans="1:1" ht="12" customHeight="1">
      <c r="A338" s="6"/>
    </row>
    <row r="339" spans="1:1" ht="12" customHeight="1">
      <c r="A339" s="6"/>
    </row>
    <row r="340" spans="1:1" ht="12" customHeight="1">
      <c r="A340" s="6"/>
    </row>
    <row r="341" spans="1:1" ht="12" customHeight="1">
      <c r="A341" s="6"/>
    </row>
    <row r="342" spans="1:1" ht="12" customHeight="1">
      <c r="A342" s="6"/>
    </row>
    <row r="343" spans="1:1" ht="12" customHeight="1">
      <c r="A343" s="6"/>
    </row>
    <row r="344" spans="1:1" ht="12" customHeight="1">
      <c r="A344" s="6"/>
    </row>
    <row r="345" spans="1:1" ht="12" customHeight="1">
      <c r="A345" s="6"/>
    </row>
    <row r="346" spans="1:1" ht="12" customHeight="1">
      <c r="A346" s="6"/>
    </row>
    <row r="347" spans="1:1" ht="12" customHeight="1">
      <c r="A347" s="6"/>
    </row>
    <row r="348" spans="1:1" ht="12" customHeight="1">
      <c r="A348" s="6"/>
    </row>
    <row r="349" spans="1:1" ht="12" customHeight="1">
      <c r="A349" s="6"/>
    </row>
    <row r="350" spans="1:1" ht="12" customHeight="1">
      <c r="A350" s="6"/>
    </row>
    <row r="351" spans="1:1" ht="12" customHeight="1">
      <c r="A351" s="6"/>
    </row>
    <row r="352" spans="1:1" ht="12" customHeight="1">
      <c r="A352" s="6"/>
    </row>
    <row r="353" spans="1:1" ht="12" customHeight="1">
      <c r="A353" s="6"/>
    </row>
    <row r="354" spans="1:1" ht="12" customHeight="1">
      <c r="A354" s="6"/>
    </row>
    <row r="355" spans="1:1" ht="12" customHeight="1">
      <c r="A355" s="6"/>
    </row>
    <row r="356" spans="1:1" ht="12" customHeight="1">
      <c r="A356" s="6"/>
    </row>
    <row r="357" spans="1:1" ht="12" customHeight="1">
      <c r="A357" s="6"/>
    </row>
    <row r="358" spans="1:1" ht="12" customHeight="1">
      <c r="A358" s="6"/>
    </row>
    <row r="359" spans="1:1" ht="12" customHeight="1">
      <c r="A359" s="6"/>
    </row>
    <row r="360" spans="1:1" ht="12" customHeight="1">
      <c r="A360" s="6"/>
    </row>
    <row r="361" spans="1:1" ht="12" customHeight="1">
      <c r="A361" s="6"/>
    </row>
    <row r="362" spans="1:1" ht="12" customHeight="1">
      <c r="A362" s="6"/>
    </row>
    <row r="363" spans="1:1" ht="12" customHeight="1">
      <c r="A363" s="6"/>
    </row>
    <row r="364" spans="1:1" ht="12" customHeight="1">
      <c r="A364" s="6"/>
    </row>
    <row r="365" spans="1:1" ht="12" customHeight="1">
      <c r="A365" s="6"/>
    </row>
    <row r="366" spans="1:1" ht="12" customHeight="1">
      <c r="A366" s="6"/>
    </row>
    <row r="367" spans="1:1" ht="12" customHeight="1">
      <c r="A367" s="6"/>
    </row>
    <row r="368" spans="1:1" ht="12" customHeight="1">
      <c r="A368" s="6"/>
    </row>
    <row r="369" spans="1:1" ht="12" customHeight="1">
      <c r="A369" s="6"/>
    </row>
    <row r="370" spans="1:1" ht="12" customHeight="1">
      <c r="A370" s="6"/>
    </row>
    <row r="371" spans="1:1" ht="12" customHeight="1">
      <c r="A371" s="6"/>
    </row>
    <row r="372" spans="1:1" ht="12" customHeight="1">
      <c r="A372" s="6"/>
    </row>
    <row r="373" spans="1:1" ht="12" customHeight="1">
      <c r="A373" s="6"/>
    </row>
    <row r="374" spans="1:1" ht="12" customHeight="1">
      <c r="A374" s="6"/>
    </row>
    <row r="375" spans="1:1" ht="12" customHeight="1">
      <c r="A375" s="6"/>
    </row>
    <row r="376" spans="1:1" ht="12" customHeight="1">
      <c r="A376" s="6"/>
    </row>
    <row r="377" spans="1:1" ht="12" customHeight="1">
      <c r="A377" s="6"/>
    </row>
    <row r="378" spans="1:1" ht="12" customHeight="1">
      <c r="A378" s="6"/>
    </row>
    <row r="379" spans="1:1" ht="12" customHeight="1">
      <c r="A379" s="6"/>
    </row>
    <row r="380" spans="1:1" ht="12" customHeight="1">
      <c r="A380" s="6"/>
    </row>
    <row r="381" spans="1:1" ht="12" customHeight="1">
      <c r="A381" s="6"/>
    </row>
    <row r="382" spans="1:1" ht="12" customHeight="1">
      <c r="A382" s="6"/>
    </row>
    <row r="383" spans="1:1" ht="12" customHeight="1">
      <c r="A383" s="6"/>
    </row>
    <row r="384" spans="1:1" ht="12" customHeight="1">
      <c r="A384" s="6"/>
    </row>
    <row r="385" spans="1:1" ht="12" customHeight="1">
      <c r="A385" s="6"/>
    </row>
    <row r="386" spans="1:1" ht="12" customHeight="1">
      <c r="A386" s="6"/>
    </row>
    <row r="387" spans="1:1" ht="12" customHeight="1">
      <c r="A387" s="6"/>
    </row>
    <row r="388" spans="1:1" ht="12" customHeight="1">
      <c r="A388" s="6"/>
    </row>
    <row r="389" spans="1:1" ht="12" customHeight="1">
      <c r="A389" s="6"/>
    </row>
    <row r="390" spans="1:1" ht="12" customHeight="1">
      <c r="A390" s="6"/>
    </row>
    <row r="391" spans="1:1" ht="12" customHeight="1">
      <c r="A391" s="6"/>
    </row>
    <row r="392" spans="1:1" ht="12" customHeight="1">
      <c r="A392" s="6"/>
    </row>
    <row r="393" spans="1:1" ht="12" customHeight="1">
      <c r="A393" s="6"/>
    </row>
    <row r="394" spans="1:1" ht="12" customHeight="1">
      <c r="A394" s="6"/>
    </row>
    <row r="395" spans="1:1" ht="12" customHeight="1">
      <c r="A395" s="6"/>
    </row>
    <row r="396" spans="1:1" ht="12" customHeight="1">
      <c r="A396" s="6"/>
    </row>
    <row r="397" spans="1:1" ht="12" customHeight="1">
      <c r="A397" s="6"/>
    </row>
    <row r="398" spans="1:1" ht="12" customHeight="1">
      <c r="A398" s="6"/>
    </row>
    <row r="399" spans="1:1" ht="12" customHeight="1">
      <c r="A399" s="6"/>
    </row>
    <row r="400" spans="1:1" ht="12" customHeight="1">
      <c r="A400" s="6"/>
    </row>
    <row r="401" spans="1:1" ht="12" customHeight="1">
      <c r="A401" s="6"/>
    </row>
    <row r="402" spans="1:1" ht="12" customHeight="1">
      <c r="A402" s="6"/>
    </row>
    <row r="403" spans="1:1" ht="12" customHeight="1">
      <c r="A403" s="6"/>
    </row>
    <row r="404" spans="1:1" ht="12" customHeight="1">
      <c r="A404" s="6"/>
    </row>
    <row r="405" spans="1:1" ht="12" customHeight="1">
      <c r="A405" s="6"/>
    </row>
    <row r="406" spans="1:1" ht="12" customHeight="1">
      <c r="A406" s="6"/>
    </row>
    <row r="407" spans="1:1" ht="12" customHeight="1">
      <c r="A407" s="6"/>
    </row>
    <row r="408" spans="1:1" ht="12" customHeight="1">
      <c r="A408" s="6"/>
    </row>
    <row r="409" spans="1:1" ht="12" customHeight="1">
      <c r="A409" s="6"/>
    </row>
    <row r="410" spans="1:1" ht="12" customHeight="1">
      <c r="A410" s="6"/>
    </row>
    <row r="411" spans="1:1" ht="12" customHeight="1">
      <c r="A411" s="6"/>
    </row>
    <row r="412" spans="1:1" ht="12" customHeight="1">
      <c r="A412" s="6"/>
    </row>
    <row r="413" spans="1:1" ht="12" customHeight="1">
      <c r="A413" s="6"/>
    </row>
    <row r="414" spans="1:1" ht="12" customHeight="1">
      <c r="A414" s="6"/>
    </row>
    <row r="415" spans="1:1" ht="12" customHeight="1">
      <c r="A415" s="6"/>
    </row>
    <row r="416" spans="1:1" ht="12" customHeight="1">
      <c r="A416" s="6"/>
    </row>
    <row r="417" spans="1:1" ht="12" customHeight="1">
      <c r="A417" s="6"/>
    </row>
    <row r="418" spans="1:1" ht="12" customHeight="1">
      <c r="A418" s="6"/>
    </row>
    <row r="419" spans="1:1" ht="12" customHeight="1">
      <c r="A419" s="6"/>
    </row>
    <row r="420" spans="1:1" ht="12" customHeight="1">
      <c r="A420" s="6"/>
    </row>
    <row r="421" spans="1:1" ht="12" customHeight="1">
      <c r="A421" s="6"/>
    </row>
    <row r="422" spans="1:1" ht="12" customHeight="1">
      <c r="A422" s="6"/>
    </row>
    <row r="423" spans="1:1" ht="12" customHeight="1">
      <c r="A423" s="6"/>
    </row>
    <row r="424" spans="1:1" ht="12" customHeight="1">
      <c r="A424" s="6"/>
    </row>
    <row r="425" spans="1:1" ht="12" customHeight="1">
      <c r="A425" s="6"/>
    </row>
    <row r="426" spans="1:1" ht="12" customHeight="1">
      <c r="A426" s="6"/>
    </row>
    <row r="427" spans="1:1" ht="12" customHeight="1">
      <c r="A427" s="6"/>
    </row>
    <row r="428" spans="1:1" ht="12" customHeight="1">
      <c r="A428" s="6"/>
    </row>
    <row r="429" spans="1:1" ht="12" customHeight="1">
      <c r="A429" s="6"/>
    </row>
    <row r="430" spans="1:1" ht="12" customHeight="1">
      <c r="A430" s="6"/>
    </row>
    <row r="431" spans="1:1" ht="12" customHeight="1">
      <c r="A431" s="6"/>
    </row>
    <row r="432" spans="1:1" ht="12" customHeight="1">
      <c r="A432" s="6"/>
    </row>
    <row r="433" spans="1:1" ht="12" customHeight="1">
      <c r="A433" s="6"/>
    </row>
    <row r="434" spans="1:1" ht="12" customHeight="1">
      <c r="A434" s="6"/>
    </row>
    <row r="435" spans="1:1" ht="12" customHeight="1">
      <c r="A435" s="6"/>
    </row>
    <row r="436" spans="1:1" ht="12" customHeight="1">
      <c r="A436" s="6"/>
    </row>
    <row r="437" spans="1:1" ht="12" customHeight="1">
      <c r="A437" s="6"/>
    </row>
    <row r="438" spans="1:1" ht="12" customHeight="1">
      <c r="A438" s="6"/>
    </row>
    <row r="439" spans="1:1" ht="12" customHeight="1">
      <c r="A439" s="6"/>
    </row>
    <row r="440" spans="1:1" ht="12" customHeight="1">
      <c r="A440" s="6"/>
    </row>
    <row r="441" spans="1:1" ht="12" customHeight="1">
      <c r="A441" s="6"/>
    </row>
    <row r="442" spans="1:1" ht="12" customHeight="1">
      <c r="A442" s="6"/>
    </row>
    <row r="443" spans="1:1" ht="12" customHeight="1">
      <c r="A443" s="6"/>
    </row>
    <row r="444" spans="1:1" ht="12" customHeight="1">
      <c r="A444" s="6"/>
    </row>
    <row r="445" spans="1:1" ht="12" customHeight="1">
      <c r="A445" s="6"/>
    </row>
    <row r="446" spans="1:1" ht="12" customHeight="1">
      <c r="A446" s="6"/>
    </row>
    <row r="447" spans="1:1" ht="12" customHeight="1">
      <c r="A447" s="6"/>
    </row>
    <row r="448" spans="1:1" ht="12" customHeight="1">
      <c r="A448" s="6"/>
    </row>
    <row r="449" spans="1:1" ht="12" customHeight="1">
      <c r="A449" s="6"/>
    </row>
    <row r="450" spans="1:1" ht="12" customHeight="1">
      <c r="A450" s="6"/>
    </row>
    <row r="451" spans="1:1" ht="12" customHeight="1">
      <c r="A451" s="6"/>
    </row>
    <row r="452" spans="1:1" ht="12" customHeight="1">
      <c r="A452" s="6"/>
    </row>
    <row r="453" spans="1:1" ht="12" customHeight="1">
      <c r="A453" s="6"/>
    </row>
    <row r="454" spans="1:1" ht="12" customHeight="1">
      <c r="A454" s="6"/>
    </row>
    <row r="455" spans="1:1" ht="12" customHeight="1">
      <c r="A455" s="6"/>
    </row>
    <row r="456" spans="1:1" ht="12" customHeight="1">
      <c r="A456" s="6"/>
    </row>
    <row r="457" spans="1:1" ht="12" customHeight="1">
      <c r="A457" s="6"/>
    </row>
    <row r="458" spans="1:1" ht="12" customHeight="1">
      <c r="A458" s="6"/>
    </row>
    <row r="459" spans="1:1" ht="12" customHeight="1">
      <c r="A459" s="6"/>
    </row>
    <row r="460" spans="1:1" ht="12" customHeight="1">
      <c r="A460" s="6"/>
    </row>
    <row r="461" spans="1:1" ht="12" customHeight="1">
      <c r="A461" s="6"/>
    </row>
    <row r="462" spans="1:1" ht="12" customHeight="1">
      <c r="A462" s="6"/>
    </row>
    <row r="463" spans="1:1" ht="12" customHeight="1">
      <c r="A463" s="6"/>
    </row>
    <row r="464" spans="1:1" ht="12" customHeight="1">
      <c r="A464" s="6"/>
    </row>
    <row r="465" spans="1:1" ht="12" customHeight="1">
      <c r="A465" s="6"/>
    </row>
    <row r="466" spans="1:1" ht="12" customHeight="1">
      <c r="A466" s="6"/>
    </row>
    <row r="467" spans="1:1" ht="12" customHeight="1">
      <c r="A467" s="6"/>
    </row>
    <row r="468" spans="1:1" ht="12" customHeight="1">
      <c r="A468" s="6"/>
    </row>
    <row r="469" spans="1:1" ht="12" customHeight="1">
      <c r="A469" s="6"/>
    </row>
    <row r="470" spans="1:1" ht="12" customHeight="1">
      <c r="A470" s="6"/>
    </row>
    <row r="471" spans="1:1" ht="12" customHeight="1">
      <c r="A471" s="6"/>
    </row>
    <row r="472" spans="1:1" ht="12" customHeight="1">
      <c r="A472" s="6"/>
    </row>
    <row r="473" spans="1:1" ht="12" customHeight="1">
      <c r="A473" s="6"/>
    </row>
    <row r="474" spans="1:1" ht="12" customHeight="1">
      <c r="A474" s="6"/>
    </row>
    <row r="475" spans="1:1" ht="12" customHeight="1">
      <c r="A475" s="6"/>
    </row>
    <row r="476" spans="1:1" ht="12" customHeight="1">
      <c r="A476" s="6"/>
    </row>
    <row r="477" spans="1:1" ht="12" customHeight="1">
      <c r="A477" s="6"/>
    </row>
    <row r="478" spans="1:1" ht="12" customHeight="1">
      <c r="A478" s="6"/>
    </row>
    <row r="479" spans="1:1" ht="12" customHeight="1">
      <c r="A479" s="6"/>
    </row>
    <row r="480" spans="1:1" ht="12" customHeight="1">
      <c r="A480" s="6"/>
    </row>
    <row r="481" spans="1:1" ht="12" customHeight="1">
      <c r="A481" s="6"/>
    </row>
    <row r="482" spans="1:1" ht="12" customHeight="1">
      <c r="A482" s="6"/>
    </row>
    <row r="483" spans="1:1" ht="12" customHeight="1">
      <c r="A483" s="6"/>
    </row>
    <row r="484" spans="1:1" ht="12" customHeight="1">
      <c r="A484" s="6"/>
    </row>
    <row r="485" spans="1:1" ht="12" customHeight="1">
      <c r="A485" s="6"/>
    </row>
    <row r="486" spans="1:1" ht="12" customHeight="1">
      <c r="A486" s="6"/>
    </row>
    <row r="487" spans="1:1" ht="12" customHeight="1">
      <c r="A487" s="6"/>
    </row>
    <row r="488" spans="1:1" ht="12" customHeight="1">
      <c r="A488" s="6"/>
    </row>
    <row r="489" spans="1:1" ht="12" customHeight="1">
      <c r="A489" s="6"/>
    </row>
    <row r="490" spans="1:1" ht="12" customHeight="1">
      <c r="A490" s="6"/>
    </row>
    <row r="491" spans="1:1" ht="12" customHeight="1">
      <c r="A491" s="6"/>
    </row>
    <row r="492" spans="1:1" ht="12" customHeight="1">
      <c r="A492" s="6"/>
    </row>
    <row r="493" spans="1:1" ht="12" customHeight="1">
      <c r="A493" s="6"/>
    </row>
    <row r="494" spans="1:1" ht="12" customHeight="1">
      <c r="A494" s="6"/>
    </row>
    <row r="495" spans="1:1" ht="12" customHeight="1">
      <c r="A495" s="6"/>
    </row>
    <row r="496" spans="1:1" ht="12" customHeight="1">
      <c r="A496" s="6"/>
    </row>
    <row r="497" spans="1:1" ht="12" customHeight="1">
      <c r="A497" s="6"/>
    </row>
    <row r="498" spans="1:1" ht="12" customHeight="1">
      <c r="A498" s="6"/>
    </row>
    <row r="499" spans="1:1" ht="12" customHeight="1">
      <c r="A499" s="6"/>
    </row>
    <row r="500" spans="1:1" ht="12" customHeight="1">
      <c r="A500" s="6"/>
    </row>
    <row r="501" spans="1:1" ht="12" customHeight="1">
      <c r="A501" s="6"/>
    </row>
    <row r="502" spans="1:1" ht="12" customHeight="1">
      <c r="A502" s="6"/>
    </row>
    <row r="503" spans="1:1" ht="12" customHeight="1">
      <c r="A503" s="6"/>
    </row>
    <row r="504" spans="1:1" ht="12" customHeight="1">
      <c r="A504" s="6"/>
    </row>
    <row r="505" spans="1:1" ht="12" customHeight="1">
      <c r="A505" s="6"/>
    </row>
    <row r="506" spans="1:1" ht="12" customHeight="1">
      <c r="A506" s="6"/>
    </row>
    <row r="507" spans="1:1" ht="12" customHeight="1">
      <c r="A507" s="6"/>
    </row>
    <row r="508" spans="1:1" ht="12" customHeight="1">
      <c r="A508" s="6"/>
    </row>
    <row r="509" spans="1:1" ht="12" customHeight="1">
      <c r="A509" s="6"/>
    </row>
    <row r="510" spans="1:1" ht="12" customHeight="1">
      <c r="A510" s="6"/>
    </row>
    <row r="511" spans="1:1" ht="12" customHeight="1">
      <c r="A511" s="6"/>
    </row>
    <row r="512" spans="1:1" ht="12" customHeight="1">
      <c r="A512" s="6"/>
    </row>
    <row r="513" spans="1:1" ht="12" customHeight="1">
      <c r="A513" s="6"/>
    </row>
    <row r="514" spans="1:1" ht="12" customHeight="1">
      <c r="A514" s="6"/>
    </row>
    <row r="515" spans="1:1" ht="12" customHeight="1">
      <c r="A515" s="6"/>
    </row>
    <row r="516" spans="1:1" ht="12" customHeight="1">
      <c r="A516" s="6"/>
    </row>
    <row r="517" spans="1:1" ht="12" customHeight="1">
      <c r="A517" s="6"/>
    </row>
    <row r="518" spans="1:1" ht="12" customHeight="1">
      <c r="A518" s="6"/>
    </row>
    <row r="519" spans="1:1" ht="12" customHeight="1">
      <c r="A519" s="6"/>
    </row>
    <row r="520" spans="1:1" ht="12" customHeight="1">
      <c r="A520" s="6"/>
    </row>
    <row r="521" spans="1:1" ht="12" customHeight="1">
      <c r="A521" s="6"/>
    </row>
    <row r="522" spans="1:1" ht="12" customHeight="1">
      <c r="A522" s="6"/>
    </row>
    <row r="523" spans="1:1" ht="12" customHeight="1">
      <c r="A523" s="6"/>
    </row>
    <row r="524" spans="1:1" ht="12" customHeight="1">
      <c r="A524" s="6"/>
    </row>
    <row r="525" spans="1:1" ht="12" customHeight="1">
      <c r="A525" s="6"/>
    </row>
    <row r="526" spans="1:1" ht="12" customHeight="1">
      <c r="A526" s="6"/>
    </row>
    <row r="527" spans="1:1" ht="12" customHeight="1">
      <c r="A527" s="6"/>
    </row>
    <row r="528" spans="1:1" ht="12" customHeight="1">
      <c r="A528" s="6"/>
    </row>
    <row r="529" spans="1:1" ht="12" customHeight="1">
      <c r="A529" s="6"/>
    </row>
    <row r="530" spans="1:1" ht="12" customHeight="1">
      <c r="A530" s="6"/>
    </row>
    <row r="531" spans="1:1" ht="12" customHeight="1">
      <c r="A531" s="6"/>
    </row>
    <row r="532" spans="1:1" ht="12" customHeight="1">
      <c r="A532" s="6"/>
    </row>
    <row r="533" spans="1:1" ht="12" customHeight="1">
      <c r="A533" s="6"/>
    </row>
    <row r="534" spans="1:1" ht="12" customHeight="1">
      <c r="A534" s="6"/>
    </row>
    <row r="535" spans="1:1" ht="12" customHeight="1">
      <c r="A535" s="6"/>
    </row>
    <row r="536" spans="1:1" ht="12" customHeight="1">
      <c r="A536" s="6"/>
    </row>
    <row r="537" spans="1:1" ht="12" customHeight="1">
      <c r="A537" s="6"/>
    </row>
    <row r="538" spans="1:1" ht="12" customHeight="1">
      <c r="A538" s="6"/>
    </row>
    <row r="539" spans="1:1" ht="12" customHeight="1">
      <c r="A539" s="6"/>
    </row>
    <row r="540" spans="1:1" ht="12" customHeight="1">
      <c r="A540" s="6"/>
    </row>
    <row r="541" spans="1:1" ht="12" customHeight="1">
      <c r="A541" s="6"/>
    </row>
    <row r="542" spans="1:1" ht="12" customHeight="1">
      <c r="A542" s="6"/>
    </row>
    <row r="543" spans="1:1" ht="12" customHeight="1">
      <c r="A543" s="6"/>
    </row>
    <row r="544" spans="1:1" ht="12" customHeight="1">
      <c r="A544" s="6"/>
    </row>
    <row r="545" spans="1:1" ht="12" customHeight="1">
      <c r="A545" s="6"/>
    </row>
    <row r="546" spans="1:1" ht="12" customHeight="1">
      <c r="A546" s="6"/>
    </row>
    <row r="547" spans="1:1" ht="12" customHeight="1">
      <c r="A547" s="6"/>
    </row>
    <row r="548" spans="1:1" ht="12" customHeight="1">
      <c r="A548" s="6"/>
    </row>
    <row r="549" spans="1:1" ht="12" customHeight="1">
      <c r="A549" s="6"/>
    </row>
    <row r="550" spans="1:1" ht="12" customHeight="1">
      <c r="A550" s="6"/>
    </row>
    <row r="551" spans="1:1" ht="12" customHeight="1">
      <c r="A551" s="6"/>
    </row>
    <row r="552" spans="1:1" ht="12" customHeight="1">
      <c r="A552" s="6"/>
    </row>
    <row r="553" spans="1:1" ht="12" customHeight="1">
      <c r="A553" s="6"/>
    </row>
    <row r="554" spans="1:1" ht="12" customHeight="1">
      <c r="A554" s="6"/>
    </row>
    <row r="555" spans="1:1" ht="12" customHeight="1">
      <c r="A555" s="6"/>
    </row>
    <row r="556" spans="1:1" ht="12" customHeight="1">
      <c r="A556" s="6"/>
    </row>
    <row r="557" spans="1:1" ht="12" customHeight="1">
      <c r="A557" s="6"/>
    </row>
    <row r="558" spans="1:1" ht="12" customHeight="1">
      <c r="A558" s="6"/>
    </row>
    <row r="559" spans="1:1" ht="12" customHeight="1">
      <c r="A559" s="6"/>
    </row>
    <row r="560" spans="1:1" ht="12" customHeight="1">
      <c r="A560" s="6"/>
    </row>
    <row r="561" spans="1:1" ht="12" customHeight="1">
      <c r="A561" s="6"/>
    </row>
    <row r="562" spans="1:1" ht="12" customHeight="1">
      <c r="A562" s="6"/>
    </row>
    <row r="563" spans="1:1" ht="12" customHeight="1">
      <c r="A563" s="6"/>
    </row>
    <row r="564" spans="1:1" ht="12" customHeight="1">
      <c r="A564" s="6"/>
    </row>
    <row r="565" spans="1:1" ht="12" customHeight="1">
      <c r="A565" s="6"/>
    </row>
    <row r="566" spans="1:1" ht="12" customHeight="1">
      <c r="A566" s="6"/>
    </row>
    <row r="567" spans="1:1" ht="12" customHeight="1">
      <c r="A567" s="6"/>
    </row>
    <row r="568" spans="1:1" ht="12" customHeight="1">
      <c r="A568" s="6"/>
    </row>
    <row r="569" spans="1:1" ht="12" customHeight="1">
      <c r="A569" s="6"/>
    </row>
    <row r="570" spans="1:1" ht="12" customHeight="1">
      <c r="A570" s="6"/>
    </row>
    <row r="571" spans="1:1" ht="12" customHeight="1">
      <c r="A571" s="6"/>
    </row>
    <row r="572" spans="1:1" ht="12" customHeight="1">
      <c r="A572" s="6"/>
    </row>
    <row r="573" spans="1:1" ht="12" customHeight="1">
      <c r="A573" s="6"/>
    </row>
    <row r="574" spans="1:1" ht="12" customHeight="1">
      <c r="A574" s="6"/>
    </row>
    <row r="575" spans="1:1" ht="12" customHeight="1">
      <c r="A575" s="6"/>
    </row>
    <row r="576" spans="1:1" ht="12" customHeight="1">
      <c r="A576" s="6"/>
    </row>
    <row r="577" spans="1:1" ht="12" customHeight="1">
      <c r="A577" s="6"/>
    </row>
    <row r="578" spans="1:1" ht="12" customHeight="1">
      <c r="A578" s="6"/>
    </row>
    <row r="579" spans="1:1" ht="12" customHeight="1">
      <c r="A579" s="6"/>
    </row>
    <row r="580" spans="1:1" ht="12" customHeight="1">
      <c r="A580" s="6"/>
    </row>
    <row r="581" spans="1:1" ht="12" customHeight="1">
      <c r="A581" s="6"/>
    </row>
    <row r="582" spans="1:1" ht="12" customHeight="1">
      <c r="A582" s="6"/>
    </row>
    <row r="583" spans="1:1" ht="12" customHeight="1">
      <c r="A583" s="6"/>
    </row>
    <row r="584" spans="1:1" ht="12" customHeight="1">
      <c r="A584" s="6"/>
    </row>
    <row r="585" spans="1:1" ht="12" customHeight="1">
      <c r="A585" s="6"/>
    </row>
    <row r="586" spans="1:1" ht="12" customHeight="1">
      <c r="A586" s="6"/>
    </row>
    <row r="587" spans="1:1" ht="12" customHeight="1">
      <c r="A587" s="6"/>
    </row>
    <row r="588" spans="1:1" ht="12" customHeight="1">
      <c r="A588" s="6"/>
    </row>
    <row r="589" spans="1:1" ht="12" customHeight="1">
      <c r="A589" s="6"/>
    </row>
    <row r="590" spans="1:1" ht="12" customHeight="1">
      <c r="A590" s="6"/>
    </row>
    <row r="591" spans="1:1" ht="12" customHeight="1">
      <c r="A591" s="6"/>
    </row>
    <row r="592" spans="1:1" ht="12" customHeight="1">
      <c r="A592" s="6"/>
    </row>
    <row r="593" spans="1:1" ht="12" customHeight="1">
      <c r="A593" s="6"/>
    </row>
    <row r="594" spans="1:1" ht="12" customHeight="1">
      <c r="A594" s="6"/>
    </row>
    <row r="595" spans="1:1" ht="12" customHeight="1">
      <c r="A595" s="6"/>
    </row>
    <row r="596" spans="1:1" ht="12" customHeight="1">
      <c r="A596" s="6"/>
    </row>
    <row r="597" spans="1:1" ht="12" customHeight="1">
      <c r="A597" s="6"/>
    </row>
    <row r="598" spans="1:1" ht="12" customHeight="1">
      <c r="A598" s="6"/>
    </row>
    <row r="599" spans="1:1" ht="12" customHeight="1">
      <c r="A599" s="6"/>
    </row>
    <row r="600" spans="1:1" ht="12" customHeight="1">
      <c r="A600" s="6"/>
    </row>
    <row r="601" spans="1:1" ht="12" customHeight="1">
      <c r="A601" s="6"/>
    </row>
    <row r="602" spans="1:1" ht="12" customHeight="1">
      <c r="A602" s="6"/>
    </row>
    <row r="603" spans="1:1" ht="12" customHeight="1">
      <c r="A603" s="6"/>
    </row>
    <row r="604" spans="1:1" ht="12" customHeight="1">
      <c r="A604" s="6"/>
    </row>
    <row r="605" spans="1:1" ht="12" customHeight="1">
      <c r="A605" s="6"/>
    </row>
    <row r="606" spans="1:1" ht="12" customHeight="1">
      <c r="A606" s="6"/>
    </row>
    <row r="607" spans="1:1" ht="12" customHeight="1">
      <c r="A607" s="6"/>
    </row>
    <row r="608" spans="1:1" ht="12" customHeight="1">
      <c r="A608" s="6"/>
    </row>
    <row r="609" spans="1:1" ht="12" customHeight="1">
      <c r="A609" s="6"/>
    </row>
    <row r="610" spans="1:1" ht="12" customHeight="1">
      <c r="A610" s="6"/>
    </row>
    <row r="611" spans="1:1" ht="12" customHeight="1">
      <c r="A611" s="6"/>
    </row>
    <row r="612" spans="1:1" ht="12" customHeight="1">
      <c r="A612" s="6"/>
    </row>
    <row r="613" spans="1:1" ht="12" customHeight="1">
      <c r="A613" s="6"/>
    </row>
    <row r="614" spans="1:1" ht="12" customHeight="1">
      <c r="A614" s="6"/>
    </row>
    <row r="615" spans="1:1" ht="12" customHeight="1">
      <c r="A615" s="6"/>
    </row>
    <row r="616" spans="1:1" ht="12" customHeight="1">
      <c r="A616" s="6"/>
    </row>
    <row r="617" spans="1:1" ht="12" customHeight="1">
      <c r="A617" s="6"/>
    </row>
    <row r="618" spans="1:1" ht="12" customHeight="1">
      <c r="A618" s="6"/>
    </row>
    <row r="619" spans="1:1" ht="12" customHeight="1">
      <c r="A619" s="6"/>
    </row>
    <row r="620" spans="1:1" ht="12" customHeight="1">
      <c r="A620" s="6"/>
    </row>
    <row r="621" spans="1:1" ht="12" customHeight="1">
      <c r="A621" s="6"/>
    </row>
    <row r="622" spans="1:1" ht="12" customHeight="1">
      <c r="A622" s="6"/>
    </row>
    <row r="623" spans="1:1" ht="12" customHeight="1">
      <c r="A623" s="6"/>
    </row>
    <row r="624" spans="1:1" ht="12" customHeight="1">
      <c r="A624" s="6"/>
    </row>
    <row r="625" spans="1:1" ht="12" customHeight="1">
      <c r="A625" s="6"/>
    </row>
    <row r="626" spans="1:1" ht="12" customHeight="1">
      <c r="A626" s="6"/>
    </row>
    <row r="627" spans="1:1" ht="12" customHeight="1">
      <c r="A627" s="6"/>
    </row>
    <row r="628" spans="1:1" ht="12" customHeight="1">
      <c r="A628" s="6"/>
    </row>
    <row r="629" spans="1:1" ht="12" customHeight="1">
      <c r="A629" s="6"/>
    </row>
    <row r="630" spans="1:1" ht="12" customHeight="1">
      <c r="A630" s="6"/>
    </row>
    <row r="631" spans="1:1" ht="12" customHeight="1">
      <c r="A631" s="6"/>
    </row>
    <row r="632" spans="1:1" ht="12" customHeight="1">
      <c r="A632" s="6"/>
    </row>
    <row r="633" spans="1:1" ht="12" customHeight="1">
      <c r="A633" s="6"/>
    </row>
    <row r="634" spans="1:1" ht="12" customHeight="1">
      <c r="A634" s="6"/>
    </row>
    <row r="635" spans="1:1" ht="12" customHeight="1">
      <c r="A635" s="6"/>
    </row>
    <row r="636" spans="1:1" ht="12" customHeight="1">
      <c r="A636" s="6"/>
    </row>
    <row r="637" spans="1:1" ht="12" customHeight="1">
      <c r="A637" s="6"/>
    </row>
    <row r="638" spans="1:1" ht="12" customHeight="1">
      <c r="A638" s="6"/>
    </row>
    <row r="639" spans="1:1" ht="12" customHeight="1">
      <c r="A639" s="6"/>
    </row>
    <row r="640" spans="1:1" ht="12" customHeight="1">
      <c r="A640" s="6"/>
    </row>
    <row r="641" spans="1:1" ht="12" customHeight="1">
      <c r="A641" s="6"/>
    </row>
    <row r="642" spans="1:1" ht="12" customHeight="1">
      <c r="A642" s="6"/>
    </row>
    <row r="643" spans="1:1" ht="12" customHeight="1">
      <c r="A643" s="6"/>
    </row>
    <row r="644" spans="1:1" ht="12" customHeight="1">
      <c r="A644" s="6"/>
    </row>
    <row r="645" spans="1:1" ht="12" customHeight="1">
      <c r="A645" s="6"/>
    </row>
    <row r="646" spans="1:1" ht="12" customHeight="1">
      <c r="A646" s="6"/>
    </row>
    <row r="647" spans="1:1" ht="12" customHeight="1">
      <c r="A647" s="6"/>
    </row>
    <row r="648" spans="1:1" ht="12" customHeight="1">
      <c r="A648" s="6"/>
    </row>
    <row r="649" spans="1:1" ht="12" customHeight="1">
      <c r="A649" s="6"/>
    </row>
    <row r="650" spans="1:1" ht="12" customHeight="1">
      <c r="A650" s="6"/>
    </row>
    <row r="651" spans="1:1" ht="12" customHeight="1">
      <c r="A651" s="6"/>
    </row>
    <row r="652" spans="1:1" ht="12" customHeight="1">
      <c r="A652" s="6"/>
    </row>
    <row r="653" spans="1:1" ht="12" customHeight="1">
      <c r="A653" s="6"/>
    </row>
    <row r="654" spans="1:1" ht="12" customHeight="1">
      <c r="A654" s="6"/>
    </row>
    <row r="655" spans="1:1" ht="12" customHeight="1">
      <c r="A655" s="6"/>
    </row>
    <row r="656" spans="1:1" ht="12" customHeight="1">
      <c r="A656" s="6"/>
    </row>
    <row r="657" spans="1:1" ht="12" customHeight="1">
      <c r="A657" s="6"/>
    </row>
    <row r="658" spans="1:1" ht="12" customHeight="1">
      <c r="A658" s="6"/>
    </row>
    <row r="659" spans="1:1" ht="12" customHeight="1">
      <c r="A659" s="6"/>
    </row>
    <row r="660" spans="1:1" ht="12" customHeight="1">
      <c r="A660" s="6"/>
    </row>
    <row r="661" spans="1:1" ht="12" customHeight="1">
      <c r="A661" s="6"/>
    </row>
    <row r="662" spans="1:1" ht="12" customHeight="1">
      <c r="A662" s="6"/>
    </row>
    <row r="663" spans="1:1" ht="12" customHeight="1">
      <c r="A663" s="6"/>
    </row>
    <row r="664" spans="1:1" ht="12" customHeight="1">
      <c r="A664" s="6"/>
    </row>
    <row r="665" spans="1:1" ht="12" customHeight="1">
      <c r="A665" s="6"/>
    </row>
    <row r="666" spans="1:1" ht="12" customHeight="1">
      <c r="A666" s="6"/>
    </row>
    <row r="667" spans="1:1" ht="12" customHeight="1">
      <c r="A667" s="6"/>
    </row>
    <row r="668" spans="1:1" ht="12" customHeight="1">
      <c r="A668" s="6"/>
    </row>
    <row r="669" spans="1:1" ht="12" customHeight="1">
      <c r="A669" s="6"/>
    </row>
    <row r="670" spans="1:1" ht="12" customHeight="1">
      <c r="A670" s="6"/>
    </row>
    <row r="671" spans="1:1" ht="12" customHeight="1">
      <c r="A671" s="6"/>
    </row>
    <row r="672" spans="1:1" ht="12" customHeight="1">
      <c r="A672" s="6"/>
    </row>
    <row r="673" spans="1:1" ht="12" customHeight="1">
      <c r="A673" s="6"/>
    </row>
    <row r="674" spans="1:1" ht="12" customHeight="1">
      <c r="A674" s="6"/>
    </row>
    <row r="675" spans="1:1" ht="12" customHeight="1">
      <c r="A675" s="6"/>
    </row>
    <row r="676" spans="1:1" ht="12" customHeight="1">
      <c r="A676" s="6"/>
    </row>
    <row r="677" spans="1:1" ht="12" customHeight="1">
      <c r="A677" s="6"/>
    </row>
    <row r="678" spans="1:1" ht="12" customHeight="1">
      <c r="A678" s="6"/>
    </row>
    <row r="679" spans="1:1" ht="12" customHeight="1">
      <c r="A679" s="6"/>
    </row>
    <row r="680" spans="1:1" ht="12" customHeight="1">
      <c r="A680" s="6"/>
    </row>
    <row r="681" spans="1:1" ht="12" customHeight="1">
      <c r="A681" s="6"/>
    </row>
    <row r="682" spans="1:1" ht="12" customHeight="1">
      <c r="A682" s="6"/>
    </row>
    <row r="683" spans="1:1" ht="12" customHeight="1">
      <c r="A683" s="6"/>
    </row>
    <row r="684" spans="1:1" ht="12" customHeight="1">
      <c r="A684" s="6"/>
    </row>
    <row r="685" spans="1:1" ht="12" customHeight="1">
      <c r="A685" s="6"/>
    </row>
    <row r="686" spans="1:1" ht="12" customHeight="1">
      <c r="A686" s="6"/>
    </row>
    <row r="687" spans="1:1" ht="12" customHeight="1">
      <c r="A687" s="6"/>
    </row>
    <row r="688" spans="1:1" ht="12" customHeight="1">
      <c r="A688" s="6"/>
    </row>
    <row r="689" spans="1:1" ht="12" customHeight="1">
      <c r="A689" s="6"/>
    </row>
    <row r="690" spans="1:1" ht="12" customHeight="1">
      <c r="A690" s="6"/>
    </row>
    <row r="691" spans="1:1" ht="12" customHeight="1">
      <c r="A691" s="6"/>
    </row>
    <row r="692" spans="1:1" ht="12" customHeight="1">
      <c r="A692" s="6"/>
    </row>
    <row r="693" spans="1:1" ht="12" customHeight="1">
      <c r="A693" s="6"/>
    </row>
    <row r="694" spans="1:1" ht="12" customHeight="1">
      <c r="A694" s="6"/>
    </row>
    <row r="695" spans="1:1" ht="12" customHeight="1">
      <c r="A695" s="6"/>
    </row>
    <row r="696" spans="1:1" ht="12" customHeight="1">
      <c r="A696" s="6"/>
    </row>
    <row r="697" spans="1:1" ht="12" customHeight="1">
      <c r="A697" s="6"/>
    </row>
    <row r="698" spans="1:1" ht="12" customHeight="1">
      <c r="A698" s="6"/>
    </row>
    <row r="699" spans="1:1" ht="12" customHeight="1">
      <c r="A699" s="6"/>
    </row>
    <row r="700" spans="1:1" ht="12" customHeight="1">
      <c r="A700" s="6"/>
    </row>
    <row r="701" spans="1:1" ht="12" customHeight="1">
      <c r="A701" s="6"/>
    </row>
    <row r="702" spans="1:1" ht="12" customHeight="1">
      <c r="A702" s="6"/>
    </row>
    <row r="703" spans="1:1" ht="12" customHeight="1">
      <c r="A703" s="6"/>
    </row>
    <row r="704" spans="1:1" ht="12" customHeight="1">
      <c r="A704" s="6"/>
    </row>
    <row r="705" spans="1:1" ht="12" customHeight="1">
      <c r="A705" s="6"/>
    </row>
    <row r="706" spans="1:1" ht="12" customHeight="1">
      <c r="A706" s="6"/>
    </row>
    <row r="707" spans="1:1" ht="12" customHeight="1">
      <c r="A707" s="6"/>
    </row>
    <row r="708" spans="1:1" ht="12" customHeight="1">
      <c r="A708" s="6"/>
    </row>
    <row r="709" spans="1:1" ht="12" customHeight="1">
      <c r="A709" s="6"/>
    </row>
    <row r="710" spans="1:1" ht="12" customHeight="1">
      <c r="A710" s="6"/>
    </row>
    <row r="711" spans="1:1" ht="12" customHeight="1">
      <c r="A711" s="6"/>
    </row>
    <row r="712" spans="1:1" ht="12" customHeight="1">
      <c r="A712" s="6"/>
    </row>
    <row r="713" spans="1:1" ht="12" customHeight="1">
      <c r="A713" s="6"/>
    </row>
    <row r="714" spans="1:1" ht="12" customHeight="1">
      <c r="A714" s="6"/>
    </row>
    <row r="715" spans="1:1" ht="12" customHeight="1">
      <c r="A715" s="6"/>
    </row>
    <row r="716" spans="1:1" ht="12" customHeight="1">
      <c r="A716" s="6"/>
    </row>
    <row r="717" spans="1:1" ht="12" customHeight="1">
      <c r="A717" s="6"/>
    </row>
    <row r="718" spans="1:1" ht="12" customHeight="1">
      <c r="A718" s="6"/>
    </row>
    <row r="719" spans="1:1" ht="12" customHeight="1">
      <c r="A719" s="6"/>
    </row>
    <row r="720" spans="1:1" ht="12" customHeight="1">
      <c r="A720" s="6"/>
    </row>
    <row r="721" spans="1:1" ht="12" customHeight="1">
      <c r="A721" s="6"/>
    </row>
    <row r="722" spans="1:1" ht="12" customHeight="1">
      <c r="A722" s="6"/>
    </row>
    <row r="723" spans="1:1" ht="12" customHeight="1">
      <c r="A723" s="6"/>
    </row>
    <row r="724" spans="1:1" ht="12" customHeight="1">
      <c r="A724" s="6"/>
    </row>
    <row r="725" spans="1:1" ht="12" customHeight="1">
      <c r="A725" s="6"/>
    </row>
    <row r="726" spans="1:1" ht="12" customHeight="1">
      <c r="A726" s="6"/>
    </row>
    <row r="727" spans="1:1" ht="12" customHeight="1">
      <c r="A727" s="6"/>
    </row>
    <row r="728" spans="1:1" ht="12" customHeight="1">
      <c r="A728" s="6"/>
    </row>
    <row r="729" spans="1:1" ht="12" customHeight="1">
      <c r="A729" s="6"/>
    </row>
    <row r="730" spans="1:1" ht="12" customHeight="1">
      <c r="A730" s="6"/>
    </row>
    <row r="731" spans="1:1" ht="12" customHeight="1">
      <c r="A731" s="6"/>
    </row>
    <row r="732" spans="1:1" ht="12" customHeight="1">
      <c r="A732" s="6"/>
    </row>
    <row r="733" spans="1:1" ht="12" customHeight="1">
      <c r="A733" s="6"/>
    </row>
    <row r="734" spans="1:1" ht="12" customHeight="1">
      <c r="A734" s="6"/>
    </row>
    <row r="735" spans="1:1" ht="12" customHeight="1">
      <c r="A735" s="6"/>
    </row>
    <row r="736" spans="1:1" ht="12" customHeight="1">
      <c r="A736" s="6"/>
    </row>
    <row r="737" spans="1:1" ht="12" customHeight="1">
      <c r="A737" s="6"/>
    </row>
    <row r="738" spans="1:1" ht="12" customHeight="1">
      <c r="A738" s="6"/>
    </row>
    <row r="739" spans="1:1" ht="12" customHeight="1">
      <c r="A739" s="6"/>
    </row>
    <row r="740" spans="1:1" ht="12" customHeight="1">
      <c r="A740" s="6"/>
    </row>
    <row r="741" spans="1:1" ht="12" customHeight="1">
      <c r="A741" s="6"/>
    </row>
    <row r="742" spans="1:1" ht="12" customHeight="1">
      <c r="A742" s="6"/>
    </row>
    <row r="743" spans="1:1" ht="12" customHeight="1">
      <c r="A743" s="6"/>
    </row>
    <row r="744" spans="1:1" ht="12" customHeight="1">
      <c r="A744" s="6"/>
    </row>
    <row r="745" spans="1:1" ht="12" customHeight="1">
      <c r="A745" s="6"/>
    </row>
    <row r="746" spans="1:1" ht="12" customHeight="1">
      <c r="A746" s="6"/>
    </row>
    <row r="747" spans="1:1" ht="12" customHeight="1">
      <c r="A747" s="6"/>
    </row>
    <row r="748" spans="1:1" ht="12" customHeight="1">
      <c r="A748" s="6"/>
    </row>
    <row r="749" spans="1:1" ht="12" customHeight="1">
      <c r="A749" s="6"/>
    </row>
    <row r="750" spans="1:1" ht="12" customHeight="1">
      <c r="A750" s="6"/>
    </row>
    <row r="751" spans="1:1" ht="12" customHeight="1">
      <c r="A751" s="6"/>
    </row>
    <row r="752" spans="1:1" ht="12" customHeight="1">
      <c r="A752" s="6"/>
    </row>
    <row r="753" spans="1:1" ht="12" customHeight="1">
      <c r="A753" s="6"/>
    </row>
    <row r="754" spans="1:1" ht="12" customHeight="1">
      <c r="A754" s="6"/>
    </row>
    <row r="755" spans="1:1" ht="12" customHeight="1">
      <c r="A755" s="6"/>
    </row>
    <row r="756" spans="1:1" ht="12" customHeight="1">
      <c r="A756" s="6"/>
    </row>
    <row r="757" spans="1:1" ht="12" customHeight="1">
      <c r="A757" s="6"/>
    </row>
    <row r="758" spans="1:1" ht="12" customHeight="1">
      <c r="A758" s="6"/>
    </row>
    <row r="759" spans="1:1" ht="12" customHeight="1">
      <c r="A759" s="6"/>
    </row>
    <row r="760" spans="1:1" ht="12" customHeight="1">
      <c r="A760" s="6"/>
    </row>
    <row r="761" spans="1:1" ht="12" customHeight="1">
      <c r="A761" s="6"/>
    </row>
    <row r="762" spans="1:1" ht="12" customHeight="1">
      <c r="A762" s="6"/>
    </row>
    <row r="763" spans="1:1" ht="12" customHeight="1">
      <c r="A763" s="6"/>
    </row>
    <row r="764" spans="1:1" ht="12" customHeight="1">
      <c r="A764" s="6"/>
    </row>
    <row r="765" spans="1:1" ht="12" customHeight="1">
      <c r="A765" s="6"/>
    </row>
    <row r="766" spans="1:1" ht="12" customHeight="1">
      <c r="A766" s="6"/>
    </row>
    <row r="767" spans="1:1" ht="12" customHeight="1">
      <c r="A767" s="6"/>
    </row>
    <row r="768" spans="1:1" ht="12" customHeight="1">
      <c r="A768" s="6"/>
    </row>
    <row r="769" spans="1:1" ht="12" customHeight="1">
      <c r="A769" s="6"/>
    </row>
    <row r="770" spans="1:1" ht="12" customHeight="1">
      <c r="A770" s="6"/>
    </row>
    <row r="771" spans="1:1" ht="12" customHeight="1">
      <c r="A771" s="6"/>
    </row>
    <row r="772" spans="1:1" ht="12" customHeight="1">
      <c r="A772" s="6"/>
    </row>
    <row r="773" spans="1:1" ht="12" customHeight="1">
      <c r="A773" s="6"/>
    </row>
    <row r="774" spans="1:1" ht="12" customHeight="1">
      <c r="A774" s="6"/>
    </row>
    <row r="775" spans="1:1" ht="12" customHeight="1">
      <c r="A775" s="6"/>
    </row>
    <row r="776" spans="1:1" ht="12" customHeight="1">
      <c r="A776" s="6"/>
    </row>
    <row r="777" spans="1:1" ht="12" customHeight="1">
      <c r="A777" s="6"/>
    </row>
    <row r="778" spans="1:1" ht="12" customHeight="1">
      <c r="A778" s="6"/>
    </row>
    <row r="779" spans="1:1" ht="12" customHeight="1">
      <c r="A779" s="6"/>
    </row>
    <row r="780" spans="1:1" ht="12" customHeight="1">
      <c r="A780" s="6"/>
    </row>
    <row r="781" spans="1:1" ht="12" customHeight="1">
      <c r="A781" s="6"/>
    </row>
    <row r="782" spans="1:1" ht="12" customHeight="1">
      <c r="A782" s="6"/>
    </row>
    <row r="783" spans="1:1" ht="12" customHeight="1">
      <c r="A783" s="6"/>
    </row>
    <row r="784" spans="1:1" ht="12" customHeight="1">
      <c r="A784" s="6"/>
    </row>
    <row r="785" spans="1:1" ht="12" customHeight="1">
      <c r="A785" s="6"/>
    </row>
    <row r="786" spans="1:1" ht="12" customHeight="1">
      <c r="A786" s="6"/>
    </row>
    <row r="787" spans="1:1" ht="12" customHeight="1">
      <c r="A787" s="6"/>
    </row>
    <row r="788" spans="1:1" ht="12" customHeight="1">
      <c r="A788" s="6"/>
    </row>
    <row r="789" spans="1:1" ht="12" customHeight="1">
      <c r="A789" s="6"/>
    </row>
    <row r="790" spans="1:1" ht="12" customHeight="1">
      <c r="A790" s="6"/>
    </row>
    <row r="791" spans="1:1" ht="12" customHeight="1">
      <c r="A791" s="6"/>
    </row>
    <row r="792" spans="1:1" ht="12" customHeight="1">
      <c r="A792" s="6"/>
    </row>
    <row r="793" spans="1:1" ht="12" customHeight="1">
      <c r="A793" s="6"/>
    </row>
    <row r="794" spans="1:1" ht="12" customHeight="1">
      <c r="A794" s="6"/>
    </row>
    <row r="795" spans="1:1" ht="12" customHeight="1">
      <c r="A795" s="6"/>
    </row>
    <row r="796" spans="1:1" ht="12" customHeight="1">
      <c r="A796" s="6"/>
    </row>
    <row r="797" spans="1:1" ht="12" customHeight="1">
      <c r="A797" s="6"/>
    </row>
    <row r="798" spans="1:1" ht="12" customHeight="1">
      <c r="A798" s="6"/>
    </row>
    <row r="799" spans="1:1" ht="12" customHeight="1">
      <c r="A799" s="6"/>
    </row>
    <row r="800" spans="1:1" ht="12" customHeight="1">
      <c r="A800" s="6"/>
    </row>
    <row r="801" spans="1:1" ht="12" customHeight="1">
      <c r="A801" s="6"/>
    </row>
    <row r="802" spans="1:1" ht="12" customHeight="1">
      <c r="A802" s="6"/>
    </row>
    <row r="803" spans="1:1" ht="12" customHeight="1">
      <c r="A803" s="6"/>
    </row>
    <row r="804" spans="1:1" ht="12" customHeight="1">
      <c r="A804" s="6"/>
    </row>
    <row r="805" spans="1:1" ht="12" customHeight="1">
      <c r="A805" s="6"/>
    </row>
    <row r="806" spans="1:1" ht="12" customHeight="1">
      <c r="A806" s="6"/>
    </row>
    <row r="807" spans="1:1" ht="12" customHeight="1">
      <c r="A807" s="6"/>
    </row>
    <row r="808" spans="1:1" ht="12" customHeight="1">
      <c r="A808" s="6"/>
    </row>
    <row r="809" spans="1:1" ht="12" customHeight="1">
      <c r="A809" s="6"/>
    </row>
    <row r="810" spans="1:1" ht="12" customHeight="1">
      <c r="A810" s="6"/>
    </row>
    <row r="811" spans="1:1" ht="12" customHeight="1">
      <c r="A811" s="6"/>
    </row>
    <row r="812" spans="1:1" ht="12" customHeight="1">
      <c r="A812" s="6"/>
    </row>
    <row r="813" spans="1:1" ht="12" customHeight="1">
      <c r="A813" s="6"/>
    </row>
    <row r="814" spans="1:1" ht="12" customHeight="1">
      <c r="A814" s="6"/>
    </row>
    <row r="815" spans="1:1" ht="12" customHeight="1">
      <c r="A815" s="6"/>
    </row>
    <row r="816" spans="1:1" ht="12" customHeight="1">
      <c r="A816" s="6"/>
    </row>
    <row r="817" spans="1:1" ht="12" customHeight="1">
      <c r="A817" s="6"/>
    </row>
    <row r="818" spans="1:1" ht="12" customHeight="1">
      <c r="A818" s="6"/>
    </row>
    <row r="819" spans="1:1" ht="12" customHeight="1">
      <c r="A819" s="6"/>
    </row>
    <row r="820" spans="1:1" ht="12" customHeight="1">
      <c r="A820" s="6"/>
    </row>
    <row r="821" spans="1:1" ht="12" customHeight="1">
      <c r="A821" s="6"/>
    </row>
    <row r="822" spans="1:1" ht="12" customHeight="1">
      <c r="A822" s="6"/>
    </row>
    <row r="823" spans="1:1" ht="12" customHeight="1">
      <c r="A823" s="6"/>
    </row>
    <row r="824" spans="1:1" ht="12" customHeight="1">
      <c r="A824" s="6"/>
    </row>
    <row r="825" spans="1:1" ht="12" customHeight="1">
      <c r="A825" s="6"/>
    </row>
    <row r="826" spans="1:1" ht="12" customHeight="1">
      <c r="A826" s="6"/>
    </row>
    <row r="827" spans="1:1" ht="12" customHeight="1">
      <c r="A827" s="6"/>
    </row>
    <row r="828" spans="1:1" ht="12" customHeight="1">
      <c r="A828" s="6"/>
    </row>
    <row r="829" spans="1:1" ht="12" customHeight="1">
      <c r="A829" s="6"/>
    </row>
    <row r="830" spans="1:1" ht="12" customHeight="1">
      <c r="A830" s="6"/>
    </row>
    <row r="831" spans="1:1" ht="12" customHeight="1">
      <c r="A831" s="6"/>
    </row>
    <row r="832" spans="1:1" ht="12" customHeight="1">
      <c r="A832" s="6"/>
    </row>
    <row r="833" spans="1:1" ht="12" customHeight="1">
      <c r="A833" s="6"/>
    </row>
    <row r="834" spans="1:1" ht="12" customHeight="1">
      <c r="A834" s="6"/>
    </row>
    <row r="835" spans="1:1" ht="12" customHeight="1">
      <c r="A835" s="6"/>
    </row>
    <row r="836" spans="1:1" ht="12" customHeight="1">
      <c r="A836" s="6"/>
    </row>
    <row r="837" spans="1:1" ht="12" customHeight="1">
      <c r="A837" s="6"/>
    </row>
    <row r="838" spans="1:1" ht="12" customHeight="1">
      <c r="A838" s="6"/>
    </row>
    <row r="839" spans="1:1" ht="12" customHeight="1">
      <c r="A839" s="6"/>
    </row>
    <row r="840" spans="1:1" ht="12" customHeight="1">
      <c r="A840" s="6"/>
    </row>
    <row r="841" spans="1:1" ht="12" customHeight="1">
      <c r="A841" s="6"/>
    </row>
    <row r="842" spans="1:1" ht="12" customHeight="1">
      <c r="A842" s="6"/>
    </row>
    <row r="843" spans="1:1" ht="12" customHeight="1">
      <c r="A843" s="6"/>
    </row>
    <row r="844" spans="1:1" ht="12" customHeight="1">
      <c r="A844" s="6"/>
    </row>
    <row r="845" spans="1:1" ht="12" customHeight="1">
      <c r="A845" s="6"/>
    </row>
    <row r="846" spans="1:1" ht="12" customHeight="1">
      <c r="A846" s="6"/>
    </row>
    <row r="847" spans="1:1" ht="12" customHeight="1">
      <c r="A847" s="6"/>
    </row>
    <row r="848" spans="1:1" ht="12" customHeight="1">
      <c r="A848" s="6"/>
    </row>
    <row r="849" spans="1:1" ht="12" customHeight="1">
      <c r="A849" s="6"/>
    </row>
    <row r="850" spans="1:1" ht="12" customHeight="1">
      <c r="A850" s="6"/>
    </row>
    <row r="851" spans="1:1" ht="12" customHeight="1">
      <c r="A851" s="6"/>
    </row>
    <row r="852" spans="1:1" ht="12" customHeight="1">
      <c r="A852" s="6"/>
    </row>
    <row r="853" spans="1:1" ht="12" customHeight="1">
      <c r="A853" s="6"/>
    </row>
    <row r="854" spans="1:1" ht="12" customHeight="1">
      <c r="A854" s="6"/>
    </row>
    <row r="855" spans="1:1" ht="12" customHeight="1">
      <c r="A855" s="6"/>
    </row>
    <row r="856" spans="1:1" ht="12" customHeight="1">
      <c r="A856" s="6"/>
    </row>
    <row r="857" spans="1:1" ht="12" customHeight="1">
      <c r="A857" s="6"/>
    </row>
    <row r="858" spans="1:1" ht="12" customHeight="1">
      <c r="A858" s="6"/>
    </row>
    <row r="859" spans="1:1" ht="12" customHeight="1">
      <c r="A859" s="6"/>
    </row>
    <row r="860" spans="1:1" ht="12" customHeight="1">
      <c r="A860" s="6"/>
    </row>
    <row r="861" spans="1:1" ht="12" customHeight="1">
      <c r="A861" s="6"/>
    </row>
    <row r="862" spans="1:1" ht="12" customHeight="1">
      <c r="A862" s="6"/>
    </row>
    <row r="863" spans="1:1" ht="12" customHeight="1">
      <c r="A863" s="6"/>
    </row>
    <row r="864" spans="1:1" ht="12" customHeight="1">
      <c r="A864" s="6"/>
    </row>
    <row r="865" spans="1:1" ht="12" customHeight="1">
      <c r="A865" s="6"/>
    </row>
    <row r="866" spans="1:1" ht="12" customHeight="1">
      <c r="A866" s="6"/>
    </row>
    <row r="867" spans="1:1" ht="12" customHeight="1">
      <c r="A867" s="6"/>
    </row>
    <row r="868" spans="1:1" ht="12" customHeight="1">
      <c r="A868" s="6"/>
    </row>
    <row r="869" spans="1:1" ht="12" customHeight="1">
      <c r="A869" s="6"/>
    </row>
    <row r="870" spans="1:1" ht="12" customHeight="1">
      <c r="A870" s="6"/>
    </row>
    <row r="871" spans="1:1" ht="12" customHeight="1">
      <c r="A871" s="6"/>
    </row>
    <row r="872" spans="1:1" ht="12" customHeight="1">
      <c r="A872" s="6"/>
    </row>
    <row r="873" spans="1:1" ht="12" customHeight="1">
      <c r="A873" s="6"/>
    </row>
    <row r="874" spans="1:1" ht="12" customHeight="1">
      <c r="A874" s="6"/>
    </row>
    <row r="875" spans="1:1" ht="12" customHeight="1">
      <c r="A875" s="6"/>
    </row>
    <row r="876" spans="1:1" ht="12" customHeight="1">
      <c r="A876" s="6"/>
    </row>
    <row r="877" spans="1:1" ht="12" customHeight="1">
      <c r="A877" s="6"/>
    </row>
    <row r="878" spans="1:1" ht="12" customHeight="1">
      <c r="A878" s="6"/>
    </row>
    <row r="879" spans="1:1" ht="12" customHeight="1">
      <c r="A879" s="6"/>
    </row>
    <row r="880" spans="1:1" ht="12" customHeight="1">
      <c r="A880" s="6"/>
    </row>
    <row r="881" spans="1:1" ht="12" customHeight="1">
      <c r="A881" s="6"/>
    </row>
    <row r="882" spans="1:1" ht="12" customHeight="1">
      <c r="A882" s="6"/>
    </row>
    <row r="883" spans="1:1" ht="12" customHeight="1">
      <c r="A883" s="6"/>
    </row>
    <row r="884" spans="1:1" ht="12" customHeight="1">
      <c r="A884" s="6"/>
    </row>
    <row r="885" spans="1:1" ht="12" customHeight="1">
      <c r="A885" s="6"/>
    </row>
    <row r="886" spans="1:1" ht="12" customHeight="1">
      <c r="A886" s="6"/>
    </row>
    <row r="887" spans="1:1" ht="12" customHeight="1">
      <c r="A887" s="6"/>
    </row>
    <row r="888" spans="1:1" ht="12" customHeight="1">
      <c r="A888" s="6"/>
    </row>
    <row r="889" spans="1:1" ht="12" customHeight="1">
      <c r="A889" s="6"/>
    </row>
    <row r="890" spans="1:1" ht="12" customHeight="1">
      <c r="A890" s="6"/>
    </row>
    <row r="891" spans="1:1" ht="12" customHeight="1">
      <c r="A891" s="6"/>
    </row>
    <row r="892" spans="1:1" ht="12" customHeight="1">
      <c r="A892" s="6"/>
    </row>
    <row r="893" spans="1:1" ht="12" customHeight="1">
      <c r="A893" s="6"/>
    </row>
    <row r="894" spans="1:1" ht="12" customHeight="1">
      <c r="A894" s="6"/>
    </row>
    <row r="895" spans="1:1" ht="12" customHeight="1">
      <c r="A895" s="6"/>
    </row>
    <row r="896" spans="1:1" ht="12" customHeight="1">
      <c r="A896" s="6"/>
    </row>
    <row r="897" spans="1:1" ht="12" customHeight="1">
      <c r="A897" s="6"/>
    </row>
    <row r="898" spans="1:1" ht="12" customHeight="1">
      <c r="A898" s="6"/>
    </row>
    <row r="899" spans="1:1" ht="12" customHeight="1">
      <c r="A899" s="6"/>
    </row>
    <row r="900" spans="1:1" ht="12" customHeight="1">
      <c r="A900" s="6"/>
    </row>
    <row r="901" spans="1:1" ht="12" customHeight="1">
      <c r="A901" s="6"/>
    </row>
    <row r="902" spans="1:1" ht="12" customHeight="1">
      <c r="A902" s="6"/>
    </row>
    <row r="903" spans="1:1" ht="12" customHeight="1">
      <c r="A903" s="6"/>
    </row>
    <row r="904" spans="1:1" ht="12" customHeight="1">
      <c r="A904" s="6"/>
    </row>
    <row r="905" spans="1:1" ht="12" customHeight="1">
      <c r="A905" s="6"/>
    </row>
    <row r="906" spans="1:1" ht="12" customHeight="1">
      <c r="A906" s="6"/>
    </row>
    <row r="907" spans="1:1" ht="12" customHeight="1">
      <c r="A907" s="6"/>
    </row>
    <row r="908" spans="1:1" ht="12" customHeight="1">
      <c r="A908" s="6"/>
    </row>
    <row r="909" spans="1:1" ht="12" customHeight="1">
      <c r="A909" s="6"/>
    </row>
    <row r="910" spans="1:1" ht="12" customHeight="1">
      <c r="A910" s="6"/>
    </row>
    <row r="911" spans="1:1" ht="12" customHeight="1">
      <c r="A911" s="6"/>
    </row>
    <row r="912" spans="1:1" ht="12" customHeight="1">
      <c r="A912" s="6"/>
    </row>
    <row r="913" spans="1:1" ht="12" customHeight="1">
      <c r="A913" s="6"/>
    </row>
    <row r="914" spans="1:1" ht="12" customHeight="1">
      <c r="A914" s="6"/>
    </row>
    <row r="915" spans="1:1" ht="12" customHeight="1">
      <c r="A915" s="6"/>
    </row>
    <row r="916" spans="1:1" ht="12" customHeight="1">
      <c r="A916" s="6"/>
    </row>
    <row r="917" spans="1:1" ht="12" customHeight="1">
      <c r="A917" s="6"/>
    </row>
    <row r="918" spans="1:1" ht="12" customHeight="1">
      <c r="A918" s="6"/>
    </row>
    <row r="919" spans="1:1" ht="12" customHeight="1">
      <c r="A919" s="6"/>
    </row>
    <row r="920" spans="1:1" ht="12" customHeight="1">
      <c r="A920" s="6"/>
    </row>
    <row r="921" spans="1:1" ht="12" customHeight="1">
      <c r="A921" s="6"/>
    </row>
    <row r="922" spans="1:1" ht="12" customHeight="1">
      <c r="A922" s="6"/>
    </row>
    <row r="923" spans="1:1" ht="12" customHeight="1">
      <c r="A923" s="6"/>
    </row>
    <row r="924" spans="1:1" ht="12" customHeight="1">
      <c r="A924" s="6"/>
    </row>
    <row r="925" spans="1:1" ht="12" customHeight="1">
      <c r="A925" s="6"/>
    </row>
    <row r="926" spans="1:1" ht="12" customHeight="1">
      <c r="A926" s="6"/>
    </row>
    <row r="927" spans="1:1" ht="12" customHeight="1">
      <c r="A927" s="6"/>
    </row>
    <row r="928" spans="1:1" ht="12" customHeight="1">
      <c r="A928" s="6"/>
    </row>
    <row r="929" spans="1:1" ht="12" customHeight="1">
      <c r="A929" s="6"/>
    </row>
    <row r="930" spans="1:1" ht="12" customHeight="1">
      <c r="A930" s="6"/>
    </row>
    <row r="931" spans="1:1" ht="12" customHeight="1">
      <c r="A931" s="6"/>
    </row>
    <row r="932" spans="1:1" ht="12" customHeight="1">
      <c r="A932" s="6"/>
    </row>
    <row r="933" spans="1:1" ht="12" customHeight="1">
      <c r="A933" s="6"/>
    </row>
    <row r="934" spans="1:1" ht="12" customHeight="1">
      <c r="A934" s="6"/>
    </row>
    <row r="935" spans="1:1" ht="12" customHeight="1">
      <c r="A935" s="6"/>
    </row>
    <row r="936" spans="1:1" ht="12" customHeight="1">
      <c r="A936" s="6"/>
    </row>
    <row r="937" spans="1:1" ht="12" customHeight="1">
      <c r="A937" s="6"/>
    </row>
    <row r="938" spans="1:1" ht="12" customHeight="1">
      <c r="A938" s="6"/>
    </row>
    <row r="939" spans="1:1" ht="12" customHeight="1">
      <c r="A939" s="6"/>
    </row>
    <row r="940" spans="1:1" ht="12" customHeight="1">
      <c r="A940" s="6"/>
    </row>
    <row r="941" spans="1:1" ht="12" customHeight="1">
      <c r="A941" s="6"/>
    </row>
    <row r="942" spans="1:1" ht="12" customHeight="1">
      <c r="A942" s="6"/>
    </row>
    <row r="943" spans="1:1" ht="12" customHeight="1">
      <c r="A943" s="6"/>
    </row>
    <row r="944" spans="1:1" ht="12" customHeight="1">
      <c r="A944" s="6"/>
    </row>
    <row r="945" spans="1:1" ht="12" customHeight="1">
      <c r="A945" s="6"/>
    </row>
    <row r="946" spans="1:1" ht="12" customHeight="1">
      <c r="A946" s="6"/>
    </row>
    <row r="947" spans="1:1" ht="12" customHeight="1">
      <c r="A947" s="6"/>
    </row>
    <row r="948" spans="1:1" ht="12" customHeight="1">
      <c r="A948" s="6"/>
    </row>
    <row r="949" spans="1:1" ht="12" customHeight="1">
      <c r="A949" s="6"/>
    </row>
    <row r="950" spans="1:1" ht="12" customHeight="1">
      <c r="A950" s="6"/>
    </row>
    <row r="951" spans="1:1" ht="12" customHeight="1">
      <c r="A951" s="6"/>
    </row>
    <row r="952" spans="1:1" ht="12" customHeight="1">
      <c r="A952" s="6"/>
    </row>
    <row r="953" spans="1:1" ht="12" customHeight="1">
      <c r="A953" s="6"/>
    </row>
    <row r="954" spans="1:1" ht="12" customHeight="1">
      <c r="A954" s="6"/>
    </row>
    <row r="955" spans="1:1" ht="12" customHeight="1">
      <c r="A955" s="6"/>
    </row>
    <row r="956" spans="1:1" ht="12" customHeight="1">
      <c r="A956" s="6"/>
    </row>
    <row r="957" spans="1:1" ht="12" customHeight="1">
      <c r="A957" s="6"/>
    </row>
    <row r="958" spans="1:1" ht="12" customHeight="1">
      <c r="A958" s="6"/>
    </row>
    <row r="959" spans="1:1" ht="12" customHeight="1">
      <c r="A959" s="6"/>
    </row>
    <row r="960" spans="1:1" ht="12" customHeight="1">
      <c r="A960" s="6"/>
    </row>
    <row r="961" spans="1:1" ht="12" customHeight="1">
      <c r="A961" s="6"/>
    </row>
    <row r="962" spans="1:1" ht="12" customHeight="1">
      <c r="A962" s="6"/>
    </row>
    <row r="963" spans="1:1" ht="12" customHeight="1">
      <c r="A963" s="6"/>
    </row>
    <row r="964" spans="1:1" ht="12" customHeight="1">
      <c r="A964" s="6"/>
    </row>
    <row r="965" spans="1:1" ht="12" customHeight="1">
      <c r="A965" s="6"/>
    </row>
    <row r="966" spans="1:1" ht="12" customHeight="1">
      <c r="A966" s="6"/>
    </row>
    <row r="967" spans="1:1" ht="12" customHeight="1">
      <c r="A967" s="6"/>
    </row>
    <row r="968" spans="1:1" ht="12" customHeight="1">
      <c r="A968" s="6"/>
    </row>
    <row r="969" spans="1:1" ht="12" customHeight="1">
      <c r="A969" s="6"/>
    </row>
    <row r="970" spans="1:1" ht="12" customHeight="1">
      <c r="A970" s="6"/>
    </row>
    <row r="971" spans="1:1" ht="12" customHeight="1">
      <c r="A971" s="6"/>
    </row>
    <row r="972" spans="1:1" ht="12" customHeight="1">
      <c r="A972" s="6"/>
    </row>
    <row r="973" spans="1:1" ht="12" customHeight="1">
      <c r="A973" s="6"/>
    </row>
    <row r="974" spans="1:1" ht="12" customHeight="1">
      <c r="A974" s="6"/>
    </row>
    <row r="975" spans="1:1" ht="12" customHeight="1">
      <c r="A975" s="6"/>
    </row>
    <row r="976" spans="1:1" ht="12" customHeight="1">
      <c r="A976" s="6"/>
    </row>
    <row r="977" spans="1:1" ht="12" customHeight="1">
      <c r="A977" s="6"/>
    </row>
    <row r="978" spans="1:1" ht="12" customHeight="1">
      <c r="A978" s="6"/>
    </row>
    <row r="979" spans="1:1" ht="12" customHeight="1">
      <c r="A979" s="6"/>
    </row>
    <row r="980" spans="1:1" ht="12" customHeight="1">
      <c r="A980" s="6"/>
    </row>
    <row r="981" spans="1:1" ht="12" customHeight="1">
      <c r="A981" s="6"/>
    </row>
    <row r="982" spans="1:1" ht="12" customHeight="1">
      <c r="A982" s="6"/>
    </row>
    <row r="983" spans="1:1" ht="12" customHeight="1">
      <c r="A983" s="6"/>
    </row>
    <row r="984" spans="1:1" ht="12" customHeight="1">
      <c r="A984" s="6"/>
    </row>
    <row r="985" spans="1:1" ht="12" customHeight="1">
      <c r="A985" s="6"/>
    </row>
    <row r="986" spans="1:1" ht="12" customHeight="1">
      <c r="A986" s="6"/>
    </row>
    <row r="987" spans="1:1" ht="12" customHeight="1">
      <c r="A987" s="6"/>
    </row>
    <row r="988" spans="1:1" ht="12" customHeight="1">
      <c r="A988" s="6"/>
    </row>
    <row r="989" spans="1:1" ht="12" customHeight="1">
      <c r="A989" s="6"/>
    </row>
    <row r="990" spans="1:1" ht="12" customHeight="1">
      <c r="A990" s="6"/>
    </row>
    <row r="991" spans="1:1" ht="12" customHeight="1">
      <c r="A991" s="6"/>
    </row>
    <row r="992" spans="1:1" ht="12" customHeight="1">
      <c r="A992" s="6"/>
    </row>
    <row r="993" spans="1:1" ht="12" customHeight="1">
      <c r="A993" s="6"/>
    </row>
    <row r="994" spans="1:1" ht="12" customHeight="1">
      <c r="A994" s="6"/>
    </row>
    <row r="995" spans="1:1" ht="12" customHeight="1">
      <c r="A995" s="6"/>
    </row>
    <row r="996" spans="1:1" ht="12" customHeight="1">
      <c r="A996" s="6"/>
    </row>
    <row r="997" spans="1:1" ht="12" customHeight="1">
      <c r="A997" s="6"/>
    </row>
    <row r="998" spans="1:1" ht="12" customHeight="1">
      <c r="A998" s="6"/>
    </row>
    <row r="999" spans="1:1" ht="12" customHeight="1">
      <c r="A999" s="6"/>
    </row>
    <row r="1000" spans="1:1" ht="12" customHeight="1">
      <c r="A1000" s="6"/>
    </row>
  </sheetData>
  <mergeCells count="1">
    <mergeCell ref="A1:D1"/>
  </mergeCells>
  <dataValidations count="3">
    <dataValidation type="list" allowBlank="1" showErrorMessage="1" sqref="B61:D61 B71:D71" xr:uid="{00000000-0002-0000-0C00-000000000000}">
      <formula1>arbeiders</formula1>
    </dataValidation>
    <dataValidation type="list" allowBlank="1" showErrorMessage="1" sqref="B24:D24 B34:D34 B44:D44 B51:D51" xr:uid="{00000000-0002-0000-0C00-000001000000}">
      <formula1>artiesten</formula1>
    </dataValidation>
    <dataValidation type="list" allowBlank="1" showErrorMessage="1" sqref="B4:D4 B14:D14" xr:uid="{00000000-0002-0000-0C00-000002000000}">
      <formula1>bedienden</formula1>
    </dataValidation>
  </dataValidations>
  <pageMargins left="0.75" right="0.75" top="1" bottom="1" header="0" footer="0"/>
  <pageSetup paperSize="9" orientation="portrait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00B050"/>
    <pageSetUpPr fitToPage="1"/>
  </sheetPr>
  <dimension ref="A1:Z1000"/>
  <sheetViews>
    <sheetView workbookViewId="0">
      <selection activeCell="C83" sqref="C83"/>
    </sheetView>
  </sheetViews>
  <sheetFormatPr defaultColWidth="14.5" defaultRowHeight="15" customHeight="1"/>
  <cols>
    <col min="1" max="1" width="35.875" customWidth="1"/>
    <col min="2" max="2" width="22" customWidth="1"/>
    <col min="3" max="3" width="15.5" customWidth="1"/>
    <col min="4" max="4" width="26.5" customWidth="1"/>
    <col min="5" max="26" width="10.875" customWidth="1"/>
  </cols>
  <sheetData>
    <row r="1" spans="1:26" s="101" customFormat="1" ht="18" customHeight="1">
      <c r="A1" s="173" t="s">
        <v>215</v>
      </c>
      <c r="B1" s="174"/>
      <c r="C1" s="174"/>
      <c r="D1" s="175"/>
    </row>
    <row r="2" spans="1:26" ht="12" customHeight="1">
      <c r="A2" s="6"/>
      <c r="B2" s="4"/>
      <c r="C2" s="4"/>
      <c r="D2" s="4"/>
    </row>
    <row r="3" spans="1:26" ht="12" customHeight="1">
      <c r="A3" s="6"/>
      <c r="C3" s="4"/>
      <c r="D3" s="4"/>
    </row>
    <row r="4" spans="1:26" ht="12" customHeight="1">
      <c r="A4" s="15" t="s">
        <v>156</v>
      </c>
      <c r="B4" s="155" t="s">
        <v>216</v>
      </c>
      <c r="C4" s="155" t="s">
        <v>217</v>
      </c>
      <c r="D4" s="155" t="s">
        <v>218</v>
      </c>
    </row>
    <row r="5" spans="1:26" ht="12" customHeight="1">
      <c r="A5" s="6" t="s">
        <v>160</v>
      </c>
      <c r="B5" s="69">
        <f>SUMIF(' TOTAAL 2026'!$C$4:$G$4,"prod1",' TOTAAL 2026'!$C5:$G5)</f>
        <v>0</v>
      </c>
      <c r="C5" s="69">
        <f>SUMIF(' TOTAAL 2026'!$C$4:$G$4,"prod2",' TOTAAL 2026'!$C5:$G5)</f>
        <v>0</v>
      </c>
      <c r="D5" s="69">
        <f>SUMIF(' TOTAAL 2026'!$C$4:$G$4,"prod3",' TOTAAL 2026'!$C5:$G5)</f>
        <v>0</v>
      </c>
    </row>
    <row r="6" spans="1:26" ht="12" customHeight="1">
      <c r="A6" s="6" t="s">
        <v>161</v>
      </c>
      <c r="B6" s="69">
        <f>SUMIF(' TOTAAL 2026'!$C$4:$G$4,"prod1",' TOTAAL 2026'!$C6:$G6)</f>
        <v>0</v>
      </c>
      <c r="C6" s="69">
        <f>SUMIF(' TOTAAL 2026'!$C$4:$G$4,"prod2",' TOTAAL 2026'!$C6:$G6)</f>
        <v>0</v>
      </c>
      <c r="D6" s="69">
        <f>SUMIF(' TOTAAL 2026'!$C$4:$G$4,"prod3",' TOTAAL 2026'!$C6:$G6)</f>
        <v>0</v>
      </c>
    </row>
    <row r="7" spans="1:26" ht="12" customHeight="1">
      <c r="A7" s="6" t="s">
        <v>162</v>
      </c>
      <c r="B7" s="69">
        <f>SUMIF(' TOTAAL 2026'!$C$4:$G$4,"prod1",' TOTAAL 2026'!$C7:$G7)</f>
        <v>0</v>
      </c>
      <c r="C7" s="69">
        <f>SUMIF(' TOTAAL 2026'!$C$4:$G$4,"prod2",' TOTAAL 2026'!$C7:$G7)</f>
        <v>0</v>
      </c>
      <c r="D7" s="69">
        <f>SUMIF(' TOTAAL 2026'!$C$4:$G$4,"prod3",' TOTAAL 2026'!$C7:$G7)</f>
        <v>0</v>
      </c>
    </row>
    <row r="8" spans="1:26" ht="12" customHeight="1">
      <c r="A8" s="6" t="s">
        <v>163</v>
      </c>
      <c r="B8" s="69">
        <f>SUMIF(' TOTAAL 2026'!$C$4:$G$4,"prod1",' TOTAAL 2026'!$C8:$G8)</f>
        <v>0</v>
      </c>
      <c r="C8" s="69">
        <f>SUMIF(' TOTAAL 2026'!$C$4:$G$4,"prod2",' TOTAAL 2026'!$C8:$G8)</f>
        <v>0</v>
      </c>
      <c r="D8" s="69">
        <f>SUMIF(' TOTAAL 2026'!$C$4:$G$4,"prod3",' TOTAAL 2026'!$C8:$G8)</f>
        <v>0</v>
      </c>
    </row>
    <row r="9" spans="1:26" ht="12" customHeight="1">
      <c r="A9" s="6" t="s">
        <v>164</v>
      </c>
      <c r="B9" s="69">
        <f>SUMIF(' TOTAAL 2026'!$C$4:$G$4,"prod1",' TOTAAL 2026'!$C9:$G9)</f>
        <v>0</v>
      </c>
      <c r="C9" s="69">
        <f>SUMIF(' TOTAAL 2026'!$C$4:$G$4,"prod2",' TOTAAL 2026'!$C9:$G9)</f>
        <v>0</v>
      </c>
      <c r="D9" s="69">
        <f>SUMIF(' TOTAAL 2026'!$C$4:$G$4,"prod3",' TOTAAL 2026'!$C9:$G9)</f>
        <v>0</v>
      </c>
    </row>
    <row r="10" spans="1:26" ht="12" customHeight="1">
      <c r="A10" s="6"/>
      <c r="B10" s="74">
        <f t="shared" ref="B10:D10" si="0">SUM(B5:B9)</f>
        <v>0</v>
      </c>
      <c r="C10" s="74">
        <f t="shared" si="0"/>
        <v>0</v>
      </c>
      <c r="D10" s="74">
        <f t="shared" si="0"/>
        <v>0</v>
      </c>
    </row>
    <row r="11" spans="1:26" ht="12" customHeight="1">
      <c r="A11" s="146" t="s">
        <v>106</v>
      </c>
      <c r="B11" s="147">
        <f>SUMIF(' TOTAAL 2026'!$C$4:$G$4,"prod1",' TOTAAL 2026'!$C11:$G11)</f>
        <v>0</v>
      </c>
      <c r="C11" s="148">
        <f>SUMIF(' TOTAAL 2026'!$C$4:$G$4,"prod2",' TOTAAL 2026'!$C11:$G11)</f>
        <v>0</v>
      </c>
      <c r="D11" s="149">
        <f>SUMIF(' TOTAAL 2026'!$C$4:$G$4,"prod3",' TOTAAL 2026'!$C11:$G11)</f>
        <v>0</v>
      </c>
    </row>
    <row r="12" spans="1:26" ht="12" customHeight="1">
      <c r="A12" s="6"/>
    </row>
    <row r="13" spans="1:26" ht="12" customHeight="1">
      <c r="A13" s="6"/>
      <c r="B13" s="6"/>
      <c r="C13" s="4"/>
      <c r="D13" s="4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spans="1:26" ht="12" customHeight="1">
      <c r="A14" s="15" t="s">
        <v>203</v>
      </c>
      <c r="B14" s="155" t="s">
        <v>216</v>
      </c>
      <c r="C14" s="155" t="s">
        <v>217</v>
      </c>
      <c r="D14" s="155" t="s">
        <v>218</v>
      </c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spans="1:26" ht="12" customHeight="1">
      <c r="A15" s="6" t="s">
        <v>160</v>
      </c>
      <c r="B15" s="69">
        <f>SUMIF(' TOTAAL 2026'!$C$16:$G$16,"prod1",' TOTAAL 2026'!$C17:$G17)</f>
        <v>0</v>
      </c>
      <c r="C15" s="69">
        <f>SUMIF(' TOTAAL 2026'!$C$16:$G$16,"prod2",' TOTAAL 2026'!$C17:$G17)</f>
        <v>0</v>
      </c>
      <c r="D15" s="69">
        <f>SUMIF(' TOTAAL 2026'!$C$16:$G$16,"prod3",' TOTAAL 2026'!$C17:$G17)</f>
        <v>0</v>
      </c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</row>
    <row r="16" spans="1:26" ht="12" customHeight="1">
      <c r="A16" s="6" t="s">
        <v>161</v>
      </c>
      <c r="B16" s="69">
        <f>SUMIF(' TOTAAL 2026'!$C$16:$G$16,"prod1",' TOTAAL 2026'!$C18:$G18)</f>
        <v>0</v>
      </c>
      <c r="C16" s="69">
        <f>SUMIF(' TOTAAL 2026'!$C$16:$G$16,"prod2",' TOTAAL 2026'!$C18:$G18)</f>
        <v>0</v>
      </c>
      <c r="D16" s="69">
        <f>SUMIF(' TOTAAL 2026'!$C$16:$G$16,"prod3",' TOTAAL 2026'!$C18:$G18)</f>
        <v>0</v>
      </c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</row>
    <row r="17" spans="1:26" ht="12" customHeight="1">
      <c r="A17" s="6" t="s">
        <v>162</v>
      </c>
      <c r="B17" s="69">
        <f>SUMIF(' TOTAAL 2026'!$C$16:$G$16,"prod1",' TOTAAL 2026'!$C19:$G19)</f>
        <v>0</v>
      </c>
      <c r="C17" s="69">
        <f>SUMIF(' TOTAAL 2026'!$C$16:$G$16,"prod2",' TOTAAL 2026'!$C19:$G19)</f>
        <v>0</v>
      </c>
      <c r="D17" s="69">
        <f>SUMIF(' TOTAAL 2026'!$C$16:$G$16,"prod3",' TOTAAL 2026'!$C19:$G19)</f>
        <v>0</v>
      </c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</row>
    <row r="18" spans="1:26" ht="12" customHeight="1">
      <c r="A18" s="6" t="s">
        <v>163</v>
      </c>
      <c r="B18" s="69">
        <f>SUMIF(' TOTAAL 2026'!$C$16:$G$16,"prod1",' TOTAAL 2026'!$C20:$G20)</f>
        <v>0</v>
      </c>
      <c r="C18" s="69">
        <f>SUMIF(' TOTAAL 2026'!$C$16:$G$16,"prod2",' TOTAAL 2026'!$C20:$G20)</f>
        <v>0</v>
      </c>
      <c r="D18" s="69">
        <f>SUMIF(' TOTAAL 2026'!$C$16:$G$16,"prod3",' TOTAAL 2026'!$C20:$G20)</f>
        <v>0</v>
      </c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</row>
    <row r="19" spans="1:26" ht="12" customHeight="1">
      <c r="A19" s="6" t="s">
        <v>164</v>
      </c>
      <c r="B19" s="69">
        <f>SUMIF(' TOTAAL 2026'!$C$16:$G$16,"prod1",' TOTAAL 2026'!$C21:$G21)</f>
        <v>0</v>
      </c>
      <c r="C19" s="69">
        <f>SUMIF(' TOTAAL 2026'!$C$16:$G$16,"prod2",' TOTAAL 2026'!$C21:$G21)</f>
        <v>0</v>
      </c>
      <c r="D19" s="69">
        <f>SUMIF(' TOTAAL 2026'!$C$16:$G$16,"prod3",' TOTAAL 2026'!$C21:$G21)</f>
        <v>0</v>
      </c>
    </row>
    <row r="20" spans="1:26" ht="12" customHeight="1">
      <c r="A20" s="6"/>
      <c r="B20" s="74">
        <f t="shared" ref="B20:D20" si="1">SUM(B15:B19)</f>
        <v>0</v>
      </c>
      <c r="C20" s="74">
        <f t="shared" si="1"/>
        <v>0</v>
      </c>
      <c r="D20" s="74">
        <f t="shared" si="1"/>
        <v>0</v>
      </c>
    </row>
    <row r="21" spans="1:26" ht="12" customHeight="1">
      <c r="A21" s="81" t="s">
        <v>106</v>
      </c>
      <c r="B21" s="147">
        <f>SUMIF(' TOTAAL 2026'!$C$16:$G$16,"prod1",' TOTAAL 2026'!$C23:$G23)</f>
        <v>0</v>
      </c>
      <c r="C21" s="147">
        <f>SUMIF(' TOTAAL 2026'!$C$16:$G$16,"prod2",' TOTAAL 2026'!$C23:$G23)</f>
        <v>0</v>
      </c>
      <c r="D21" s="147">
        <f>SUMIF(' TOTAAL 2026'!$C$16:$G$16,"prod3",' TOTAAL 2026'!$C23:$G23)</f>
        <v>0</v>
      </c>
    </row>
    <row r="22" spans="1:26" ht="12" customHeight="1">
      <c r="A22" s="6"/>
      <c r="B22" s="73"/>
      <c r="C22" s="73"/>
      <c r="D22" s="73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spans="1:26" ht="12" customHeight="1">
      <c r="A23" s="6"/>
      <c r="B23" s="6"/>
      <c r="C23" s="73"/>
      <c r="D23" s="73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</row>
    <row r="24" spans="1:26" ht="12" customHeight="1">
      <c r="A24" s="15" t="s">
        <v>167</v>
      </c>
      <c r="B24" s="155" t="s">
        <v>216</v>
      </c>
      <c r="C24" s="155" t="s">
        <v>217</v>
      </c>
      <c r="D24" s="155" t="s">
        <v>218</v>
      </c>
    </row>
    <row r="25" spans="1:26" ht="12" customHeight="1">
      <c r="A25" s="6" t="s">
        <v>160</v>
      </c>
      <c r="B25" s="69">
        <f>SUMIF(' TOTAAL 2026'!$C$28:$G$28,"prod1",' TOTAAL 2026'!$C29:$G29)</f>
        <v>0</v>
      </c>
      <c r="C25" s="69">
        <f>SUMIF(' TOTAAL 2026'!$C$28:$G$28,"prod2",' TOTAAL 2026'!$C29:$G29)</f>
        <v>0</v>
      </c>
      <c r="D25" s="69">
        <f>SUMIF(' TOTAAL 2026'!$C$28:$G$28,"prod3",' TOTAAL 2026'!$C29:$G29)</f>
        <v>0</v>
      </c>
    </row>
    <row r="26" spans="1:26" ht="12" customHeight="1">
      <c r="A26" s="6" t="s">
        <v>161</v>
      </c>
      <c r="B26" s="69">
        <f>SUMIF(' TOTAAL 2026'!$C$28:$G$28,"prod1",' TOTAAL 2026'!$C30:$G30)</f>
        <v>0</v>
      </c>
      <c r="C26" s="69">
        <f>SUMIF(' TOTAAL 2026'!$C$28:$G$28,"prod2",' TOTAAL 2026'!$C30:$G30)</f>
        <v>0</v>
      </c>
      <c r="D26" s="69">
        <f>SUMIF(' TOTAAL 2026'!$C$28:$G$28,"prod3",' TOTAAL 2026'!$C30:$G30)</f>
        <v>0</v>
      </c>
    </row>
    <row r="27" spans="1:26" ht="12" customHeight="1">
      <c r="A27" s="6" t="s">
        <v>162</v>
      </c>
      <c r="B27" s="69">
        <f>SUMIF(' TOTAAL 2026'!$C$28:$G$28,"prod1",' TOTAAL 2026'!$C31:$G31)</f>
        <v>0</v>
      </c>
      <c r="C27" s="69">
        <f>SUMIF(' TOTAAL 2026'!$C$28:$G$28,"prod2",' TOTAAL 2026'!$C31:$G31)</f>
        <v>0</v>
      </c>
      <c r="D27" s="69">
        <f>SUMIF(' TOTAAL 2026'!$C$28:$G$28,"prod3",' TOTAAL 2026'!$C31:$G31)</f>
        <v>0</v>
      </c>
    </row>
    <row r="28" spans="1:26" ht="12" customHeight="1">
      <c r="A28" s="6" t="s">
        <v>163</v>
      </c>
      <c r="B28" s="69">
        <f>SUMIF(' TOTAAL 2026'!$C$28:$G$28,"prod1",' TOTAAL 2026'!$C32:$G32)</f>
        <v>0</v>
      </c>
      <c r="C28" s="69">
        <f>SUMIF(' TOTAAL 2026'!$C$28:$G$28,"prod2",' TOTAAL 2026'!$C32:$G32)</f>
        <v>0</v>
      </c>
      <c r="D28" s="69">
        <f>SUMIF(' TOTAAL 2026'!$C$28:$G$28,"prod3",' TOTAAL 2026'!$C32:$G32)</f>
        <v>0</v>
      </c>
    </row>
    <row r="29" spans="1:26" ht="12" customHeight="1">
      <c r="A29" s="6" t="s">
        <v>164</v>
      </c>
      <c r="B29" s="69">
        <f>SUMIF(' TOTAAL 2026'!$C$28:$G$28,"prod1",' TOTAAL 2026'!$C33:$G33)</f>
        <v>0</v>
      </c>
      <c r="C29" s="69">
        <f>SUMIF(' TOTAAL 2026'!$C$28:$G$28,"prod2",' TOTAAL 2026'!$C33:$G33)</f>
        <v>0</v>
      </c>
      <c r="D29" s="69">
        <f>SUMIF(' TOTAAL 2026'!$C$28:$G$28,"prod3",' TOTAAL 2026'!$C33:$G33)</f>
        <v>0</v>
      </c>
    </row>
    <row r="30" spans="1:26" ht="12" customHeight="1">
      <c r="A30" s="6"/>
      <c r="B30" s="74">
        <f t="shared" ref="B30:D30" si="2">SUM(B25:B29)</f>
        <v>0</v>
      </c>
      <c r="C30" s="74">
        <f t="shared" si="2"/>
        <v>0</v>
      </c>
      <c r="D30" s="74">
        <f t="shared" si="2"/>
        <v>0</v>
      </c>
    </row>
    <row r="31" spans="1:26" ht="12" customHeight="1">
      <c r="A31" s="146" t="s">
        <v>106</v>
      </c>
      <c r="B31" s="147">
        <f>SUMIF(' TOTAAL 2026'!$C$28:$G$28,"prod1",' TOTAAL 2026'!$C35:$G35)</f>
        <v>0</v>
      </c>
      <c r="C31" s="148">
        <f>SUMIF(' TOTAAL 2026'!$C$28:$G$28,"prod2",' TOTAAL 2026'!$C35:$G35)</f>
        <v>0</v>
      </c>
      <c r="D31" s="149">
        <f>SUMIF(' TOTAAL 2026'!$C$28:$G$28,"prod3",' TOTAAL 2026'!$C35:$G35)</f>
        <v>0</v>
      </c>
    </row>
    <row r="32" spans="1:26" ht="12" customHeight="1">
      <c r="A32" s="6"/>
    </row>
    <row r="33" spans="1:4" ht="12" customHeight="1">
      <c r="A33" s="6"/>
      <c r="C33" s="4"/>
      <c r="D33" s="4"/>
    </row>
    <row r="34" spans="1:4" ht="12" customHeight="1">
      <c r="A34" s="15" t="s">
        <v>168</v>
      </c>
      <c r="B34" s="155" t="s">
        <v>216</v>
      </c>
      <c r="C34" s="155" t="s">
        <v>217</v>
      </c>
      <c r="D34" s="155" t="s">
        <v>218</v>
      </c>
    </row>
    <row r="35" spans="1:4" ht="12" customHeight="1">
      <c r="A35" s="6" t="s">
        <v>160</v>
      </c>
      <c r="B35" s="69">
        <f>SUMIF(' TOTAAL 2026'!$C$40:$G$40,"prod1",' TOTAAL 2026'!$C41:$G41)</f>
        <v>0</v>
      </c>
      <c r="C35" s="69">
        <f>SUMIF(' TOTAAL 2026'!$C$40:$G$40,"prod2",' TOTAAL 2026'!$C41:$G41)</f>
        <v>0</v>
      </c>
      <c r="D35" s="69">
        <f>SUMIF(' TOTAAL 2026'!$C$40:$G$40,"prod3",' TOTAAL 2026'!$C41:$G41)</f>
        <v>0</v>
      </c>
    </row>
    <row r="36" spans="1:4" ht="12" customHeight="1">
      <c r="A36" s="6" t="s">
        <v>161</v>
      </c>
      <c r="B36" s="69">
        <f>SUMIF(' TOTAAL 2026'!$C$40:$G$40,"prod1",' TOTAAL 2026'!$C42:$G42)</f>
        <v>0</v>
      </c>
      <c r="C36" s="69">
        <f>SUMIF(' TOTAAL 2026'!$C$40:$G$40,"prod2",' TOTAAL 2026'!$C42:$G42)</f>
        <v>0</v>
      </c>
      <c r="D36" s="69">
        <f>SUMIF(' TOTAAL 2026'!$C$40:$G$40,"prod3",' TOTAAL 2026'!$C42:$G42)</f>
        <v>0</v>
      </c>
    </row>
    <row r="37" spans="1:4" ht="12" customHeight="1">
      <c r="A37" s="6" t="s">
        <v>162</v>
      </c>
      <c r="B37" s="69">
        <f>SUMIF(' TOTAAL 2026'!$C$40:$G$40,"prod1",' TOTAAL 2026'!$C43:$G43)</f>
        <v>0</v>
      </c>
      <c r="C37" s="69">
        <f>SUMIF(' TOTAAL 2026'!$C$40:$G$40,"prod2",' TOTAAL 2026'!$C43:$G43)</f>
        <v>0</v>
      </c>
      <c r="D37" s="69">
        <f>SUMIF(' TOTAAL 2026'!$C$40:$G$40,"prod3",' TOTAAL 2026'!$C43:$G43)</f>
        <v>0</v>
      </c>
    </row>
    <row r="38" spans="1:4" ht="12" customHeight="1">
      <c r="A38" s="6" t="s">
        <v>163</v>
      </c>
      <c r="B38" s="69">
        <f>SUMIF(' TOTAAL 2026'!$C$40:$G$40,"prod1",' TOTAAL 2026'!$C44:$G44)</f>
        <v>0</v>
      </c>
      <c r="C38" s="69">
        <f>SUMIF(' TOTAAL 2026'!$C$40:$G$40,"prod2",' TOTAAL 2026'!$C44:$G44)</f>
        <v>0</v>
      </c>
      <c r="D38" s="69">
        <f>SUMIF(' TOTAAL 2026'!$C$40:$G$40,"prod3",' TOTAAL 2026'!$C44:$G44)</f>
        <v>0</v>
      </c>
    </row>
    <row r="39" spans="1:4" ht="12" customHeight="1">
      <c r="A39" s="6" t="s">
        <v>164</v>
      </c>
      <c r="B39" s="69">
        <f>SUMIF(' TOTAAL 2026'!$C$40:$G$40,"prod1",' TOTAAL 2026'!$C45:$G45)</f>
        <v>0</v>
      </c>
      <c r="C39" s="69">
        <f>SUMIF(' TOTAAL 2026'!$C$40:$G$40,"prod2",' TOTAAL 2026'!$C45:$G45)</f>
        <v>0</v>
      </c>
      <c r="D39" s="69">
        <f>SUMIF(' TOTAAL 2026'!$C$40:$G$40,"prod3",' TOTAAL 2026'!$C45:$G45)</f>
        <v>0</v>
      </c>
    </row>
    <row r="40" spans="1:4" ht="12" customHeight="1">
      <c r="A40" s="6"/>
      <c r="B40" s="74">
        <f t="shared" ref="B40:D40" si="3">SUM(B35:B39)</f>
        <v>0</v>
      </c>
      <c r="C40" s="74">
        <f t="shared" si="3"/>
        <v>0</v>
      </c>
      <c r="D40" s="74">
        <f t="shared" si="3"/>
        <v>0</v>
      </c>
    </row>
    <row r="41" spans="1:4" ht="12" customHeight="1">
      <c r="A41" s="146" t="s">
        <v>106</v>
      </c>
      <c r="B41" s="147">
        <f>SUMIF(' TOTAAL 2026'!$C$40:$G$40,"prod1",' TOTAAL 2026'!$C47:$G47)</f>
        <v>0</v>
      </c>
      <c r="C41" s="148">
        <f>SUMIF(' TOTAAL 2026'!$C$40:$G$40,"prod2",' TOTAAL 2026'!$C47:$G47)</f>
        <v>0</v>
      </c>
      <c r="D41" s="149">
        <f>SUMIF(' TOTAAL 2026'!$C$40:$G$40,"prod3",' TOTAAL 2026'!$C47:$G47)</f>
        <v>0</v>
      </c>
    </row>
    <row r="42" spans="1:4" ht="12" customHeight="1">
      <c r="A42" s="6"/>
      <c r="B42" s="73"/>
      <c r="C42" s="73"/>
      <c r="D42" s="73"/>
    </row>
    <row r="43" spans="1:4" ht="12" customHeight="1">
      <c r="A43" s="6"/>
      <c r="C43" s="4"/>
      <c r="D43" s="4"/>
    </row>
    <row r="44" spans="1:4" ht="12" customHeight="1">
      <c r="A44" s="15" t="s">
        <v>169</v>
      </c>
      <c r="B44" s="155" t="s">
        <v>216</v>
      </c>
      <c r="C44" s="155" t="s">
        <v>217</v>
      </c>
      <c r="D44" s="155" t="s">
        <v>218</v>
      </c>
    </row>
    <row r="45" spans="1:4" ht="12" customHeight="1">
      <c r="A45" s="6" t="s">
        <v>160</v>
      </c>
      <c r="B45" s="69">
        <f>SUMIF(' TOTAAL 2026'!$C52:$G52,"prod1",' TOTAAL 2026'!$C53:$G53)</f>
        <v>0</v>
      </c>
      <c r="C45" s="69">
        <f>SUMIF(' TOTAAL 2026'!$C52:$G52,"prod2",' TOTAAL 2026'!$C53:$G53)</f>
        <v>0</v>
      </c>
      <c r="D45" s="69">
        <f>SUMIF(' TOTAAL 2026'!$C52:$G52,"prod3",' TOTAAL 2026'!$C53:$G53)</f>
        <v>0</v>
      </c>
    </row>
    <row r="46" spans="1:4" ht="12" customHeight="1">
      <c r="A46" s="6" t="s">
        <v>161</v>
      </c>
      <c r="B46" s="69">
        <f>SUMIF(' TOTAAL 2026'!$C53:$G53,"prod1",' TOTAAL 2026'!$C54:$G54)</f>
        <v>0</v>
      </c>
      <c r="C46" s="69">
        <f>SUMIF(' TOTAAL 2026'!$C52:$G52,"prod2",' TOTAAL 2026'!$C54:$G54)</f>
        <v>0</v>
      </c>
      <c r="D46" s="69">
        <f>SUMIF(' TOTAAL 2026'!$C52:$G52,"prod3",' TOTAAL 2026'!$C54:$G54)</f>
        <v>0</v>
      </c>
    </row>
    <row r="47" spans="1:4" ht="12" customHeight="1">
      <c r="A47" s="6"/>
      <c r="B47" s="74">
        <f t="shared" ref="B47:D47" si="4">SUM(B45:B46)</f>
        <v>0</v>
      </c>
      <c r="C47" s="74">
        <f t="shared" si="4"/>
        <v>0</v>
      </c>
      <c r="D47" s="74">
        <f t="shared" si="4"/>
        <v>0</v>
      </c>
    </row>
    <row r="48" spans="1:4" ht="12" customHeight="1">
      <c r="A48" s="146" t="s">
        <v>106</v>
      </c>
      <c r="B48" s="147">
        <f>SUMIF(' TOTAAL 2026'!$C52:$G52,"prod1",' TOTAAL 2026'!$C56:$G56)</f>
        <v>0</v>
      </c>
      <c r="C48" s="148">
        <f>SUMIF(' TOTAAL 2026'!$C52:$G52,"prod2",' TOTAAL 2026'!$C56:$G56)</f>
        <v>0</v>
      </c>
      <c r="D48" s="149">
        <f>SUMIF(' TOTAAL 2026'!$C52:$G52,"prod3",' TOTAAL 2026'!$C56:$G56)</f>
        <v>0</v>
      </c>
    </row>
    <row r="49" spans="1:26" ht="12" customHeight="1">
      <c r="A49" s="6"/>
      <c r="B49" s="73"/>
      <c r="C49" s="73"/>
      <c r="D49" s="73"/>
    </row>
    <row r="50" spans="1:26" ht="12" customHeight="1">
      <c r="A50" s="6"/>
      <c r="C50" s="4"/>
      <c r="D50" s="4"/>
    </row>
    <row r="51" spans="1:26" ht="12" customHeight="1">
      <c r="A51" s="15" t="s">
        <v>170</v>
      </c>
      <c r="B51" s="155" t="s">
        <v>216</v>
      </c>
      <c r="C51" s="155" t="s">
        <v>217</v>
      </c>
      <c r="D51" s="155" t="s">
        <v>218</v>
      </c>
    </row>
    <row r="52" spans="1:26" ht="12" customHeight="1">
      <c r="A52" s="6" t="s">
        <v>160</v>
      </c>
      <c r="B52" s="69">
        <f>SUMIF(' TOTAAL 2026'!$C$61:$G$61,"prod1",' TOTAAL 2026'!$C62:$G62)</f>
        <v>0</v>
      </c>
      <c r="C52" s="69">
        <f>SUMIF(' TOTAAL 2026'!$C$61:$G$61,"prod2",' TOTAAL 2026'!$C62:$G62)</f>
        <v>0</v>
      </c>
      <c r="D52" s="69">
        <f>SUMIF(' TOTAAL 2026'!$C$61:$G$61,"prod3",' TOTAAL 2026'!$C62:$G62)</f>
        <v>0</v>
      </c>
    </row>
    <row r="53" spans="1:26" ht="12" customHeight="1">
      <c r="A53" s="6" t="s">
        <v>161</v>
      </c>
      <c r="B53" s="69">
        <f>SUMIF(' TOTAAL 2026'!$C$61:$G$61,"prod1",' TOTAAL 2026'!$C63:$G63)</f>
        <v>0</v>
      </c>
      <c r="C53" s="69">
        <f>SUMIF(' TOTAAL 2026'!$C$61:$G$61,"prod2",' TOTAAL 2026'!$C63:$G63)</f>
        <v>0</v>
      </c>
      <c r="D53" s="69">
        <f>SUMIF(' TOTAAL 2026'!$C$61:$G$61,"prod3",' TOTAAL 2026'!$C63:$G63)</f>
        <v>0</v>
      </c>
    </row>
    <row r="54" spans="1:26" ht="12" customHeight="1">
      <c r="A54" s="6" t="s">
        <v>162</v>
      </c>
      <c r="B54" s="69">
        <f>SUMIF(' TOTAAL 2026'!$C$61:$G$61,"prod1",' TOTAAL 2026'!$C64:$G64)</f>
        <v>0</v>
      </c>
      <c r="C54" s="69">
        <f>SUMIF(' TOTAAL 2026'!$C$61:$G$61,"prod2",' TOTAAL 2026'!$C64:$G64)</f>
        <v>0</v>
      </c>
      <c r="D54" s="69">
        <f>SUMIF(' TOTAAL 2026'!$C$61:$G$61,"prod3",' TOTAAL 2026'!$C64:$G64)</f>
        <v>0</v>
      </c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</row>
    <row r="55" spans="1:26" ht="12" customHeight="1">
      <c r="A55" s="6" t="s">
        <v>163</v>
      </c>
      <c r="B55" s="69">
        <f>SUMIF(' TOTAAL 2026'!$C$61:$G$61,"prod1",' TOTAAL 2026'!$C65:$G65)</f>
        <v>0</v>
      </c>
      <c r="C55" s="69">
        <f>SUMIF(' TOTAAL 2026'!$C$61:$G$61,"prod2",' TOTAAL 2026'!$C65:$G65)</f>
        <v>0</v>
      </c>
      <c r="D55" s="69">
        <f>SUMIF(' TOTAAL 2026'!$C$61:$G$61,"prod3",' TOTAAL 2026'!$C65:$G65)</f>
        <v>0</v>
      </c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</row>
    <row r="56" spans="1:26" ht="12" customHeight="1">
      <c r="A56" s="6" t="s">
        <v>164</v>
      </c>
      <c r="B56" s="69">
        <f>SUMIF(' TOTAAL 2026'!$C$61:$G$61,"prod1",' TOTAAL 2026'!$C66:$G66)</f>
        <v>0</v>
      </c>
      <c r="C56" s="69">
        <f>SUMIF(' TOTAAL 2026'!$C$61:$G$61,"prod2",' TOTAAL 2026'!$C66:$G66)</f>
        <v>0</v>
      </c>
      <c r="D56" s="69">
        <f>SUMIF(' TOTAAL 2026'!$C$61:$G$61,"prod3",' TOTAAL 2026'!$C66:$G66)</f>
        <v>0</v>
      </c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</row>
    <row r="57" spans="1:26" ht="12" customHeight="1">
      <c r="A57" s="6"/>
      <c r="B57" s="74">
        <f t="shared" ref="B57:D57" si="5">SUM(B52:B56)</f>
        <v>0</v>
      </c>
      <c r="C57" s="74">
        <f t="shared" si="5"/>
        <v>0</v>
      </c>
      <c r="D57" s="74">
        <f t="shared" si="5"/>
        <v>0</v>
      </c>
    </row>
    <row r="58" spans="1:26" ht="12" customHeight="1">
      <c r="A58" s="146" t="s">
        <v>106</v>
      </c>
      <c r="B58" s="82">
        <f>SUMIF(' TOTAAL 2026'!$C$61:$G$61,"prod1",' TOTAAL 2026'!$C68:$G68)</f>
        <v>0</v>
      </c>
      <c r="C58" s="82">
        <f>SUMIF(' TOTAAL 2026'!$C$61:$G$61,"prod2",' TOTAAL 2026'!$C68:$G68)</f>
        <v>0</v>
      </c>
      <c r="D58" s="82">
        <f>SUMIF(' TOTAAL 2026'!$C$61:$G$61,"prod3",' TOTAAL 2026'!$C68:$G68)</f>
        <v>0</v>
      </c>
    </row>
    <row r="59" spans="1:26" ht="12" customHeight="1">
      <c r="A59" s="6"/>
    </row>
    <row r="60" spans="1:26" ht="12" customHeight="1">
      <c r="A60" s="6"/>
    </row>
    <row r="61" spans="1:26" ht="12" customHeight="1">
      <c r="A61" s="15" t="s">
        <v>171</v>
      </c>
      <c r="B61" s="155" t="s">
        <v>216</v>
      </c>
      <c r="C61" s="155" t="s">
        <v>217</v>
      </c>
      <c r="D61" s="155" t="s">
        <v>218</v>
      </c>
    </row>
    <row r="62" spans="1:26" ht="12" customHeight="1">
      <c r="A62" s="6" t="s">
        <v>160</v>
      </c>
      <c r="B62" s="69">
        <f>SUMIF(' TOTAAL 2026'!$C$73:$G$73,"prod1",' TOTAAL 2026'!$C74:$G74)</f>
        <v>0</v>
      </c>
      <c r="C62" s="69">
        <f>SUMIF(' TOTAAL 2026'!$C$73:$G$73,"prod2",' TOTAAL 2026'!$C74:$G74)</f>
        <v>0</v>
      </c>
      <c r="D62" s="69">
        <f>SUMIF(' TOTAAL 2026'!$C$73:$G$73,"prod3",' TOTAAL 2026'!$C74:$G74)</f>
        <v>0</v>
      </c>
    </row>
    <row r="63" spans="1:26" ht="12" customHeight="1">
      <c r="A63" s="6" t="s">
        <v>161</v>
      </c>
      <c r="B63" s="69">
        <f>SUMIF(' TOTAAL 2026'!$C$73:$G$73,"prod1",' TOTAAL 2026'!$C75:$G75)</f>
        <v>0</v>
      </c>
      <c r="C63" s="69">
        <f>SUMIF(' TOTAAL 2026'!$C$73:$G$73,"prod2",' TOTAAL 2026'!$C75:$G75)</f>
        <v>0</v>
      </c>
      <c r="D63" s="69">
        <f>SUMIF(' TOTAAL 2026'!$C$73:$G$73,"prod3",' TOTAAL 2026'!$C75:$G75)</f>
        <v>0</v>
      </c>
    </row>
    <row r="64" spans="1:26" ht="12" customHeight="1">
      <c r="A64" s="6" t="s">
        <v>162</v>
      </c>
      <c r="B64" s="69">
        <f>SUMIF(' TOTAAL 2026'!$C$73:$G$73,"prod1",' TOTAAL 2026'!$C76:$G76)</f>
        <v>0</v>
      </c>
      <c r="C64" s="69">
        <f>SUMIF(' TOTAAL 2026'!$C$73:$G$73,"prod2",' TOTAAL 2026'!$C76:$G76)</f>
        <v>0</v>
      </c>
      <c r="D64" s="69">
        <f>SUMIF(' TOTAAL 2026'!$C$73:$G$73,"prod3",' TOTAAL 2026'!$C76:$G76)</f>
        <v>0</v>
      </c>
    </row>
    <row r="65" spans="1:4" ht="12" customHeight="1">
      <c r="A65" s="6" t="s">
        <v>163</v>
      </c>
      <c r="B65" s="69">
        <f>SUMIF(' TOTAAL 2026'!$C$73:$G$73,"prod1",' TOTAAL 2026'!$C77:$G77)</f>
        <v>0</v>
      </c>
      <c r="C65" s="69">
        <f>SUMIF(' TOTAAL 2026'!$C$73:$G$73,"prod2",' TOTAAL 2026'!$C77:$G77)</f>
        <v>0</v>
      </c>
      <c r="D65" s="69">
        <f>SUMIF(' TOTAAL 2026'!$C$73:$G$73,"prod3",' TOTAAL 2026'!$C77:$G77)</f>
        <v>0</v>
      </c>
    </row>
    <row r="66" spans="1:4" ht="12" customHeight="1">
      <c r="A66" s="6" t="s">
        <v>164</v>
      </c>
      <c r="B66" s="69">
        <f>SUMIF(' TOTAAL 2026'!$C$73:$G$73,"prod1",' TOTAAL 2026'!$C78:$G78)</f>
        <v>0</v>
      </c>
      <c r="C66" s="69">
        <f>SUMIF(' TOTAAL 2026'!$C$73:$G$73,"prod2",' TOTAAL 2026'!$C78:$G78)</f>
        <v>0</v>
      </c>
      <c r="D66" s="69">
        <f>SUMIF(' TOTAAL 2026'!$C$73:$G$73,"prod3",' TOTAAL 2026'!$C78:$G78)</f>
        <v>0</v>
      </c>
    </row>
    <row r="67" spans="1:4" ht="12" customHeight="1">
      <c r="A67" s="6"/>
      <c r="B67" s="74">
        <f t="shared" ref="B67:D67" si="6">SUM(B62:B66)</f>
        <v>0</v>
      </c>
      <c r="C67" s="74">
        <f t="shared" si="6"/>
        <v>0</v>
      </c>
      <c r="D67" s="74">
        <f t="shared" si="6"/>
        <v>0</v>
      </c>
    </row>
    <row r="68" spans="1:4" ht="12" customHeight="1">
      <c r="A68" s="146" t="s">
        <v>106</v>
      </c>
      <c r="B68" s="148">
        <f>SUMIF(' TOTAAL 2026'!$C$73:$G$73,"prod1",' TOTAAL 2026'!$C80:$G80)</f>
        <v>0</v>
      </c>
      <c r="C68" s="148">
        <f>SUMIF(' TOTAAL 2026'!$C$73:$G$73,"prod2",' TOTAAL 2026'!$C80:$G80)</f>
        <v>0</v>
      </c>
      <c r="D68" s="149">
        <f>SUMIF(' TOTAAL 2026'!$C$73:$G$73,"prod3",' TOTAAL 2026'!$C80:$G80)</f>
        <v>0</v>
      </c>
    </row>
    <row r="69" spans="1:4" ht="12" customHeight="1">
      <c r="A69" s="6"/>
    </row>
    <row r="70" spans="1:4" ht="12" customHeight="1">
      <c r="A70" s="6"/>
      <c r="B70" s="6"/>
      <c r="C70" s="6"/>
      <c r="D70" s="6"/>
    </row>
    <row r="71" spans="1:4" ht="12" customHeight="1">
      <c r="A71" s="15" t="s">
        <v>172</v>
      </c>
      <c r="B71" s="155" t="s">
        <v>216</v>
      </c>
      <c r="C71" s="155" t="s">
        <v>217</v>
      </c>
      <c r="D71" s="155" t="s">
        <v>218</v>
      </c>
    </row>
    <row r="72" spans="1:4" ht="12" customHeight="1">
      <c r="A72" s="6" t="s">
        <v>160</v>
      </c>
      <c r="B72" s="69">
        <f>SUMIF(' TOTAAL 2026'!$C$85:$G$85,"prod1",' TOTAAL 2026'!$C86:$G86)</f>
        <v>0</v>
      </c>
      <c r="C72" s="69">
        <f>SUMIF(' TOTAAL 2026'!$C$85:$G$85,"prod2",' TOTAAL 2026'!$C86:$G86)</f>
        <v>0</v>
      </c>
      <c r="D72" s="69">
        <f>SUMIF(' TOTAAL 2026'!$C$85:$G$85,"prod3",' TOTAAL 2026'!$C86:$G86)</f>
        <v>0</v>
      </c>
    </row>
    <row r="73" spans="1:4" ht="12" customHeight="1">
      <c r="A73" s="6" t="s">
        <v>161</v>
      </c>
      <c r="B73" s="69">
        <f>SUMIF(' TOTAAL 2026'!$C$85:$G$85,"prod1",' TOTAAL 2026'!$C87:$G87)</f>
        <v>0</v>
      </c>
      <c r="C73" s="69">
        <f>SUMIF(' TOTAAL 2026'!$C$85:$G$85,"prod2",' TOTAAL 2026'!$C87:$G87)</f>
        <v>0</v>
      </c>
      <c r="D73" s="69">
        <f>SUMIF(' TOTAAL 2026'!$C$85:$G$85,"prod3",' TOTAAL 2026'!$C87:$G87)</f>
        <v>0</v>
      </c>
    </row>
    <row r="74" spans="1:4" ht="12" customHeight="1">
      <c r="A74" s="6"/>
      <c r="B74" s="74">
        <f t="shared" ref="B74:D74" si="7">SUM(B72:B73)</f>
        <v>0</v>
      </c>
      <c r="C74" s="74">
        <f t="shared" si="7"/>
        <v>0</v>
      </c>
      <c r="D74" s="74">
        <f t="shared" si="7"/>
        <v>0</v>
      </c>
    </row>
    <row r="75" spans="1:4" ht="12" customHeight="1">
      <c r="A75" s="146" t="s">
        <v>106</v>
      </c>
      <c r="B75" s="148">
        <f>SUMIF(' TOTAAL 2026'!$C$85:$G$85,"prod1",' TOTAAL 2026'!$C89:$G89)</f>
        <v>0</v>
      </c>
      <c r="C75" s="148">
        <f>SUMIF(' TOTAAL 2026'!$C$85:$G$85,"prod2",' TOTAAL 2026'!$C89:$G89)</f>
        <v>0</v>
      </c>
      <c r="D75" s="149">
        <f>SUMIF(' TOTAAL 2026'!$C$85:$G$85,"prod3",' TOTAAL 2026'!$C89:$G89)</f>
        <v>0</v>
      </c>
    </row>
    <row r="76" spans="1:4" ht="12" customHeight="1">
      <c r="A76" s="6"/>
    </row>
    <row r="77" spans="1:4" ht="12" customHeight="1">
      <c r="A77" s="6"/>
    </row>
    <row r="78" spans="1:4" ht="12" customHeight="1">
      <c r="A78" s="6"/>
    </row>
    <row r="79" spans="1:4" ht="12" customHeight="1">
      <c r="A79" s="6"/>
    </row>
    <row r="80" spans="1:4" ht="12" customHeight="1">
      <c r="A80" s="6"/>
    </row>
    <row r="81" spans="1:1" ht="12" customHeight="1">
      <c r="A81" s="6"/>
    </row>
    <row r="82" spans="1:1" ht="12" customHeight="1">
      <c r="A82" s="6"/>
    </row>
    <row r="83" spans="1:1" ht="12" customHeight="1">
      <c r="A83" s="6"/>
    </row>
    <row r="84" spans="1:1" ht="12" customHeight="1">
      <c r="A84" s="6"/>
    </row>
    <row r="85" spans="1:1" ht="12" customHeight="1">
      <c r="A85" s="6"/>
    </row>
    <row r="86" spans="1:1" ht="12" customHeight="1">
      <c r="A86" s="6"/>
    </row>
    <row r="87" spans="1:1" ht="12" customHeight="1">
      <c r="A87" s="6"/>
    </row>
    <row r="88" spans="1:1" ht="12" customHeight="1">
      <c r="A88" s="6"/>
    </row>
    <row r="89" spans="1:1" ht="12" customHeight="1">
      <c r="A89" s="6"/>
    </row>
    <row r="90" spans="1:1" ht="12" customHeight="1">
      <c r="A90" s="6"/>
    </row>
    <row r="91" spans="1:1" ht="12" customHeight="1">
      <c r="A91" s="6"/>
    </row>
    <row r="92" spans="1:1" ht="12" customHeight="1">
      <c r="A92" s="6"/>
    </row>
    <row r="93" spans="1:1" ht="12" customHeight="1">
      <c r="A93" s="6"/>
    </row>
    <row r="94" spans="1:1" ht="12" customHeight="1">
      <c r="A94" s="6"/>
    </row>
    <row r="95" spans="1:1" ht="12" customHeight="1">
      <c r="A95" s="6"/>
    </row>
    <row r="96" spans="1:1" ht="12" customHeight="1">
      <c r="A96" s="6"/>
    </row>
    <row r="97" spans="1:1" ht="12" customHeight="1">
      <c r="A97" s="6"/>
    </row>
    <row r="98" spans="1:1" ht="12" customHeight="1">
      <c r="A98" s="6"/>
    </row>
    <row r="99" spans="1:1" ht="12" customHeight="1">
      <c r="A99" s="6"/>
    </row>
    <row r="100" spans="1:1" ht="12" customHeight="1">
      <c r="A100" s="6"/>
    </row>
    <row r="101" spans="1:1" ht="12" customHeight="1">
      <c r="A101" s="6"/>
    </row>
    <row r="102" spans="1:1" ht="12" customHeight="1">
      <c r="A102" s="6"/>
    </row>
    <row r="103" spans="1:1" ht="12" customHeight="1">
      <c r="A103" s="6"/>
    </row>
    <row r="104" spans="1:1" ht="12" customHeight="1">
      <c r="A104" s="6"/>
    </row>
    <row r="105" spans="1:1" ht="12" customHeight="1">
      <c r="A105" s="6"/>
    </row>
    <row r="106" spans="1:1" ht="12" customHeight="1">
      <c r="A106" s="6"/>
    </row>
    <row r="107" spans="1:1" ht="12" customHeight="1">
      <c r="A107" s="6"/>
    </row>
    <row r="108" spans="1:1" ht="12" customHeight="1">
      <c r="A108" s="6"/>
    </row>
    <row r="109" spans="1:1" ht="12" customHeight="1">
      <c r="A109" s="6"/>
    </row>
    <row r="110" spans="1:1" ht="12" customHeight="1">
      <c r="A110" s="6"/>
    </row>
    <row r="111" spans="1:1" ht="12" customHeight="1">
      <c r="A111" s="6"/>
    </row>
    <row r="112" spans="1:1" ht="12" customHeight="1">
      <c r="A112" s="6"/>
    </row>
    <row r="113" spans="1:1" ht="12" customHeight="1">
      <c r="A113" s="6"/>
    </row>
    <row r="114" spans="1:1" ht="12" customHeight="1">
      <c r="A114" s="6"/>
    </row>
    <row r="115" spans="1:1" ht="12" customHeight="1">
      <c r="A115" s="6"/>
    </row>
    <row r="116" spans="1:1" ht="12" customHeight="1">
      <c r="A116" s="6"/>
    </row>
    <row r="117" spans="1:1" ht="12" customHeight="1">
      <c r="A117" s="6"/>
    </row>
    <row r="118" spans="1:1" ht="12" customHeight="1">
      <c r="A118" s="6"/>
    </row>
    <row r="119" spans="1:1" ht="12" customHeight="1">
      <c r="A119" s="6"/>
    </row>
    <row r="120" spans="1:1" ht="12" customHeight="1">
      <c r="A120" s="6"/>
    </row>
    <row r="121" spans="1:1" ht="12" customHeight="1">
      <c r="A121" s="6"/>
    </row>
    <row r="122" spans="1:1" ht="12" customHeight="1">
      <c r="A122" s="6"/>
    </row>
    <row r="123" spans="1:1" ht="12" customHeight="1">
      <c r="A123" s="6"/>
    </row>
    <row r="124" spans="1:1" ht="12" customHeight="1">
      <c r="A124" s="6"/>
    </row>
    <row r="125" spans="1:1" ht="12" customHeight="1">
      <c r="A125" s="6"/>
    </row>
    <row r="126" spans="1:1" ht="12" customHeight="1">
      <c r="A126" s="6"/>
    </row>
    <row r="127" spans="1:1" ht="12" customHeight="1">
      <c r="A127" s="6"/>
    </row>
    <row r="128" spans="1:1" ht="12" customHeight="1">
      <c r="A128" s="6"/>
    </row>
    <row r="129" spans="1:1" ht="12" customHeight="1">
      <c r="A129" s="6"/>
    </row>
    <row r="130" spans="1:1" ht="12" customHeight="1">
      <c r="A130" s="6"/>
    </row>
    <row r="131" spans="1:1" ht="12" customHeight="1">
      <c r="A131" s="6"/>
    </row>
    <row r="132" spans="1:1" ht="12" customHeight="1">
      <c r="A132" s="6"/>
    </row>
    <row r="133" spans="1:1" ht="12" customHeight="1">
      <c r="A133" s="6"/>
    </row>
    <row r="134" spans="1:1" ht="12" customHeight="1">
      <c r="A134" s="6"/>
    </row>
    <row r="135" spans="1:1" ht="12" customHeight="1">
      <c r="A135" s="6"/>
    </row>
    <row r="136" spans="1:1" ht="12" customHeight="1">
      <c r="A136" s="6"/>
    </row>
    <row r="137" spans="1:1" ht="12" customHeight="1">
      <c r="A137" s="6"/>
    </row>
    <row r="138" spans="1:1" ht="12" customHeight="1">
      <c r="A138" s="6"/>
    </row>
    <row r="139" spans="1:1" ht="12" customHeight="1">
      <c r="A139" s="6"/>
    </row>
    <row r="140" spans="1:1" ht="12" customHeight="1">
      <c r="A140" s="6"/>
    </row>
    <row r="141" spans="1:1" ht="12" customHeight="1">
      <c r="A141" s="6"/>
    </row>
    <row r="142" spans="1:1" ht="12" customHeight="1">
      <c r="A142" s="6"/>
    </row>
    <row r="143" spans="1:1" ht="12" customHeight="1">
      <c r="A143" s="6"/>
    </row>
    <row r="144" spans="1:1" ht="12" customHeight="1">
      <c r="A144" s="6"/>
    </row>
    <row r="145" spans="1:1" ht="12" customHeight="1">
      <c r="A145" s="6"/>
    </row>
    <row r="146" spans="1:1" ht="12" customHeight="1">
      <c r="A146" s="6"/>
    </row>
    <row r="147" spans="1:1" ht="12" customHeight="1">
      <c r="A147" s="6"/>
    </row>
    <row r="148" spans="1:1" ht="12" customHeight="1">
      <c r="A148" s="6"/>
    </row>
    <row r="149" spans="1:1" ht="12" customHeight="1">
      <c r="A149" s="6"/>
    </row>
    <row r="150" spans="1:1" ht="12" customHeight="1">
      <c r="A150" s="6"/>
    </row>
    <row r="151" spans="1:1" ht="12" customHeight="1">
      <c r="A151" s="6"/>
    </row>
    <row r="152" spans="1:1" ht="12" customHeight="1">
      <c r="A152" s="6"/>
    </row>
    <row r="153" spans="1:1" ht="12" customHeight="1">
      <c r="A153" s="6"/>
    </row>
    <row r="154" spans="1:1" ht="12" customHeight="1">
      <c r="A154" s="6"/>
    </row>
    <row r="155" spans="1:1" ht="12" customHeight="1">
      <c r="A155" s="6"/>
    </row>
    <row r="156" spans="1:1" ht="12" customHeight="1">
      <c r="A156" s="6"/>
    </row>
    <row r="157" spans="1:1" ht="12" customHeight="1">
      <c r="A157" s="6"/>
    </row>
    <row r="158" spans="1:1" ht="12" customHeight="1">
      <c r="A158" s="6"/>
    </row>
    <row r="159" spans="1:1" ht="12" customHeight="1">
      <c r="A159" s="6"/>
    </row>
    <row r="160" spans="1:1" ht="12" customHeight="1">
      <c r="A160" s="6"/>
    </row>
    <row r="161" spans="1:1" ht="12" customHeight="1">
      <c r="A161" s="6"/>
    </row>
    <row r="162" spans="1:1" ht="12" customHeight="1">
      <c r="A162" s="6"/>
    </row>
    <row r="163" spans="1:1" ht="12" customHeight="1">
      <c r="A163" s="6"/>
    </row>
    <row r="164" spans="1:1" ht="12" customHeight="1">
      <c r="A164" s="6"/>
    </row>
    <row r="165" spans="1:1" ht="12" customHeight="1">
      <c r="A165" s="6"/>
    </row>
    <row r="166" spans="1:1" ht="12" customHeight="1">
      <c r="A166" s="6"/>
    </row>
    <row r="167" spans="1:1" ht="12" customHeight="1">
      <c r="A167" s="6"/>
    </row>
    <row r="168" spans="1:1" ht="12" customHeight="1">
      <c r="A168" s="6"/>
    </row>
    <row r="169" spans="1:1" ht="12" customHeight="1">
      <c r="A169" s="6"/>
    </row>
    <row r="170" spans="1:1" ht="12" customHeight="1">
      <c r="A170" s="6"/>
    </row>
    <row r="171" spans="1:1" ht="12" customHeight="1">
      <c r="A171" s="6"/>
    </row>
    <row r="172" spans="1:1" ht="12" customHeight="1">
      <c r="A172" s="6"/>
    </row>
    <row r="173" spans="1:1" ht="12" customHeight="1">
      <c r="A173" s="6"/>
    </row>
    <row r="174" spans="1:1" ht="12" customHeight="1">
      <c r="A174" s="6"/>
    </row>
    <row r="175" spans="1:1" ht="12" customHeight="1">
      <c r="A175" s="6"/>
    </row>
    <row r="176" spans="1:1" ht="12" customHeight="1">
      <c r="A176" s="6"/>
    </row>
    <row r="177" spans="1:1" ht="12" customHeight="1">
      <c r="A177" s="6"/>
    </row>
    <row r="178" spans="1:1" ht="12" customHeight="1">
      <c r="A178" s="6"/>
    </row>
    <row r="179" spans="1:1" ht="12" customHeight="1">
      <c r="A179" s="6"/>
    </row>
    <row r="180" spans="1:1" ht="12" customHeight="1">
      <c r="A180" s="6"/>
    </row>
    <row r="181" spans="1:1" ht="12" customHeight="1">
      <c r="A181" s="6"/>
    </row>
    <row r="182" spans="1:1" ht="12" customHeight="1">
      <c r="A182" s="6"/>
    </row>
    <row r="183" spans="1:1" ht="12" customHeight="1">
      <c r="A183" s="6"/>
    </row>
    <row r="184" spans="1:1" ht="12" customHeight="1">
      <c r="A184" s="6"/>
    </row>
    <row r="185" spans="1:1" ht="12" customHeight="1">
      <c r="A185" s="6"/>
    </row>
    <row r="186" spans="1:1" ht="12" customHeight="1">
      <c r="A186" s="6"/>
    </row>
    <row r="187" spans="1:1" ht="12" customHeight="1">
      <c r="A187" s="6"/>
    </row>
    <row r="188" spans="1:1" ht="12" customHeight="1">
      <c r="A188" s="6"/>
    </row>
    <row r="189" spans="1:1" ht="12" customHeight="1">
      <c r="A189" s="6"/>
    </row>
    <row r="190" spans="1:1" ht="12" customHeight="1">
      <c r="A190" s="6"/>
    </row>
    <row r="191" spans="1:1" ht="12" customHeight="1">
      <c r="A191" s="6"/>
    </row>
    <row r="192" spans="1:1" ht="12" customHeight="1">
      <c r="A192" s="6"/>
    </row>
    <row r="193" spans="1:1" ht="12" customHeight="1">
      <c r="A193" s="6"/>
    </row>
    <row r="194" spans="1:1" ht="12" customHeight="1">
      <c r="A194" s="6"/>
    </row>
    <row r="195" spans="1:1" ht="12" customHeight="1">
      <c r="A195" s="6"/>
    </row>
    <row r="196" spans="1:1" ht="12" customHeight="1">
      <c r="A196" s="6"/>
    </row>
    <row r="197" spans="1:1" ht="12" customHeight="1">
      <c r="A197" s="6"/>
    </row>
    <row r="198" spans="1:1" ht="12" customHeight="1">
      <c r="A198" s="6"/>
    </row>
    <row r="199" spans="1:1" ht="12" customHeight="1">
      <c r="A199" s="6"/>
    </row>
    <row r="200" spans="1:1" ht="12" customHeight="1">
      <c r="A200" s="6"/>
    </row>
    <row r="201" spans="1:1" ht="12" customHeight="1">
      <c r="A201" s="6"/>
    </row>
    <row r="202" spans="1:1" ht="12" customHeight="1">
      <c r="A202" s="6"/>
    </row>
    <row r="203" spans="1:1" ht="12" customHeight="1">
      <c r="A203" s="6"/>
    </row>
    <row r="204" spans="1:1" ht="12" customHeight="1">
      <c r="A204" s="6"/>
    </row>
    <row r="205" spans="1:1" ht="12" customHeight="1">
      <c r="A205" s="6"/>
    </row>
    <row r="206" spans="1:1" ht="12" customHeight="1">
      <c r="A206" s="6"/>
    </row>
    <row r="207" spans="1:1" ht="12" customHeight="1">
      <c r="A207" s="6"/>
    </row>
    <row r="208" spans="1:1" ht="12" customHeight="1">
      <c r="A208" s="6"/>
    </row>
    <row r="209" spans="1:1" ht="12" customHeight="1">
      <c r="A209" s="6"/>
    </row>
    <row r="210" spans="1:1" ht="12" customHeight="1">
      <c r="A210" s="6"/>
    </row>
    <row r="211" spans="1:1" ht="12" customHeight="1">
      <c r="A211" s="6"/>
    </row>
    <row r="212" spans="1:1" ht="12" customHeight="1">
      <c r="A212" s="6"/>
    </row>
    <row r="213" spans="1:1" ht="12" customHeight="1">
      <c r="A213" s="6"/>
    </row>
    <row r="214" spans="1:1" ht="12" customHeight="1">
      <c r="A214" s="6"/>
    </row>
    <row r="215" spans="1:1" ht="12" customHeight="1">
      <c r="A215" s="6"/>
    </row>
    <row r="216" spans="1:1" ht="12" customHeight="1">
      <c r="A216" s="6"/>
    </row>
    <row r="217" spans="1:1" ht="12" customHeight="1">
      <c r="A217" s="6"/>
    </row>
    <row r="218" spans="1:1" ht="12" customHeight="1">
      <c r="A218" s="6"/>
    </row>
    <row r="219" spans="1:1" ht="12" customHeight="1">
      <c r="A219" s="6"/>
    </row>
    <row r="220" spans="1:1" ht="12" customHeight="1">
      <c r="A220" s="6"/>
    </row>
    <row r="221" spans="1:1" ht="12" customHeight="1">
      <c r="A221" s="6"/>
    </row>
    <row r="222" spans="1:1" ht="12" customHeight="1">
      <c r="A222" s="6"/>
    </row>
    <row r="223" spans="1:1" ht="12" customHeight="1">
      <c r="A223" s="6"/>
    </row>
    <row r="224" spans="1:1" ht="12" customHeight="1">
      <c r="A224" s="6"/>
    </row>
    <row r="225" spans="1:1" ht="12" customHeight="1">
      <c r="A225" s="6"/>
    </row>
    <row r="226" spans="1:1" ht="12" customHeight="1">
      <c r="A226" s="6"/>
    </row>
    <row r="227" spans="1:1" ht="12" customHeight="1">
      <c r="A227" s="6"/>
    </row>
    <row r="228" spans="1:1" ht="12" customHeight="1">
      <c r="A228" s="6"/>
    </row>
    <row r="229" spans="1:1" ht="12" customHeight="1">
      <c r="A229" s="6"/>
    </row>
    <row r="230" spans="1:1" ht="12" customHeight="1">
      <c r="A230" s="6"/>
    </row>
    <row r="231" spans="1:1" ht="12" customHeight="1">
      <c r="A231" s="6"/>
    </row>
    <row r="232" spans="1:1" ht="12" customHeight="1">
      <c r="A232" s="6"/>
    </row>
    <row r="233" spans="1:1" ht="12" customHeight="1">
      <c r="A233" s="6"/>
    </row>
    <row r="234" spans="1:1" ht="12" customHeight="1">
      <c r="A234" s="6"/>
    </row>
    <row r="235" spans="1:1" ht="12" customHeight="1">
      <c r="A235" s="6"/>
    </row>
    <row r="236" spans="1:1" ht="12" customHeight="1">
      <c r="A236" s="6"/>
    </row>
    <row r="237" spans="1:1" ht="12" customHeight="1">
      <c r="A237" s="6"/>
    </row>
    <row r="238" spans="1:1" ht="12" customHeight="1">
      <c r="A238" s="6"/>
    </row>
    <row r="239" spans="1:1" ht="12" customHeight="1">
      <c r="A239" s="6"/>
    </row>
    <row r="240" spans="1:1" ht="12" customHeight="1">
      <c r="A240" s="6"/>
    </row>
    <row r="241" spans="1:1" ht="12" customHeight="1">
      <c r="A241" s="6"/>
    </row>
    <row r="242" spans="1:1" ht="12" customHeight="1">
      <c r="A242" s="6"/>
    </row>
    <row r="243" spans="1:1" ht="12" customHeight="1">
      <c r="A243" s="6"/>
    </row>
    <row r="244" spans="1:1" ht="12" customHeight="1">
      <c r="A244" s="6"/>
    </row>
    <row r="245" spans="1:1" ht="12" customHeight="1">
      <c r="A245" s="6"/>
    </row>
    <row r="246" spans="1:1" ht="12" customHeight="1">
      <c r="A246" s="6"/>
    </row>
    <row r="247" spans="1:1" ht="12" customHeight="1">
      <c r="A247" s="6"/>
    </row>
    <row r="248" spans="1:1" ht="12" customHeight="1">
      <c r="A248" s="6"/>
    </row>
    <row r="249" spans="1:1" ht="12" customHeight="1">
      <c r="A249" s="6"/>
    </row>
    <row r="250" spans="1:1" ht="12" customHeight="1">
      <c r="A250" s="6"/>
    </row>
    <row r="251" spans="1:1" ht="12" customHeight="1">
      <c r="A251" s="6"/>
    </row>
    <row r="252" spans="1:1" ht="12" customHeight="1">
      <c r="A252" s="6"/>
    </row>
    <row r="253" spans="1:1" ht="12" customHeight="1">
      <c r="A253" s="6"/>
    </row>
    <row r="254" spans="1:1" ht="12" customHeight="1">
      <c r="A254" s="6"/>
    </row>
    <row r="255" spans="1:1" ht="12" customHeight="1">
      <c r="A255" s="6"/>
    </row>
    <row r="256" spans="1:1" ht="12" customHeight="1">
      <c r="A256" s="6"/>
    </row>
    <row r="257" spans="1:1" ht="12" customHeight="1">
      <c r="A257" s="6"/>
    </row>
    <row r="258" spans="1:1" ht="12" customHeight="1">
      <c r="A258" s="6"/>
    </row>
    <row r="259" spans="1:1" ht="12" customHeight="1">
      <c r="A259" s="6"/>
    </row>
    <row r="260" spans="1:1" ht="12" customHeight="1">
      <c r="A260" s="6"/>
    </row>
    <row r="261" spans="1:1" ht="12" customHeight="1">
      <c r="A261" s="6"/>
    </row>
    <row r="262" spans="1:1" ht="12" customHeight="1">
      <c r="A262" s="6"/>
    </row>
    <row r="263" spans="1:1" ht="12" customHeight="1">
      <c r="A263" s="6"/>
    </row>
    <row r="264" spans="1:1" ht="12" customHeight="1">
      <c r="A264" s="6"/>
    </row>
    <row r="265" spans="1:1" ht="12" customHeight="1">
      <c r="A265" s="6"/>
    </row>
    <row r="266" spans="1:1" ht="12" customHeight="1">
      <c r="A266" s="6"/>
    </row>
    <row r="267" spans="1:1" ht="12" customHeight="1">
      <c r="A267" s="6"/>
    </row>
    <row r="268" spans="1:1" ht="12" customHeight="1">
      <c r="A268" s="6"/>
    </row>
    <row r="269" spans="1:1" ht="12" customHeight="1">
      <c r="A269" s="6"/>
    </row>
    <row r="270" spans="1:1" ht="12" customHeight="1">
      <c r="A270" s="6"/>
    </row>
    <row r="271" spans="1:1" ht="12" customHeight="1">
      <c r="A271" s="6"/>
    </row>
    <row r="272" spans="1:1" ht="12" customHeight="1">
      <c r="A272" s="6"/>
    </row>
    <row r="273" spans="1:1" ht="12" customHeight="1">
      <c r="A273" s="6"/>
    </row>
    <row r="274" spans="1:1" ht="12" customHeight="1">
      <c r="A274" s="6"/>
    </row>
    <row r="275" spans="1:1" ht="12" customHeight="1">
      <c r="A275" s="6"/>
    </row>
    <row r="276" spans="1:1" ht="12" customHeight="1">
      <c r="A276" s="6"/>
    </row>
    <row r="277" spans="1:1" ht="12" customHeight="1">
      <c r="A277" s="6"/>
    </row>
    <row r="278" spans="1:1" ht="12" customHeight="1">
      <c r="A278" s="6"/>
    </row>
    <row r="279" spans="1:1" ht="12" customHeight="1">
      <c r="A279" s="6"/>
    </row>
    <row r="280" spans="1:1" ht="12" customHeight="1">
      <c r="A280" s="6"/>
    </row>
    <row r="281" spans="1:1" ht="12" customHeight="1">
      <c r="A281" s="6"/>
    </row>
    <row r="282" spans="1:1" ht="12" customHeight="1">
      <c r="A282" s="6"/>
    </row>
    <row r="283" spans="1:1" ht="12" customHeight="1">
      <c r="A283" s="6"/>
    </row>
    <row r="284" spans="1:1" ht="12" customHeight="1">
      <c r="A284" s="6"/>
    </row>
    <row r="285" spans="1:1" ht="12" customHeight="1">
      <c r="A285" s="6"/>
    </row>
    <row r="286" spans="1:1" ht="12" customHeight="1">
      <c r="A286" s="6"/>
    </row>
    <row r="287" spans="1:1" ht="12" customHeight="1">
      <c r="A287" s="6"/>
    </row>
    <row r="288" spans="1:1" ht="12" customHeight="1">
      <c r="A288" s="6"/>
    </row>
    <row r="289" spans="1:1" ht="12" customHeight="1">
      <c r="A289" s="6"/>
    </row>
    <row r="290" spans="1:1" ht="12" customHeight="1">
      <c r="A290" s="6"/>
    </row>
    <row r="291" spans="1:1" ht="12" customHeight="1">
      <c r="A291" s="6"/>
    </row>
    <row r="292" spans="1:1" ht="12" customHeight="1">
      <c r="A292" s="6"/>
    </row>
    <row r="293" spans="1:1" ht="12" customHeight="1">
      <c r="A293" s="6"/>
    </row>
    <row r="294" spans="1:1" ht="12" customHeight="1">
      <c r="A294" s="6"/>
    </row>
    <row r="295" spans="1:1" ht="12" customHeight="1">
      <c r="A295" s="6"/>
    </row>
    <row r="296" spans="1:1" ht="12" customHeight="1">
      <c r="A296" s="6"/>
    </row>
    <row r="297" spans="1:1" ht="12" customHeight="1">
      <c r="A297" s="6"/>
    </row>
    <row r="298" spans="1:1" ht="12" customHeight="1">
      <c r="A298" s="6"/>
    </row>
    <row r="299" spans="1:1" ht="12" customHeight="1">
      <c r="A299" s="6"/>
    </row>
    <row r="300" spans="1:1" ht="12" customHeight="1">
      <c r="A300" s="6"/>
    </row>
    <row r="301" spans="1:1" ht="12" customHeight="1">
      <c r="A301" s="6"/>
    </row>
    <row r="302" spans="1:1" ht="12" customHeight="1">
      <c r="A302" s="6"/>
    </row>
    <row r="303" spans="1:1" ht="12" customHeight="1">
      <c r="A303" s="6"/>
    </row>
    <row r="304" spans="1:1" ht="12" customHeight="1">
      <c r="A304" s="6"/>
    </row>
    <row r="305" spans="1:1" ht="12" customHeight="1">
      <c r="A305" s="6"/>
    </row>
    <row r="306" spans="1:1" ht="12" customHeight="1">
      <c r="A306" s="6"/>
    </row>
    <row r="307" spans="1:1" ht="12" customHeight="1">
      <c r="A307" s="6"/>
    </row>
    <row r="308" spans="1:1" ht="12" customHeight="1">
      <c r="A308" s="6"/>
    </row>
    <row r="309" spans="1:1" ht="12" customHeight="1">
      <c r="A309" s="6"/>
    </row>
    <row r="310" spans="1:1" ht="12" customHeight="1">
      <c r="A310" s="6"/>
    </row>
    <row r="311" spans="1:1" ht="12" customHeight="1">
      <c r="A311" s="6"/>
    </row>
    <row r="312" spans="1:1" ht="12" customHeight="1">
      <c r="A312" s="6"/>
    </row>
    <row r="313" spans="1:1" ht="12" customHeight="1">
      <c r="A313" s="6"/>
    </row>
    <row r="314" spans="1:1" ht="12" customHeight="1">
      <c r="A314" s="6"/>
    </row>
    <row r="315" spans="1:1" ht="12" customHeight="1">
      <c r="A315" s="6"/>
    </row>
    <row r="316" spans="1:1" ht="12" customHeight="1">
      <c r="A316" s="6"/>
    </row>
    <row r="317" spans="1:1" ht="12" customHeight="1">
      <c r="A317" s="6"/>
    </row>
    <row r="318" spans="1:1" ht="12" customHeight="1">
      <c r="A318" s="6"/>
    </row>
    <row r="319" spans="1:1" ht="12" customHeight="1">
      <c r="A319" s="6"/>
    </row>
    <row r="320" spans="1:1" ht="12" customHeight="1">
      <c r="A320" s="6"/>
    </row>
    <row r="321" spans="1:1" ht="12" customHeight="1">
      <c r="A321" s="6"/>
    </row>
    <row r="322" spans="1:1" ht="12" customHeight="1">
      <c r="A322" s="6"/>
    </row>
    <row r="323" spans="1:1" ht="12" customHeight="1">
      <c r="A323" s="6"/>
    </row>
    <row r="324" spans="1:1" ht="12" customHeight="1">
      <c r="A324" s="6"/>
    </row>
    <row r="325" spans="1:1" ht="12" customHeight="1">
      <c r="A325" s="6"/>
    </row>
    <row r="326" spans="1:1" ht="12" customHeight="1">
      <c r="A326" s="6"/>
    </row>
    <row r="327" spans="1:1" ht="12" customHeight="1">
      <c r="A327" s="6"/>
    </row>
    <row r="328" spans="1:1" ht="12" customHeight="1">
      <c r="A328" s="6"/>
    </row>
    <row r="329" spans="1:1" ht="12" customHeight="1">
      <c r="A329" s="6"/>
    </row>
    <row r="330" spans="1:1" ht="12" customHeight="1">
      <c r="A330" s="6"/>
    </row>
    <row r="331" spans="1:1" ht="12" customHeight="1">
      <c r="A331" s="6"/>
    </row>
    <row r="332" spans="1:1" ht="12" customHeight="1">
      <c r="A332" s="6"/>
    </row>
    <row r="333" spans="1:1" ht="12" customHeight="1">
      <c r="A333" s="6"/>
    </row>
    <row r="334" spans="1:1" ht="12" customHeight="1">
      <c r="A334" s="6"/>
    </row>
    <row r="335" spans="1:1" ht="12" customHeight="1">
      <c r="A335" s="6"/>
    </row>
    <row r="336" spans="1:1" ht="12" customHeight="1">
      <c r="A336" s="6"/>
    </row>
    <row r="337" spans="1:1" ht="12" customHeight="1">
      <c r="A337" s="6"/>
    </row>
    <row r="338" spans="1:1" ht="12" customHeight="1">
      <c r="A338" s="6"/>
    </row>
    <row r="339" spans="1:1" ht="12" customHeight="1">
      <c r="A339" s="6"/>
    </row>
    <row r="340" spans="1:1" ht="12" customHeight="1">
      <c r="A340" s="6"/>
    </row>
    <row r="341" spans="1:1" ht="12" customHeight="1">
      <c r="A341" s="6"/>
    </row>
    <row r="342" spans="1:1" ht="12" customHeight="1">
      <c r="A342" s="6"/>
    </row>
    <row r="343" spans="1:1" ht="12" customHeight="1">
      <c r="A343" s="6"/>
    </row>
    <row r="344" spans="1:1" ht="12" customHeight="1">
      <c r="A344" s="6"/>
    </row>
    <row r="345" spans="1:1" ht="12" customHeight="1">
      <c r="A345" s="6"/>
    </row>
    <row r="346" spans="1:1" ht="12" customHeight="1">
      <c r="A346" s="6"/>
    </row>
    <row r="347" spans="1:1" ht="12" customHeight="1">
      <c r="A347" s="6"/>
    </row>
    <row r="348" spans="1:1" ht="12" customHeight="1">
      <c r="A348" s="6"/>
    </row>
    <row r="349" spans="1:1" ht="12" customHeight="1">
      <c r="A349" s="6"/>
    </row>
    <row r="350" spans="1:1" ht="12" customHeight="1">
      <c r="A350" s="6"/>
    </row>
    <row r="351" spans="1:1" ht="12" customHeight="1">
      <c r="A351" s="6"/>
    </row>
    <row r="352" spans="1:1" ht="12" customHeight="1">
      <c r="A352" s="6"/>
    </row>
    <row r="353" spans="1:1" ht="12" customHeight="1">
      <c r="A353" s="6"/>
    </row>
    <row r="354" spans="1:1" ht="12" customHeight="1">
      <c r="A354" s="6"/>
    </row>
    <row r="355" spans="1:1" ht="12" customHeight="1">
      <c r="A355" s="6"/>
    </row>
    <row r="356" spans="1:1" ht="12" customHeight="1">
      <c r="A356" s="6"/>
    </row>
    <row r="357" spans="1:1" ht="12" customHeight="1">
      <c r="A357" s="6"/>
    </row>
    <row r="358" spans="1:1" ht="12" customHeight="1">
      <c r="A358" s="6"/>
    </row>
    <row r="359" spans="1:1" ht="12" customHeight="1">
      <c r="A359" s="6"/>
    </row>
    <row r="360" spans="1:1" ht="12" customHeight="1">
      <c r="A360" s="6"/>
    </row>
    <row r="361" spans="1:1" ht="12" customHeight="1">
      <c r="A361" s="6"/>
    </row>
    <row r="362" spans="1:1" ht="12" customHeight="1">
      <c r="A362" s="6"/>
    </row>
    <row r="363" spans="1:1" ht="12" customHeight="1">
      <c r="A363" s="6"/>
    </row>
    <row r="364" spans="1:1" ht="12" customHeight="1">
      <c r="A364" s="6"/>
    </row>
    <row r="365" spans="1:1" ht="12" customHeight="1">
      <c r="A365" s="6"/>
    </row>
    <row r="366" spans="1:1" ht="12" customHeight="1">
      <c r="A366" s="6"/>
    </row>
    <row r="367" spans="1:1" ht="12" customHeight="1">
      <c r="A367" s="6"/>
    </row>
    <row r="368" spans="1:1" ht="12" customHeight="1">
      <c r="A368" s="6"/>
    </row>
    <row r="369" spans="1:1" ht="12" customHeight="1">
      <c r="A369" s="6"/>
    </row>
    <row r="370" spans="1:1" ht="12" customHeight="1">
      <c r="A370" s="6"/>
    </row>
    <row r="371" spans="1:1" ht="12" customHeight="1">
      <c r="A371" s="6"/>
    </row>
    <row r="372" spans="1:1" ht="12" customHeight="1">
      <c r="A372" s="6"/>
    </row>
    <row r="373" spans="1:1" ht="12" customHeight="1">
      <c r="A373" s="6"/>
    </row>
    <row r="374" spans="1:1" ht="12" customHeight="1">
      <c r="A374" s="6"/>
    </row>
    <row r="375" spans="1:1" ht="12" customHeight="1">
      <c r="A375" s="6"/>
    </row>
    <row r="376" spans="1:1" ht="12" customHeight="1">
      <c r="A376" s="6"/>
    </row>
    <row r="377" spans="1:1" ht="12" customHeight="1">
      <c r="A377" s="6"/>
    </row>
    <row r="378" spans="1:1" ht="12" customHeight="1">
      <c r="A378" s="6"/>
    </row>
    <row r="379" spans="1:1" ht="12" customHeight="1">
      <c r="A379" s="6"/>
    </row>
    <row r="380" spans="1:1" ht="12" customHeight="1">
      <c r="A380" s="6"/>
    </row>
    <row r="381" spans="1:1" ht="12" customHeight="1">
      <c r="A381" s="6"/>
    </row>
    <row r="382" spans="1:1" ht="12" customHeight="1">
      <c r="A382" s="6"/>
    </row>
    <row r="383" spans="1:1" ht="12" customHeight="1">
      <c r="A383" s="6"/>
    </row>
    <row r="384" spans="1:1" ht="12" customHeight="1">
      <c r="A384" s="6"/>
    </row>
    <row r="385" spans="1:1" ht="12" customHeight="1">
      <c r="A385" s="6"/>
    </row>
    <row r="386" spans="1:1" ht="12" customHeight="1">
      <c r="A386" s="6"/>
    </row>
    <row r="387" spans="1:1" ht="12" customHeight="1">
      <c r="A387" s="6"/>
    </row>
    <row r="388" spans="1:1" ht="12" customHeight="1">
      <c r="A388" s="6"/>
    </row>
    <row r="389" spans="1:1" ht="12" customHeight="1">
      <c r="A389" s="6"/>
    </row>
    <row r="390" spans="1:1" ht="12" customHeight="1">
      <c r="A390" s="6"/>
    </row>
    <row r="391" spans="1:1" ht="12" customHeight="1">
      <c r="A391" s="6"/>
    </row>
    <row r="392" spans="1:1" ht="12" customHeight="1">
      <c r="A392" s="6"/>
    </row>
    <row r="393" spans="1:1" ht="12" customHeight="1">
      <c r="A393" s="6"/>
    </row>
    <row r="394" spans="1:1" ht="12" customHeight="1">
      <c r="A394" s="6"/>
    </row>
    <row r="395" spans="1:1" ht="12" customHeight="1">
      <c r="A395" s="6"/>
    </row>
    <row r="396" spans="1:1" ht="12" customHeight="1">
      <c r="A396" s="6"/>
    </row>
    <row r="397" spans="1:1" ht="12" customHeight="1">
      <c r="A397" s="6"/>
    </row>
    <row r="398" spans="1:1" ht="12" customHeight="1">
      <c r="A398" s="6"/>
    </row>
    <row r="399" spans="1:1" ht="12" customHeight="1">
      <c r="A399" s="6"/>
    </row>
    <row r="400" spans="1:1" ht="12" customHeight="1">
      <c r="A400" s="6"/>
    </row>
    <row r="401" spans="1:1" ht="12" customHeight="1">
      <c r="A401" s="6"/>
    </row>
    <row r="402" spans="1:1" ht="12" customHeight="1">
      <c r="A402" s="6"/>
    </row>
    <row r="403" spans="1:1" ht="12" customHeight="1">
      <c r="A403" s="6"/>
    </row>
    <row r="404" spans="1:1" ht="12" customHeight="1">
      <c r="A404" s="6"/>
    </row>
    <row r="405" spans="1:1" ht="12" customHeight="1">
      <c r="A405" s="6"/>
    </row>
    <row r="406" spans="1:1" ht="12" customHeight="1">
      <c r="A406" s="6"/>
    </row>
    <row r="407" spans="1:1" ht="12" customHeight="1">
      <c r="A407" s="6"/>
    </row>
    <row r="408" spans="1:1" ht="12" customHeight="1">
      <c r="A408" s="6"/>
    </row>
    <row r="409" spans="1:1" ht="12" customHeight="1">
      <c r="A409" s="6"/>
    </row>
    <row r="410" spans="1:1" ht="12" customHeight="1">
      <c r="A410" s="6"/>
    </row>
    <row r="411" spans="1:1" ht="12" customHeight="1">
      <c r="A411" s="6"/>
    </row>
    <row r="412" spans="1:1" ht="12" customHeight="1">
      <c r="A412" s="6"/>
    </row>
    <row r="413" spans="1:1" ht="12" customHeight="1">
      <c r="A413" s="6"/>
    </row>
    <row r="414" spans="1:1" ht="12" customHeight="1">
      <c r="A414" s="6"/>
    </row>
    <row r="415" spans="1:1" ht="12" customHeight="1">
      <c r="A415" s="6"/>
    </row>
    <row r="416" spans="1:1" ht="12" customHeight="1">
      <c r="A416" s="6"/>
    </row>
    <row r="417" spans="1:1" ht="12" customHeight="1">
      <c r="A417" s="6"/>
    </row>
    <row r="418" spans="1:1" ht="12" customHeight="1">
      <c r="A418" s="6"/>
    </row>
    <row r="419" spans="1:1" ht="12" customHeight="1">
      <c r="A419" s="6"/>
    </row>
    <row r="420" spans="1:1" ht="12" customHeight="1">
      <c r="A420" s="6"/>
    </row>
    <row r="421" spans="1:1" ht="12" customHeight="1">
      <c r="A421" s="6"/>
    </row>
    <row r="422" spans="1:1" ht="12" customHeight="1">
      <c r="A422" s="6"/>
    </row>
    <row r="423" spans="1:1" ht="12" customHeight="1">
      <c r="A423" s="6"/>
    </row>
    <row r="424" spans="1:1" ht="12" customHeight="1">
      <c r="A424" s="6"/>
    </row>
    <row r="425" spans="1:1" ht="12" customHeight="1">
      <c r="A425" s="6"/>
    </row>
    <row r="426" spans="1:1" ht="12" customHeight="1">
      <c r="A426" s="6"/>
    </row>
    <row r="427" spans="1:1" ht="12" customHeight="1">
      <c r="A427" s="6"/>
    </row>
    <row r="428" spans="1:1" ht="12" customHeight="1">
      <c r="A428" s="6"/>
    </row>
    <row r="429" spans="1:1" ht="12" customHeight="1">
      <c r="A429" s="6"/>
    </row>
    <row r="430" spans="1:1" ht="12" customHeight="1">
      <c r="A430" s="6"/>
    </row>
    <row r="431" spans="1:1" ht="12" customHeight="1">
      <c r="A431" s="6"/>
    </row>
    <row r="432" spans="1:1" ht="12" customHeight="1">
      <c r="A432" s="6"/>
    </row>
    <row r="433" spans="1:1" ht="12" customHeight="1">
      <c r="A433" s="6"/>
    </row>
    <row r="434" spans="1:1" ht="12" customHeight="1">
      <c r="A434" s="6"/>
    </row>
    <row r="435" spans="1:1" ht="12" customHeight="1">
      <c r="A435" s="6"/>
    </row>
    <row r="436" spans="1:1" ht="12" customHeight="1">
      <c r="A436" s="6"/>
    </row>
    <row r="437" spans="1:1" ht="12" customHeight="1">
      <c r="A437" s="6"/>
    </row>
    <row r="438" spans="1:1" ht="12" customHeight="1">
      <c r="A438" s="6"/>
    </row>
    <row r="439" spans="1:1" ht="12" customHeight="1">
      <c r="A439" s="6"/>
    </row>
    <row r="440" spans="1:1" ht="12" customHeight="1">
      <c r="A440" s="6"/>
    </row>
    <row r="441" spans="1:1" ht="12" customHeight="1">
      <c r="A441" s="6"/>
    </row>
    <row r="442" spans="1:1" ht="12" customHeight="1">
      <c r="A442" s="6"/>
    </row>
    <row r="443" spans="1:1" ht="12" customHeight="1">
      <c r="A443" s="6"/>
    </row>
    <row r="444" spans="1:1" ht="12" customHeight="1">
      <c r="A444" s="6"/>
    </row>
    <row r="445" spans="1:1" ht="12" customHeight="1">
      <c r="A445" s="6"/>
    </row>
    <row r="446" spans="1:1" ht="12" customHeight="1">
      <c r="A446" s="6"/>
    </row>
    <row r="447" spans="1:1" ht="12" customHeight="1">
      <c r="A447" s="6"/>
    </row>
    <row r="448" spans="1:1" ht="12" customHeight="1">
      <c r="A448" s="6"/>
    </row>
    <row r="449" spans="1:1" ht="12" customHeight="1">
      <c r="A449" s="6"/>
    </row>
    <row r="450" spans="1:1" ht="12" customHeight="1">
      <c r="A450" s="6"/>
    </row>
    <row r="451" spans="1:1" ht="12" customHeight="1">
      <c r="A451" s="6"/>
    </row>
    <row r="452" spans="1:1" ht="12" customHeight="1">
      <c r="A452" s="6"/>
    </row>
    <row r="453" spans="1:1" ht="12" customHeight="1">
      <c r="A453" s="6"/>
    </row>
    <row r="454" spans="1:1" ht="12" customHeight="1">
      <c r="A454" s="6"/>
    </row>
    <row r="455" spans="1:1" ht="12" customHeight="1">
      <c r="A455" s="6"/>
    </row>
    <row r="456" spans="1:1" ht="12" customHeight="1">
      <c r="A456" s="6"/>
    </row>
    <row r="457" spans="1:1" ht="12" customHeight="1">
      <c r="A457" s="6"/>
    </row>
    <row r="458" spans="1:1" ht="12" customHeight="1">
      <c r="A458" s="6"/>
    </row>
    <row r="459" spans="1:1" ht="12" customHeight="1">
      <c r="A459" s="6"/>
    </row>
    <row r="460" spans="1:1" ht="12" customHeight="1">
      <c r="A460" s="6"/>
    </row>
    <row r="461" spans="1:1" ht="12" customHeight="1">
      <c r="A461" s="6"/>
    </row>
    <row r="462" spans="1:1" ht="12" customHeight="1">
      <c r="A462" s="6"/>
    </row>
    <row r="463" spans="1:1" ht="12" customHeight="1">
      <c r="A463" s="6"/>
    </row>
    <row r="464" spans="1:1" ht="12" customHeight="1">
      <c r="A464" s="6"/>
    </row>
    <row r="465" spans="1:1" ht="12" customHeight="1">
      <c r="A465" s="6"/>
    </row>
    <row r="466" spans="1:1" ht="12" customHeight="1">
      <c r="A466" s="6"/>
    </row>
    <row r="467" spans="1:1" ht="12" customHeight="1">
      <c r="A467" s="6"/>
    </row>
    <row r="468" spans="1:1" ht="12" customHeight="1">
      <c r="A468" s="6"/>
    </row>
    <row r="469" spans="1:1" ht="12" customHeight="1">
      <c r="A469" s="6"/>
    </row>
    <row r="470" spans="1:1" ht="12" customHeight="1">
      <c r="A470" s="6"/>
    </row>
    <row r="471" spans="1:1" ht="12" customHeight="1">
      <c r="A471" s="6"/>
    </row>
    <row r="472" spans="1:1" ht="12" customHeight="1">
      <c r="A472" s="6"/>
    </row>
    <row r="473" spans="1:1" ht="12" customHeight="1">
      <c r="A473" s="6"/>
    </row>
    <row r="474" spans="1:1" ht="12" customHeight="1">
      <c r="A474" s="6"/>
    </row>
    <row r="475" spans="1:1" ht="12" customHeight="1">
      <c r="A475" s="6"/>
    </row>
    <row r="476" spans="1:1" ht="12" customHeight="1">
      <c r="A476" s="6"/>
    </row>
    <row r="477" spans="1:1" ht="12" customHeight="1">
      <c r="A477" s="6"/>
    </row>
    <row r="478" spans="1:1" ht="12" customHeight="1">
      <c r="A478" s="6"/>
    </row>
    <row r="479" spans="1:1" ht="12" customHeight="1">
      <c r="A479" s="6"/>
    </row>
    <row r="480" spans="1:1" ht="12" customHeight="1">
      <c r="A480" s="6"/>
    </row>
    <row r="481" spans="1:1" ht="12" customHeight="1">
      <c r="A481" s="6"/>
    </row>
    <row r="482" spans="1:1" ht="12" customHeight="1">
      <c r="A482" s="6"/>
    </row>
    <row r="483" spans="1:1" ht="12" customHeight="1">
      <c r="A483" s="6"/>
    </row>
    <row r="484" spans="1:1" ht="12" customHeight="1">
      <c r="A484" s="6"/>
    </row>
    <row r="485" spans="1:1" ht="12" customHeight="1">
      <c r="A485" s="6"/>
    </row>
    <row r="486" spans="1:1" ht="12" customHeight="1">
      <c r="A486" s="6"/>
    </row>
    <row r="487" spans="1:1" ht="12" customHeight="1">
      <c r="A487" s="6"/>
    </row>
    <row r="488" spans="1:1" ht="12" customHeight="1">
      <c r="A488" s="6"/>
    </row>
    <row r="489" spans="1:1" ht="12" customHeight="1">
      <c r="A489" s="6"/>
    </row>
    <row r="490" spans="1:1" ht="12" customHeight="1">
      <c r="A490" s="6"/>
    </row>
    <row r="491" spans="1:1" ht="12" customHeight="1">
      <c r="A491" s="6"/>
    </row>
    <row r="492" spans="1:1" ht="12" customHeight="1">
      <c r="A492" s="6"/>
    </row>
    <row r="493" spans="1:1" ht="12" customHeight="1">
      <c r="A493" s="6"/>
    </row>
    <row r="494" spans="1:1" ht="12" customHeight="1">
      <c r="A494" s="6"/>
    </row>
    <row r="495" spans="1:1" ht="12" customHeight="1">
      <c r="A495" s="6"/>
    </row>
    <row r="496" spans="1:1" ht="12" customHeight="1">
      <c r="A496" s="6"/>
    </row>
    <row r="497" spans="1:1" ht="12" customHeight="1">
      <c r="A497" s="6"/>
    </row>
    <row r="498" spans="1:1" ht="12" customHeight="1">
      <c r="A498" s="6"/>
    </row>
    <row r="499" spans="1:1" ht="12" customHeight="1">
      <c r="A499" s="6"/>
    </row>
    <row r="500" spans="1:1" ht="12" customHeight="1">
      <c r="A500" s="6"/>
    </row>
    <row r="501" spans="1:1" ht="12" customHeight="1">
      <c r="A501" s="6"/>
    </row>
    <row r="502" spans="1:1" ht="12" customHeight="1">
      <c r="A502" s="6"/>
    </row>
    <row r="503" spans="1:1" ht="12" customHeight="1">
      <c r="A503" s="6"/>
    </row>
    <row r="504" spans="1:1" ht="12" customHeight="1">
      <c r="A504" s="6"/>
    </row>
    <row r="505" spans="1:1" ht="12" customHeight="1">
      <c r="A505" s="6"/>
    </row>
    <row r="506" spans="1:1" ht="12" customHeight="1">
      <c r="A506" s="6"/>
    </row>
    <row r="507" spans="1:1" ht="12" customHeight="1">
      <c r="A507" s="6"/>
    </row>
    <row r="508" spans="1:1" ht="12" customHeight="1">
      <c r="A508" s="6"/>
    </row>
    <row r="509" spans="1:1" ht="12" customHeight="1">
      <c r="A509" s="6"/>
    </row>
    <row r="510" spans="1:1" ht="12" customHeight="1">
      <c r="A510" s="6"/>
    </row>
    <row r="511" spans="1:1" ht="12" customHeight="1">
      <c r="A511" s="6"/>
    </row>
    <row r="512" spans="1:1" ht="12" customHeight="1">
      <c r="A512" s="6"/>
    </row>
    <row r="513" spans="1:1" ht="12" customHeight="1">
      <c r="A513" s="6"/>
    </row>
    <row r="514" spans="1:1" ht="12" customHeight="1">
      <c r="A514" s="6"/>
    </row>
    <row r="515" spans="1:1" ht="12" customHeight="1">
      <c r="A515" s="6"/>
    </row>
    <row r="516" spans="1:1" ht="12" customHeight="1">
      <c r="A516" s="6"/>
    </row>
    <row r="517" spans="1:1" ht="12" customHeight="1">
      <c r="A517" s="6"/>
    </row>
    <row r="518" spans="1:1" ht="12" customHeight="1">
      <c r="A518" s="6"/>
    </row>
    <row r="519" spans="1:1" ht="12" customHeight="1">
      <c r="A519" s="6"/>
    </row>
    <row r="520" spans="1:1" ht="12" customHeight="1">
      <c r="A520" s="6"/>
    </row>
    <row r="521" spans="1:1" ht="12" customHeight="1">
      <c r="A521" s="6"/>
    </row>
    <row r="522" spans="1:1" ht="12" customHeight="1">
      <c r="A522" s="6"/>
    </row>
    <row r="523" spans="1:1" ht="12" customHeight="1">
      <c r="A523" s="6"/>
    </row>
    <row r="524" spans="1:1" ht="12" customHeight="1">
      <c r="A524" s="6"/>
    </row>
    <row r="525" spans="1:1" ht="12" customHeight="1">
      <c r="A525" s="6"/>
    </row>
    <row r="526" spans="1:1" ht="12" customHeight="1">
      <c r="A526" s="6"/>
    </row>
    <row r="527" spans="1:1" ht="12" customHeight="1">
      <c r="A527" s="6"/>
    </row>
    <row r="528" spans="1:1" ht="12" customHeight="1">
      <c r="A528" s="6"/>
    </row>
    <row r="529" spans="1:1" ht="12" customHeight="1">
      <c r="A529" s="6"/>
    </row>
    <row r="530" spans="1:1" ht="12" customHeight="1">
      <c r="A530" s="6"/>
    </row>
    <row r="531" spans="1:1" ht="12" customHeight="1">
      <c r="A531" s="6"/>
    </row>
    <row r="532" spans="1:1" ht="12" customHeight="1">
      <c r="A532" s="6"/>
    </row>
    <row r="533" spans="1:1" ht="12" customHeight="1">
      <c r="A533" s="6"/>
    </row>
    <row r="534" spans="1:1" ht="12" customHeight="1">
      <c r="A534" s="6"/>
    </row>
    <row r="535" spans="1:1" ht="12" customHeight="1">
      <c r="A535" s="6"/>
    </row>
    <row r="536" spans="1:1" ht="12" customHeight="1">
      <c r="A536" s="6"/>
    </row>
    <row r="537" spans="1:1" ht="12" customHeight="1">
      <c r="A537" s="6"/>
    </row>
    <row r="538" spans="1:1" ht="12" customHeight="1">
      <c r="A538" s="6"/>
    </row>
    <row r="539" spans="1:1" ht="12" customHeight="1">
      <c r="A539" s="6"/>
    </row>
    <row r="540" spans="1:1" ht="12" customHeight="1">
      <c r="A540" s="6"/>
    </row>
    <row r="541" spans="1:1" ht="12" customHeight="1">
      <c r="A541" s="6"/>
    </row>
    <row r="542" spans="1:1" ht="12" customHeight="1">
      <c r="A542" s="6"/>
    </row>
    <row r="543" spans="1:1" ht="12" customHeight="1">
      <c r="A543" s="6"/>
    </row>
    <row r="544" spans="1:1" ht="12" customHeight="1">
      <c r="A544" s="6"/>
    </row>
    <row r="545" spans="1:1" ht="12" customHeight="1">
      <c r="A545" s="6"/>
    </row>
    <row r="546" spans="1:1" ht="12" customHeight="1">
      <c r="A546" s="6"/>
    </row>
    <row r="547" spans="1:1" ht="12" customHeight="1">
      <c r="A547" s="6"/>
    </row>
    <row r="548" spans="1:1" ht="12" customHeight="1">
      <c r="A548" s="6"/>
    </row>
    <row r="549" spans="1:1" ht="12" customHeight="1">
      <c r="A549" s="6"/>
    </row>
    <row r="550" spans="1:1" ht="12" customHeight="1">
      <c r="A550" s="6"/>
    </row>
    <row r="551" spans="1:1" ht="12" customHeight="1">
      <c r="A551" s="6"/>
    </row>
    <row r="552" spans="1:1" ht="12" customHeight="1">
      <c r="A552" s="6"/>
    </row>
    <row r="553" spans="1:1" ht="12" customHeight="1">
      <c r="A553" s="6"/>
    </row>
    <row r="554" spans="1:1" ht="12" customHeight="1">
      <c r="A554" s="6"/>
    </row>
    <row r="555" spans="1:1" ht="12" customHeight="1">
      <c r="A555" s="6"/>
    </row>
    <row r="556" spans="1:1" ht="12" customHeight="1">
      <c r="A556" s="6"/>
    </row>
    <row r="557" spans="1:1" ht="12" customHeight="1">
      <c r="A557" s="6"/>
    </row>
    <row r="558" spans="1:1" ht="12" customHeight="1">
      <c r="A558" s="6"/>
    </row>
    <row r="559" spans="1:1" ht="12" customHeight="1">
      <c r="A559" s="6"/>
    </row>
    <row r="560" spans="1:1" ht="12" customHeight="1">
      <c r="A560" s="6"/>
    </row>
    <row r="561" spans="1:1" ht="12" customHeight="1">
      <c r="A561" s="6"/>
    </row>
    <row r="562" spans="1:1" ht="12" customHeight="1">
      <c r="A562" s="6"/>
    </row>
    <row r="563" spans="1:1" ht="12" customHeight="1">
      <c r="A563" s="6"/>
    </row>
    <row r="564" spans="1:1" ht="12" customHeight="1">
      <c r="A564" s="6"/>
    </row>
    <row r="565" spans="1:1" ht="12" customHeight="1">
      <c r="A565" s="6"/>
    </row>
    <row r="566" spans="1:1" ht="12" customHeight="1">
      <c r="A566" s="6"/>
    </row>
    <row r="567" spans="1:1" ht="12" customHeight="1">
      <c r="A567" s="6"/>
    </row>
    <row r="568" spans="1:1" ht="12" customHeight="1">
      <c r="A568" s="6"/>
    </row>
    <row r="569" spans="1:1" ht="12" customHeight="1">
      <c r="A569" s="6"/>
    </row>
    <row r="570" spans="1:1" ht="12" customHeight="1">
      <c r="A570" s="6"/>
    </row>
    <row r="571" spans="1:1" ht="12" customHeight="1">
      <c r="A571" s="6"/>
    </row>
    <row r="572" spans="1:1" ht="12" customHeight="1">
      <c r="A572" s="6"/>
    </row>
    <row r="573" spans="1:1" ht="12" customHeight="1">
      <c r="A573" s="6"/>
    </row>
    <row r="574" spans="1:1" ht="12" customHeight="1">
      <c r="A574" s="6"/>
    </row>
    <row r="575" spans="1:1" ht="12" customHeight="1">
      <c r="A575" s="6"/>
    </row>
    <row r="576" spans="1:1" ht="12" customHeight="1">
      <c r="A576" s="6"/>
    </row>
    <row r="577" spans="1:1" ht="12" customHeight="1">
      <c r="A577" s="6"/>
    </row>
    <row r="578" spans="1:1" ht="12" customHeight="1">
      <c r="A578" s="6"/>
    </row>
    <row r="579" spans="1:1" ht="12" customHeight="1">
      <c r="A579" s="6"/>
    </row>
    <row r="580" spans="1:1" ht="12" customHeight="1">
      <c r="A580" s="6"/>
    </row>
    <row r="581" spans="1:1" ht="12" customHeight="1">
      <c r="A581" s="6"/>
    </row>
    <row r="582" spans="1:1" ht="12" customHeight="1">
      <c r="A582" s="6"/>
    </row>
    <row r="583" spans="1:1" ht="12" customHeight="1">
      <c r="A583" s="6"/>
    </row>
    <row r="584" spans="1:1" ht="12" customHeight="1">
      <c r="A584" s="6"/>
    </row>
    <row r="585" spans="1:1" ht="12" customHeight="1">
      <c r="A585" s="6"/>
    </row>
    <row r="586" spans="1:1" ht="12" customHeight="1">
      <c r="A586" s="6"/>
    </row>
    <row r="587" spans="1:1" ht="12" customHeight="1">
      <c r="A587" s="6"/>
    </row>
    <row r="588" spans="1:1" ht="12" customHeight="1">
      <c r="A588" s="6"/>
    </row>
    <row r="589" spans="1:1" ht="12" customHeight="1">
      <c r="A589" s="6"/>
    </row>
    <row r="590" spans="1:1" ht="12" customHeight="1">
      <c r="A590" s="6"/>
    </row>
    <row r="591" spans="1:1" ht="12" customHeight="1">
      <c r="A591" s="6"/>
    </row>
    <row r="592" spans="1:1" ht="12" customHeight="1">
      <c r="A592" s="6"/>
    </row>
    <row r="593" spans="1:1" ht="12" customHeight="1">
      <c r="A593" s="6"/>
    </row>
    <row r="594" spans="1:1" ht="12" customHeight="1">
      <c r="A594" s="6"/>
    </row>
    <row r="595" spans="1:1" ht="12" customHeight="1">
      <c r="A595" s="6"/>
    </row>
    <row r="596" spans="1:1" ht="12" customHeight="1">
      <c r="A596" s="6"/>
    </row>
    <row r="597" spans="1:1" ht="12" customHeight="1">
      <c r="A597" s="6"/>
    </row>
    <row r="598" spans="1:1" ht="12" customHeight="1">
      <c r="A598" s="6"/>
    </row>
    <row r="599" spans="1:1" ht="12" customHeight="1">
      <c r="A599" s="6"/>
    </row>
    <row r="600" spans="1:1" ht="12" customHeight="1">
      <c r="A600" s="6"/>
    </row>
    <row r="601" spans="1:1" ht="12" customHeight="1">
      <c r="A601" s="6"/>
    </row>
    <row r="602" spans="1:1" ht="12" customHeight="1">
      <c r="A602" s="6"/>
    </row>
    <row r="603" spans="1:1" ht="12" customHeight="1">
      <c r="A603" s="6"/>
    </row>
    <row r="604" spans="1:1" ht="12" customHeight="1">
      <c r="A604" s="6"/>
    </row>
    <row r="605" spans="1:1" ht="12" customHeight="1">
      <c r="A605" s="6"/>
    </row>
    <row r="606" spans="1:1" ht="12" customHeight="1">
      <c r="A606" s="6"/>
    </row>
    <row r="607" spans="1:1" ht="12" customHeight="1">
      <c r="A607" s="6"/>
    </row>
    <row r="608" spans="1:1" ht="12" customHeight="1">
      <c r="A608" s="6"/>
    </row>
    <row r="609" spans="1:1" ht="12" customHeight="1">
      <c r="A609" s="6"/>
    </row>
    <row r="610" spans="1:1" ht="12" customHeight="1">
      <c r="A610" s="6"/>
    </row>
    <row r="611" spans="1:1" ht="12" customHeight="1">
      <c r="A611" s="6"/>
    </row>
    <row r="612" spans="1:1" ht="12" customHeight="1">
      <c r="A612" s="6"/>
    </row>
    <row r="613" spans="1:1" ht="12" customHeight="1">
      <c r="A613" s="6"/>
    </row>
    <row r="614" spans="1:1" ht="12" customHeight="1">
      <c r="A614" s="6"/>
    </row>
    <row r="615" spans="1:1" ht="12" customHeight="1">
      <c r="A615" s="6"/>
    </row>
    <row r="616" spans="1:1" ht="12" customHeight="1">
      <c r="A616" s="6"/>
    </row>
    <row r="617" spans="1:1" ht="12" customHeight="1">
      <c r="A617" s="6"/>
    </row>
    <row r="618" spans="1:1" ht="12" customHeight="1">
      <c r="A618" s="6"/>
    </row>
    <row r="619" spans="1:1" ht="12" customHeight="1">
      <c r="A619" s="6"/>
    </row>
    <row r="620" spans="1:1" ht="12" customHeight="1">
      <c r="A620" s="6"/>
    </row>
    <row r="621" spans="1:1" ht="12" customHeight="1">
      <c r="A621" s="6"/>
    </row>
    <row r="622" spans="1:1" ht="12" customHeight="1">
      <c r="A622" s="6"/>
    </row>
    <row r="623" spans="1:1" ht="12" customHeight="1">
      <c r="A623" s="6"/>
    </row>
    <row r="624" spans="1:1" ht="12" customHeight="1">
      <c r="A624" s="6"/>
    </row>
    <row r="625" spans="1:1" ht="12" customHeight="1">
      <c r="A625" s="6"/>
    </row>
    <row r="626" spans="1:1" ht="12" customHeight="1">
      <c r="A626" s="6"/>
    </row>
    <row r="627" spans="1:1" ht="12" customHeight="1">
      <c r="A627" s="6"/>
    </row>
    <row r="628" spans="1:1" ht="12" customHeight="1">
      <c r="A628" s="6"/>
    </row>
    <row r="629" spans="1:1" ht="12" customHeight="1">
      <c r="A629" s="6"/>
    </row>
    <row r="630" spans="1:1" ht="12" customHeight="1">
      <c r="A630" s="6"/>
    </row>
    <row r="631" spans="1:1" ht="12" customHeight="1">
      <c r="A631" s="6"/>
    </row>
    <row r="632" spans="1:1" ht="12" customHeight="1">
      <c r="A632" s="6"/>
    </row>
    <row r="633" spans="1:1" ht="12" customHeight="1">
      <c r="A633" s="6"/>
    </row>
    <row r="634" spans="1:1" ht="12" customHeight="1">
      <c r="A634" s="6"/>
    </row>
    <row r="635" spans="1:1" ht="12" customHeight="1">
      <c r="A635" s="6"/>
    </row>
    <row r="636" spans="1:1" ht="12" customHeight="1">
      <c r="A636" s="6"/>
    </row>
    <row r="637" spans="1:1" ht="12" customHeight="1">
      <c r="A637" s="6"/>
    </row>
    <row r="638" spans="1:1" ht="12" customHeight="1">
      <c r="A638" s="6"/>
    </row>
    <row r="639" spans="1:1" ht="12" customHeight="1">
      <c r="A639" s="6"/>
    </row>
    <row r="640" spans="1:1" ht="12" customHeight="1">
      <c r="A640" s="6"/>
    </row>
    <row r="641" spans="1:1" ht="12" customHeight="1">
      <c r="A641" s="6"/>
    </row>
    <row r="642" spans="1:1" ht="12" customHeight="1">
      <c r="A642" s="6"/>
    </row>
    <row r="643" spans="1:1" ht="12" customHeight="1">
      <c r="A643" s="6"/>
    </row>
    <row r="644" spans="1:1" ht="12" customHeight="1">
      <c r="A644" s="6"/>
    </row>
    <row r="645" spans="1:1" ht="12" customHeight="1">
      <c r="A645" s="6"/>
    </row>
    <row r="646" spans="1:1" ht="12" customHeight="1">
      <c r="A646" s="6"/>
    </row>
    <row r="647" spans="1:1" ht="12" customHeight="1">
      <c r="A647" s="6"/>
    </row>
    <row r="648" spans="1:1" ht="12" customHeight="1">
      <c r="A648" s="6"/>
    </row>
    <row r="649" spans="1:1" ht="12" customHeight="1">
      <c r="A649" s="6"/>
    </row>
    <row r="650" spans="1:1" ht="12" customHeight="1">
      <c r="A650" s="6"/>
    </row>
    <row r="651" spans="1:1" ht="12" customHeight="1">
      <c r="A651" s="6"/>
    </row>
    <row r="652" spans="1:1" ht="12" customHeight="1">
      <c r="A652" s="6"/>
    </row>
    <row r="653" spans="1:1" ht="12" customHeight="1">
      <c r="A653" s="6"/>
    </row>
    <row r="654" spans="1:1" ht="12" customHeight="1">
      <c r="A654" s="6"/>
    </row>
    <row r="655" spans="1:1" ht="12" customHeight="1">
      <c r="A655" s="6"/>
    </row>
    <row r="656" spans="1:1" ht="12" customHeight="1">
      <c r="A656" s="6"/>
    </row>
    <row r="657" spans="1:1" ht="12" customHeight="1">
      <c r="A657" s="6"/>
    </row>
    <row r="658" spans="1:1" ht="12" customHeight="1">
      <c r="A658" s="6"/>
    </row>
    <row r="659" spans="1:1" ht="12" customHeight="1">
      <c r="A659" s="6"/>
    </row>
    <row r="660" spans="1:1" ht="12" customHeight="1">
      <c r="A660" s="6"/>
    </row>
    <row r="661" spans="1:1" ht="12" customHeight="1">
      <c r="A661" s="6"/>
    </row>
    <row r="662" spans="1:1" ht="12" customHeight="1">
      <c r="A662" s="6"/>
    </row>
    <row r="663" spans="1:1" ht="12" customHeight="1">
      <c r="A663" s="6"/>
    </row>
    <row r="664" spans="1:1" ht="12" customHeight="1">
      <c r="A664" s="6"/>
    </row>
    <row r="665" spans="1:1" ht="12" customHeight="1">
      <c r="A665" s="6"/>
    </row>
    <row r="666" spans="1:1" ht="12" customHeight="1">
      <c r="A666" s="6"/>
    </row>
    <row r="667" spans="1:1" ht="12" customHeight="1">
      <c r="A667" s="6"/>
    </row>
    <row r="668" spans="1:1" ht="12" customHeight="1">
      <c r="A668" s="6"/>
    </row>
    <row r="669" spans="1:1" ht="12" customHeight="1">
      <c r="A669" s="6"/>
    </row>
    <row r="670" spans="1:1" ht="12" customHeight="1">
      <c r="A670" s="6"/>
    </row>
    <row r="671" spans="1:1" ht="12" customHeight="1">
      <c r="A671" s="6"/>
    </row>
    <row r="672" spans="1:1" ht="12" customHeight="1">
      <c r="A672" s="6"/>
    </row>
    <row r="673" spans="1:1" ht="12" customHeight="1">
      <c r="A673" s="6"/>
    </row>
    <row r="674" spans="1:1" ht="12" customHeight="1">
      <c r="A674" s="6"/>
    </row>
    <row r="675" spans="1:1" ht="12" customHeight="1">
      <c r="A675" s="6"/>
    </row>
    <row r="676" spans="1:1" ht="12" customHeight="1">
      <c r="A676" s="6"/>
    </row>
    <row r="677" spans="1:1" ht="12" customHeight="1">
      <c r="A677" s="6"/>
    </row>
    <row r="678" spans="1:1" ht="12" customHeight="1">
      <c r="A678" s="6"/>
    </row>
    <row r="679" spans="1:1" ht="12" customHeight="1">
      <c r="A679" s="6"/>
    </row>
    <row r="680" spans="1:1" ht="12" customHeight="1">
      <c r="A680" s="6"/>
    </row>
    <row r="681" spans="1:1" ht="12" customHeight="1">
      <c r="A681" s="6"/>
    </row>
    <row r="682" spans="1:1" ht="12" customHeight="1">
      <c r="A682" s="6"/>
    </row>
    <row r="683" spans="1:1" ht="12" customHeight="1">
      <c r="A683" s="6"/>
    </row>
    <row r="684" spans="1:1" ht="12" customHeight="1">
      <c r="A684" s="6"/>
    </row>
    <row r="685" spans="1:1" ht="12" customHeight="1">
      <c r="A685" s="6"/>
    </row>
    <row r="686" spans="1:1" ht="12" customHeight="1">
      <c r="A686" s="6"/>
    </row>
    <row r="687" spans="1:1" ht="12" customHeight="1">
      <c r="A687" s="6"/>
    </row>
    <row r="688" spans="1:1" ht="12" customHeight="1">
      <c r="A688" s="6"/>
    </row>
    <row r="689" spans="1:1" ht="12" customHeight="1">
      <c r="A689" s="6"/>
    </row>
    <row r="690" spans="1:1" ht="12" customHeight="1">
      <c r="A690" s="6"/>
    </row>
    <row r="691" spans="1:1" ht="12" customHeight="1">
      <c r="A691" s="6"/>
    </row>
    <row r="692" spans="1:1" ht="12" customHeight="1">
      <c r="A692" s="6"/>
    </row>
    <row r="693" spans="1:1" ht="12" customHeight="1">
      <c r="A693" s="6"/>
    </row>
    <row r="694" spans="1:1" ht="12" customHeight="1">
      <c r="A694" s="6"/>
    </row>
    <row r="695" spans="1:1" ht="12" customHeight="1">
      <c r="A695" s="6"/>
    </row>
    <row r="696" spans="1:1" ht="12" customHeight="1">
      <c r="A696" s="6"/>
    </row>
    <row r="697" spans="1:1" ht="12" customHeight="1">
      <c r="A697" s="6"/>
    </row>
    <row r="698" spans="1:1" ht="12" customHeight="1">
      <c r="A698" s="6"/>
    </row>
    <row r="699" spans="1:1" ht="12" customHeight="1">
      <c r="A699" s="6"/>
    </row>
    <row r="700" spans="1:1" ht="12" customHeight="1">
      <c r="A700" s="6"/>
    </row>
    <row r="701" spans="1:1" ht="12" customHeight="1">
      <c r="A701" s="6"/>
    </row>
    <row r="702" spans="1:1" ht="12" customHeight="1">
      <c r="A702" s="6"/>
    </row>
    <row r="703" spans="1:1" ht="12" customHeight="1">
      <c r="A703" s="6"/>
    </row>
    <row r="704" spans="1:1" ht="12" customHeight="1">
      <c r="A704" s="6"/>
    </row>
    <row r="705" spans="1:1" ht="12" customHeight="1">
      <c r="A705" s="6"/>
    </row>
    <row r="706" spans="1:1" ht="12" customHeight="1">
      <c r="A706" s="6"/>
    </row>
    <row r="707" spans="1:1" ht="12" customHeight="1">
      <c r="A707" s="6"/>
    </row>
    <row r="708" spans="1:1" ht="12" customHeight="1">
      <c r="A708" s="6"/>
    </row>
    <row r="709" spans="1:1" ht="12" customHeight="1">
      <c r="A709" s="6"/>
    </row>
    <row r="710" spans="1:1" ht="12" customHeight="1">
      <c r="A710" s="6"/>
    </row>
    <row r="711" spans="1:1" ht="12" customHeight="1">
      <c r="A711" s="6"/>
    </row>
    <row r="712" spans="1:1" ht="12" customHeight="1">
      <c r="A712" s="6"/>
    </row>
    <row r="713" spans="1:1" ht="12" customHeight="1">
      <c r="A713" s="6"/>
    </row>
    <row r="714" spans="1:1" ht="12" customHeight="1">
      <c r="A714" s="6"/>
    </row>
    <row r="715" spans="1:1" ht="12" customHeight="1">
      <c r="A715" s="6"/>
    </row>
    <row r="716" spans="1:1" ht="12" customHeight="1">
      <c r="A716" s="6"/>
    </row>
    <row r="717" spans="1:1" ht="12" customHeight="1">
      <c r="A717" s="6"/>
    </row>
    <row r="718" spans="1:1" ht="12" customHeight="1">
      <c r="A718" s="6"/>
    </row>
    <row r="719" spans="1:1" ht="12" customHeight="1">
      <c r="A719" s="6"/>
    </row>
    <row r="720" spans="1:1" ht="12" customHeight="1">
      <c r="A720" s="6"/>
    </row>
    <row r="721" spans="1:1" ht="12" customHeight="1">
      <c r="A721" s="6"/>
    </row>
    <row r="722" spans="1:1" ht="12" customHeight="1">
      <c r="A722" s="6"/>
    </row>
    <row r="723" spans="1:1" ht="12" customHeight="1">
      <c r="A723" s="6"/>
    </row>
    <row r="724" spans="1:1" ht="12" customHeight="1">
      <c r="A724" s="6"/>
    </row>
    <row r="725" spans="1:1" ht="12" customHeight="1">
      <c r="A725" s="6"/>
    </row>
    <row r="726" spans="1:1" ht="12" customHeight="1">
      <c r="A726" s="6"/>
    </row>
    <row r="727" spans="1:1" ht="12" customHeight="1">
      <c r="A727" s="6"/>
    </row>
    <row r="728" spans="1:1" ht="12" customHeight="1">
      <c r="A728" s="6"/>
    </row>
    <row r="729" spans="1:1" ht="12" customHeight="1">
      <c r="A729" s="6"/>
    </row>
    <row r="730" spans="1:1" ht="12" customHeight="1">
      <c r="A730" s="6"/>
    </row>
    <row r="731" spans="1:1" ht="12" customHeight="1">
      <c r="A731" s="6"/>
    </row>
    <row r="732" spans="1:1" ht="12" customHeight="1">
      <c r="A732" s="6"/>
    </row>
    <row r="733" spans="1:1" ht="12" customHeight="1">
      <c r="A733" s="6"/>
    </row>
    <row r="734" spans="1:1" ht="12" customHeight="1">
      <c r="A734" s="6"/>
    </row>
    <row r="735" spans="1:1" ht="12" customHeight="1">
      <c r="A735" s="6"/>
    </row>
    <row r="736" spans="1:1" ht="12" customHeight="1">
      <c r="A736" s="6"/>
    </row>
    <row r="737" spans="1:1" ht="12" customHeight="1">
      <c r="A737" s="6"/>
    </row>
    <row r="738" spans="1:1" ht="12" customHeight="1">
      <c r="A738" s="6"/>
    </row>
    <row r="739" spans="1:1" ht="12" customHeight="1">
      <c r="A739" s="6"/>
    </row>
    <row r="740" spans="1:1" ht="12" customHeight="1">
      <c r="A740" s="6"/>
    </row>
    <row r="741" spans="1:1" ht="12" customHeight="1">
      <c r="A741" s="6"/>
    </row>
    <row r="742" spans="1:1" ht="12" customHeight="1">
      <c r="A742" s="6"/>
    </row>
    <row r="743" spans="1:1" ht="12" customHeight="1">
      <c r="A743" s="6"/>
    </row>
    <row r="744" spans="1:1" ht="12" customHeight="1">
      <c r="A744" s="6"/>
    </row>
    <row r="745" spans="1:1" ht="12" customHeight="1">
      <c r="A745" s="6"/>
    </row>
    <row r="746" spans="1:1" ht="12" customHeight="1">
      <c r="A746" s="6"/>
    </row>
    <row r="747" spans="1:1" ht="12" customHeight="1">
      <c r="A747" s="6"/>
    </row>
    <row r="748" spans="1:1" ht="12" customHeight="1">
      <c r="A748" s="6"/>
    </row>
    <row r="749" spans="1:1" ht="12" customHeight="1">
      <c r="A749" s="6"/>
    </row>
    <row r="750" spans="1:1" ht="12" customHeight="1">
      <c r="A750" s="6"/>
    </row>
    <row r="751" spans="1:1" ht="12" customHeight="1">
      <c r="A751" s="6"/>
    </row>
    <row r="752" spans="1:1" ht="12" customHeight="1">
      <c r="A752" s="6"/>
    </row>
    <row r="753" spans="1:1" ht="12" customHeight="1">
      <c r="A753" s="6"/>
    </row>
    <row r="754" spans="1:1" ht="12" customHeight="1">
      <c r="A754" s="6"/>
    </row>
    <row r="755" spans="1:1" ht="12" customHeight="1">
      <c r="A755" s="6"/>
    </row>
    <row r="756" spans="1:1" ht="12" customHeight="1">
      <c r="A756" s="6"/>
    </row>
    <row r="757" spans="1:1" ht="12" customHeight="1">
      <c r="A757" s="6"/>
    </row>
    <row r="758" spans="1:1" ht="12" customHeight="1">
      <c r="A758" s="6"/>
    </row>
    <row r="759" spans="1:1" ht="12" customHeight="1">
      <c r="A759" s="6"/>
    </row>
    <row r="760" spans="1:1" ht="12" customHeight="1">
      <c r="A760" s="6"/>
    </row>
    <row r="761" spans="1:1" ht="12" customHeight="1">
      <c r="A761" s="6"/>
    </row>
    <row r="762" spans="1:1" ht="12" customHeight="1">
      <c r="A762" s="6"/>
    </row>
    <row r="763" spans="1:1" ht="12" customHeight="1">
      <c r="A763" s="6"/>
    </row>
    <row r="764" spans="1:1" ht="12" customHeight="1">
      <c r="A764" s="6"/>
    </row>
    <row r="765" spans="1:1" ht="12" customHeight="1">
      <c r="A765" s="6"/>
    </row>
    <row r="766" spans="1:1" ht="12" customHeight="1">
      <c r="A766" s="6"/>
    </row>
    <row r="767" spans="1:1" ht="12" customHeight="1">
      <c r="A767" s="6"/>
    </row>
    <row r="768" spans="1:1" ht="12" customHeight="1">
      <c r="A768" s="6"/>
    </row>
    <row r="769" spans="1:1" ht="12" customHeight="1">
      <c r="A769" s="6"/>
    </row>
    <row r="770" spans="1:1" ht="12" customHeight="1">
      <c r="A770" s="6"/>
    </row>
    <row r="771" spans="1:1" ht="12" customHeight="1">
      <c r="A771" s="6"/>
    </row>
    <row r="772" spans="1:1" ht="12" customHeight="1">
      <c r="A772" s="6"/>
    </row>
    <row r="773" spans="1:1" ht="12" customHeight="1">
      <c r="A773" s="6"/>
    </row>
    <row r="774" spans="1:1" ht="12" customHeight="1">
      <c r="A774" s="6"/>
    </row>
    <row r="775" spans="1:1" ht="12" customHeight="1">
      <c r="A775" s="6"/>
    </row>
    <row r="776" spans="1:1" ht="12" customHeight="1">
      <c r="A776" s="6"/>
    </row>
    <row r="777" spans="1:1" ht="12" customHeight="1">
      <c r="A777" s="6"/>
    </row>
    <row r="778" spans="1:1" ht="12" customHeight="1">
      <c r="A778" s="6"/>
    </row>
    <row r="779" spans="1:1" ht="12" customHeight="1">
      <c r="A779" s="6"/>
    </row>
    <row r="780" spans="1:1" ht="12" customHeight="1">
      <c r="A780" s="6"/>
    </row>
    <row r="781" spans="1:1" ht="12" customHeight="1">
      <c r="A781" s="6"/>
    </row>
    <row r="782" spans="1:1" ht="12" customHeight="1">
      <c r="A782" s="6"/>
    </row>
    <row r="783" spans="1:1" ht="12" customHeight="1">
      <c r="A783" s="6"/>
    </row>
    <row r="784" spans="1:1" ht="12" customHeight="1">
      <c r="A784" s="6"/>
    </row>
    <row r="785" spans="1:1" ht="12" customHeight="1">
      <c r="A785" s="6"/>
    </row>
    <row r="786" spans="1:1" ht="12" customHeight="1">
      <c r="A786" s="6"/>
    </row>
    <row r="787" spans="1:1" ht="12" customHeight="1">
      <c r="A787" s="6"/>
    </row>
    <row r="788" spans="1:1" ht="12" customHeight="1">
      <c r="A788" s="6"/>
    </row>
    <row r="789" spans="1:1" ht="12" customHeight="1">
      <c r="A789" s="6"/>
    </row>
    <row r="790" spans="1:1" ht="12" customHeight="1">
      <c r="A790" s="6"/>
    </row>
    <row r="791" spans="1:1" ht="12" customHeight="1">
      <c r="A791" s="6"/>
    </row>
    <row r="792" spans="1:1" ht="12" customHeight="1">
      <c r="A792" s="6"/>
    </row>
    <row r="793" spans="1:1" ht="12" customHeight="1">
      <c r="A793" s="6"/>
    </row>
    <row r="794" spans="1:1" ht="12" customHeight="1">
      <c r="A794" s="6"/>
    </row>
    <row r="795" spans="1:1" ht="12" customHeight="1">
      <c r="A795" s="6"/>
    </row>
    <row r="796" spans="1:1" ht="12" customHeight="1">
      <c r="A796" s="6"/>
    </row>
    <row r="797" spans="1:1" ht="12" customHeight="1">
      <c r="A797" s="6"/>
    </row>
    <row r="798" spans="1:1" ht="12" customHeight="1">
      <c r="A798" s="6"/>
    </row>
    <row r="799" spans="1:1" ht="12" customHeight="1">
      <c r="A799" s="6"/>
    </row>
    <row r="800" spans="1:1" ht="12" customHeight="1">
      <c r="A800" s="6"/>
    </row>
    <row r="801" spans="1:1" ht="12" customHeight="1">
      <c r="A801" s="6"/>
    </row>
    <row r="802" spans="1:1" ht="12" customHeight="1">
      <c r="A802" s="6"/>
    </row>
    <row r="803" spans="1:1" ht="12" customHeight="1">
      <c r="A803" s="6"/>
    </row>
    <row r="804" spans="1:1" ht="12" customHeight="1">
      <c r="A804" s="6"/>
    </row>
    <row r="805" spans="1:1" ht="12" customHeight="1">
      <c r="A805" s="6"/>
    </row>
    <row r="806" spans="1:1" ht="12" customHeight="1">
      <c r="A806" s="6"/>
    </row>
    <row r="807" spans="1:1" ht="12" customHeight="1">
      <c r="A807" s="6"/>
    </row>
    <row r="808" spans="1:1" ht="12" customHeight="1">
      <c r="A808" s="6"/>
    </row>
    <row r="809" spans="1:1" ht="12" customHeight="1">
      <c r="A809" s="6"/>
    </row>
    <row r="810" spans="1:1" ht="12" customHeight="1">
      <c r="A810" s="6"/>
    </row>
    <row r="811" spans="1:1" ht="12" customHeight="1">
      <c r="A811" s="6"/>
    </row>
    <row r="812" spans="1:1" ht="12" customHeight="1">
      <c r="A812" s="6"/>
    </row>
    <row r="813" spans="1:1" ht="12" customHeight="1">
      <c r="A813" s="6"/>
    </row>
    <row r="814" spans="1:1" ht="12" customHeight="1">
      <c r="A814" s="6"/>
    </row>
    <row r="815" spans="1:1" ht="12" customHeight="1">
      <c r="A815" s="6"/>
    </row>
    <row r="816" spans="1:1" ht="12" customHeight="1">
      <c r="A816" s="6"/>
    </row>
    <row r="817" spans="1:1" ht="12" customHeight="1">
      <c r="A817" s="6"/>
    </row>
    <row r="818" spans="1:1" ht="12" customHeight="1">
      <c r="A818" s="6"/>
    </row>
    <row r="819" spans="1:1" ht="12" customHeight="1">
      <c r="A819" s="6"/>
    </row>
    <row r="820" spans="1:1" ht="12" customHeight="1">
      <c r="A820" s="6"/>
    </row>
    <row r="821" spans="1:1" ht="12" customHeight="1">
      <c r="A821" s="6"/>
    </row>
    <row r="822" spans="1:1" ht="12" customHeight="1">
      <c r="A822" s="6"/>
    </row>
    <row r="823" spans="1:1" ht="12" customHeight="1">
      <c r="A823" s="6"/>
    </row>
    <row r="824" spans="1:1" ht="12" customHeight="1">
      <c r="A824" s="6"/>
    </row>
    <row r="825" spans="1:1" ht="12" customHeight="1">
      <c r="A825" s="6"/>
    </row>
    <row r="826" spans="1:1" ht="12" customHeight="1">
      <c r="A826" s="6"/>
    </row>
    <row r="827" spans="1:1" ht="12" customHeight="1">
      <c r="A827" s="6"/>
    </row>
    <row r="828" spans="1:1" ht="12" customHeight="1">
      <c r="A828" s="6"/>
    </row>
    <row r="829" spans="1:1" ht="12" customHeight="1">
      <c r="A829" s="6"/>
    </row>
    <row r="830" spans="1:1" ht="12" customHeight="1">
      <c r="A830" s="6"/>
    </row>
    <row r="831" spans="1:1" ht="12" customHeight="1">
      <c r="A831" s="6"/>
    </row>
    <row r="832" spans="1:1" ht="12" customHeight="1">
      <c r="A832" s="6"/>
    </row>
    <row r="833" spans="1:1" ht="12" customHeight="1">
      <c r="A833" s="6"/>
    </row>
    <row r="834" spans="1:1" ht="12" customHeight="1">
      <c r="A834" s="6"/>
    </row>
    <row r="835" spans="1:1" ht="12" customHeight="1">
      <c r="A835" s="6"/>
    </row>
    <row r="836" spans="1:1" ht="12" customHeight="1">
      <c r="A836" s="6"/>
    </row>
    <row r="837" spans="1:1" ht="12" customHeight="1">
      <c r="A837" s="6"/>
    </row>
    <row r="838" spans="1:1" ht="12" customHeight="1">
      <c r="A838" s="6"/>
    </row>
    <row r="839" spans="1:1" ht="12" customHeight="1">
      <c r="A839" s="6"/>
    </row>
    <row r="840" spans="1:1" ht="12" customHeight="1">
      <c r="A840" s="6"/>
    </row>
    <row r="841" spans="1:1" ht="12" customHeight="1">
      <c r="A841" s="6"/>
    </row>
    <row r="842" spans="1:1" ht="12" customHeight="1">
      <c r="A842" s="6"/>
    </row>
    <row r="843" spans="1:1" ht="12" customHeight="1">
      <c r="A843" s="6"/>
    </row>
    <row r="844" spans="1:1" ht="12" customHeight="1">
      <c r="A844" s="6"/>
    </row>
    <row r="845" spans="1:1" ht="12" customHeight="1">
      <c r="A845" s="6"/>
    </row>
    <row r="846" spans="1:1" ht="12" customHeight="1">
      <c r="A846" s="6"/>
    </row>
    <row r="847" spans="1:1" ht="12" customHeight="1">
      <c r="A847" s="6"/>
    </row>
    <row r="848" spans="1:1" ht="12" customHeight="1">
      <c r="A848" s="6"/>
    </row>
    <row r="849" spans="1:1" ht="12" customHeight="1">
      <c r="A849" s="6"/>
    </row>
    <row r="850" spans="1:1" ht="12" customHeight="1">
      <c r="A850" s="6"/>
    </row>
    <row r="851" spans="1:1" ht="12" customHeight="1">
      <c r="A851" s="6"/>
    </row>
    <row r="852" spans="1:1" ht="12" customHeight="1">
      <c r="A852" s="6"/>
    </row>
    <row r="853" spans="1:1" ht="12" customHeight="1">
      <c r="A853" s="6"/>
    </row>
    <row r="854" spans="1:1" ht="12" customHeight="1">
      <c r="A854" s="6"/>
    </row>
    <row r="855" spans="1:1" ht="12" customHeight="1">
      <c r="A855" s="6"/>
    </row>
    <row r="856" spans="1:1" ht="12" customHeight="1">
      <c r="A856" s="6"/>
    </row>
    <row r="857" spans="1:1" ht="12" customHeight="1">
      <c r="A857" s="6"/>
    </row>
    <row r="858" spans="1:1" ht="12" customHeight="1">
      <c r="A858" s="6"/>
    </row>
    <row r="859" spans="1:1" ht="12" customHeight="1">
      <c r="A859" s="6"/>
    </row>
    <row r="860" spans="1:1" ht="12" customHeight="1">
      <c r="A860" s="6"/>
    </row>
    <row r="861" spans="1:1" ht="12" customHeight="1">
      <c r="A861" s="6"/>
    </row>
    <row r="862" spans="1:1" ht="12" customHeight="1">
      <c r="A862" s="6"/>
    </row>
    <row r="863" spans="1:1" ht="12" customHeight="1">
      <c r="A863" s="6"/>
    </row>
    <row r="864" spans="1:1" ht="12" customHeight="1">
      <c r="A864" s="6"/>
    </row>
    <row r="865" spans="1:1" ht="12" customHeight="1">
      <c r="A865" s="6"/>
    </row>
    <row r="866" spans="1:1" ht="12" customHeight="1">
      <c r="A866" s="6"/>
    </row>
    <row r="867" spans="1:1" ht="12" customHeight="1">
      <c r="A867" s="6"/>
    </row>
    <row r="868" spans="1:1" ht="12" customHeight="1">
      <c r="A868" s="6"/>
    </row>
    <row r="869" spans="1:1" ht="12" customHeight="1">
      <c r="A869" s="6"/>
    </row>
    <row r="870" spans="1:1" ht="12" customHeight="1">
      <c r="A870" s="6"/>
    </row>
    <row r="871" spans="1:1" ht="12" customHeight="1">
      <c r="A871" s="6"/>
    </row>
    <row r="872" spans="1:1" ht="12" customHeight="1">
      <c r="A872" s="6"/>
    </row>
    <row r="873" spans="1:1" ht="12" customHeight="1">
      <c r="A873" s="6"/>
    </row>
    <row r="874" spans="1:1" ht="12" customHeight="1">
      <c r="A874" s="6"/>
    </row>
    <row r="875" spans="1:1" ht="12" customHeight="1">
      <c r="A875" s="6"/>
    </row>
    <row r="876" spans="1:1" ht="12" customHeight="1">
      <c r="A876" s="6"/>
    </row>
    <row r="877" spans="1:1" ht="12" customHeight="1">
      <c r="A877" s="6"/>
    </row>
    <row r="878" spans="1:1" ht="12" customHeight="1">
      <c r="A878" s="6"/>
    </row>
    <row r="879" spans="1:1" ht="12" customHeight="1">
      <c r="A879" s="6"/>
    </row>
    <row r="880" spans="1:1" ht="12" customHeight="1">
      <c r="A880" s="6"/>
    </row>
    <row r="881" spans="1:1" ht="12" customHeight="1">
      <c r="A881" s="6"/>
    </row>
    <row r="882" spans="1:1" ht="12" customHeight="1">
      <c r="A882" s="6"/>
    </row>
    <row r="883" spans="1:1" ht="12" customHeight="1">
      <c r="A883" s="6"/>
    </row>
    <row r="884" spans="1:1" ht="12" customHeight="1">
      <c r="A884" s="6"/>
    </row>
    <row r="885" spans="1:1" ht="12" customHeight="1">
      <c r="A885" s="6"/>
    </row>
    <row r="886" spans="1:1" ht="12" customHeight="1">
      <c r="A886" s="6"/>
    </row>
    <row r="887" spans="1:1" ht="12" customHeight="1">
      <c r="A887" s="6"/>
    </row>
    <row r="888" spans="1:1" ht="12" customHeight="1">
      <c r="A888" s="6"/>
    </row>
    <row r="889" spans="1:1" ht="12" customHeight="1">
      <c r="A889" s="6"/>
    </row>
    <row r="890" spans="1:1" ht="12" customHeight="1">
      <c r="A890" s="6"/>
    </row>
    <row r="891" spans="1:1" ht="12" customHeight="1">
      <c r="A891" s="6"/>
    </row>
    <row r="892" spans="1:1" ht="12" customHeight="1">
      <c r="A892" s="6"/>
    </row>
    <row r="893" spans="1:1" ht="12" customHeight="1">
      <c r="A893" s="6"/>
    </row>
    <row r="894" spans="1:1" ht="12" customHeight="1">
      <c r="A894" s="6"/>
    </row>
    <row r="895" spans="1:1" ht="12" customHeight="1">
      <c r="A895" s="6"/>
    </row>
    <row r="896" spans="1:1" ht="12" customHeight="1">
      <c r="A896" s="6"/>
    </row>
    <row r="897" spans="1:1" ht="12" customHeight="1">
      <c r="A897" s="6"/>
    </row>
    <row r="898" spans="1:1" ht="12" customHeight="1">
      <c r="A898" s="6"/>
    </row>
    <row r="899" spans="1:1" ht="12" customHeight="1">
      <c r="A899" s="6"/>
    </row>
    <row r="900" spans="1:1" ht="12" customHeight="1">
      <c r="A900" s="6"/>
    </row>
    <row r="901" spans="1:1" ht="12" customHeight="1">
      <c r="A901" s="6"/>
    </row>
    <row r="902" spans="1:1" ht="12" customHeight="1">
      <c r="A902" s="6"/>
    </row>
    <row r="903" spans="1:1" ht="12" customHeight="1">
      <c r="A903" s="6"/>
    </row>
    <row r="904" spans="1:1" ht="12" customHeight="1">
      <c r="A904" s="6"/>
    </row>
    <row r="905" spans="1:1" ht="12" customHeight="1">
      <c r="A905" s="6"/>
    </row>
    <row r="906" spans="1:1" ht="12" customHeight="1">
      <c r="A906" s="6"/>
    </row>
    <row r="907" spans="1:1" ht="12" customHeight="1">
      <c r="A907" s="6"/>
    </row>
    <row r="908" spans="1:1" ht="12" customHeight="1">
      <c r="A908" s="6"/>
    </row>
    <row r="909" spans="1:1" ht="12" customHeight="1">
      <c r="A909" s="6"/>
    </row>
    <row r="910" spans="1:1" ht="12" customHeight="1">
      <c r="A910" s="6"/>
    </row>
    <row r="911" spans="1:1" ht="12" customHeight="1">
      <c r="A911" s="6"/>
    </row>
    <row r="912" spans="1:1" ht="12" customHeight="1">
      <c r="A912" s="6"/>
    </row>
    <row r="913" spans="1:1" ht="12" customHeight="1">
      <c r="A913" s="6"/>
    </row>
    <row r="914" spans="1:1" ht="12" customHeight="1">
      <c r="A914" s="6"/>
    </row>
    <row r="915" spans="1:1" ht="12" customHeight="1">
      <c r="A915" s="6"/>
    </row>
    <row r="916" spans="1:1" ht="12" customHeight="1">
      <c r="A916" s="6"/>
    </row>
    <row r="917" spans="1:1" ht="12" customHeight="1">
      <c r="A917" s="6"/>
    </row>
    <row r="918" spans="1:1" ht="12" customHeight="1">
      <c r="A918" s="6"/>
    </row>
    <row r="919" spans="1:1" ht="12" customHeight="1">
      <c r="A919" s="6"/>
    </row>
    <row r="920" spans="1:1" ht="12" customHeight="1">
      <c r="A920" s="6"/>
    </row>
    <row r="921" spans="1:1" ht="12" customHeight="1">
      <c r="A921" s="6"/>
    </row>
    <row r="922" spans="1:1" ht="12" customHeight="1">
      <c r="A922" s="6"/>
    </row>
    <row r="923" spans="1:1" ht="12" customHeight="1">
      <c r="A923" s="6"/>
    </row>
    <row r="924" spans="1:1" ht="12" customHeight="1">
      <c r="A924" s="6"/>
    </row>
    <row r="925" spans="1:1" ht="12" customHeight="1">
      <c r="A925" s="6"/>
    </row>
    <row r="926" spans="1:1" ht="12" customHeight="1">
      <c r="A926" s="6"/>
    </row>
    <row r="927" spans="1:1" ht="12" customHeight="1">
      <c r="A927" s="6"/>
    </row>
    <row r="928" spans="1:1" ht="12" customHeight="1">
      <c r="A928" s="6"/>
    </row>
    <row r="929" spans="1:1" ht="12" customHeight="1">
      <c r="A929" s="6"/>
    </row>
    <row r="930" spans="1:1" ht="12" customHeight="1">
      <c r="A930" s="6"/>
    </row>
    <row r="931" spans="1:1" ht="12" customHeight="1">
      <c r="A931" s="6"/>
    </row>
    <row r="932" spans="1:1" ht="12" customHeight="1">
      <c r="A932" s="6"/>
    </row>
    <row r="933" spans="1:1" ht="12" customHeight="1">
      <c r="A933" s="6"/>
    </row>
    <row r="934" spans="1:1" ht="12" customHeight="1">
      <c r="A934" s="6"/>
    </row>
    <row r="935" spans="1:1" ht="12" customHeight="1">
      <c r="A935" s="6"/>
    </row>
    <row r="936" spans="1:1" ht="12" customHeight="1">
      <c r="A936" s="6"/>
    </row>
    <row r="937" spans="1:1" ht="12" customHeight="1">
      <c r="A937" s="6"/>
    </row>
    <row r="938" spans="1:1" ht="12" customHeight="1">
      <c r="A938" s="6"/>
    </row>
    <row r="939" spans="1:1" ht="12" customHeight="1">
      <c r="A939" s="6"/>
    </row>
    <row r="940" spans="1:1" ht="12" customHeight="1">
      <c r="A940" s="6"/>
    </row>
    <row r="941" spans="1:1" ht="12" customHeight="1">
      <c r="A941" s="6"/>
    </row>
    <row r="942" spans="1:1" ht="12" customHeight="1">
      <c r="A942" s="6"/>
    </row>
    <row r="943" spans="1:1" ht="12" customHeight="1">
      <c r="A943" s="6"/>
    </row>
    <row r="944" spans="1:1" ht="12" customHeight="1">
      <c r="A944" s="6"/>
    </row>
    <row r="945" spans="1:1" ht="12" customHeight="1">
      <c r="A945" s="6"/>
    </row>
    <row r="946" spans="1:1" ht="12" customHeight="1">
      <c r="A946" s="6"/>
    </row>
    <row r="947" spans="1:1" ht="12" customHeight="1">
      <c r="A947" s="6"/>
    </row>
    <row r="948" spans="1:1" ht="12" customHeight="1">
      <c r="A948" s="6"/>
    </row>
    <row r="949" spans="1:1" ht="12" customHeight="1">
      <c r="A949" s="6"/>
    </row>
    <row r="950" spans="1:1" ht="12" customHeight="1">
      <c r="A950" s="6"/>
    </row>
    <row r="951" spans="1:1" ht="12" customHeight="1">
      <c r="A951" s="6"/>
    </row>
    <row r="952" spans="1:1" ht="12" customHeight="1">
      <c r="A952" s="6"/>
    </row>
    <row r="953" spans="1:1" ht="12" customHeight="1">
      <c r="A953" s="6"/>
    </row>
    <row r="954" spans="1:1" ht="12" customHeight="1">
      <c r="A954" s="6"/>
    </row>
    <row r="955" spans="1:1" ht="12" customHeight="1">
      <c r="A955" s="6"/>
    </row>
    <row r="956" spans="1:1" ht="12" customHeight="1">
      <c r="A956" s="6"/>
    </row>
    <row r="957" spans="1:1" ht="12" customHeight="1">
      <c r="A957" s="6"/>
    </row>
    <row r="958" spans="1:1" ht="12" customHeight="1">
      <c r="A958" s="6"/>
    </row>
    <row r="959" spans="1:1" ht="12" customHeight="1">
      <c r="A959" s="6"/>
    </row>
    <row r="960" spans="1:1" ht="12" customHeight="1">
      <c r="A960" s="6"/>
    </row>
    <row r="961" spans="1:1" ht="12" customHeight="1">
      <c r="A961" s="6"/>
    </row>
    <row r="962" spans="1:1" ht="12" customHeight="1">
      <c r="A962" s="6"/>
    </row>
    <row r="963" spans="1:1" ht="12" customHeight="1">
      <c r="A963" s="6"/>
    </row>
    <row r="964" spans="1:1" ht="12" customHeight="1">
      <c r="A964" s="6"/>
    </row>
    <row r="965" spans="1:1" ht="12" customHeight="1">
      <c r="A965" s="6"/>
    </row>
    <row r="966" spans="1:1" ht="12" customHeight="1">
      <c r="A966" s="6"/>
    </row>
    <row r="967" spans="1:1" ht="12" customHeight="1">
      <c r="A967" s="6"/>
    </row>
    <row r="968" spans="1:1" ht="12" customHeight="1">
      <c r="A968" s="6"/>
    </row>
    <row r="969" spans="1:1" ht="12" customHeight="1">
      <c r="A969" s="6"/>
    </row>
    <row r="970" spans="1:1" ht="12" customHeight="1">
      <c r="A970" s="6"/>
    </row>
    <row r="971" spans="1:1" ht="12" customHeight="1">
      <c r="A971" s="6"/>
    </row>
    <row r="972" spans="1:1" ht="12" customHeight="1">
      <c r="A972" s="6"/>
    </row>
    <row r="973" spans="1:1" ht="12" customHeight="1">
      <c r="A973" s="6"/>
    </row>
    <row r="974" spans="1:1" ht="12" customHeight="1">
      <c r="A974" s="6"/>
    </row>
    <row r="975" spans="1:1" ht="12" customHeight="1">
      <c r="A975" s="6"/>
    </row>
    <row r="976" spans="1:1" ht="12" customHeight="1">
      <c r="A976" s="6"/>
    </row>
    <row r="977" spans="1:1" ht="12" customHeight="1">
      <c r="A977" s="6"/>
    </row>
    <row r="978" spans="1:1" ht="12" customHeight="1">
      <c r="A978" s="6"/>
    </row>
    <row r="979" spans="1:1" ht="12" customHeight="1">
      <c r="A979" s="6"/>
    </row>
    <row r="980" spans="1:1" ht="12" customHeight="1">
      <c r="A980" s="6"/>
    </row>
    <row r="981" spans="1:1" ht="12" customHeight="1">
      <c r="A981" s="6"/>
    </row>
    <row r="982" spans="1:1" ht="12" customHeight="1">
      <c r="A982" s="6"/>
    </row>
    <row r="983" spans="1:1" ht="12" customHeight="1">
      <c r="A983" s="6"/>
    </row>
    <row r="984" spans="1:1" ht="12" customHeight="1">
      <c r="A984" s="6"/>
    </row>
    <row r="985" spans="1:1" ht="12" customHeight="1">
      <c r="A985" s="6"/>
    </row>
    <row r="986" spans="1:1" ht="12" customHeight="1">
      <c r="A986" s="6"/>
    </row>
    <row r="987" spans="1:1" ht="12" customHeight="1">
      <c r="A987" s="6"/>
    </row>
    <row r="988" spans="1:1" ht="12" customHeight="1">
      <c r="A988" s="6"/>
    </row>
    <row r="989" spans="1:1" ht="12" customHeight="1">
      <c r="A989" s="6"/>
    </row>
    <row r="990" spans="1:1" ht="12" customHeight="1">
      <c r="A990" s="6"/>
    </row>
    <row r="991" spans="1:1" ht="12" customHeight="1">
      <c r="A991" s="6"/>
    </row>
    <row r="992" spans="1:1" ht="12" customHeight="1">
      <c r="A992" s="6"/>
    </row>
    <row r="993" spans="1:1" ht="12" customHeight="1">
      <c r="A993" s="6"/>
    </row>
    <row r="994" spans="1:1" ht="12" customHeight="1">
      <c r="A994" s="6"/>
    </row>
    <row r="995" spans="1:1" ht="12" customHeight="1">
      <c r="A995" s="6"/>
    </row>
    <row r="996" spans="1:1" ht="12" customHeight="1">
      <c r="A996" s="6"/>
    </row>
    <row r="997" spans="1:1" ht="12" customHeight="1">
      <c r="A997" s="6"/>
    </row>
    <row r="998" spans="1:1" ht="12" customHeight="1">
      <c r="A998" s="6"/>
    </row>
    <row r="999" spans="1:1" ht="12" customHeight="1">
      <c r="A999" s="6"/>
    </row>
    <row r="1000" spans="1:1" ht="12" customHeight="1">
      <c r="A1000" s="6"/>
    </row>
  </sheetData>
  <mergeCells count="1">
    <mergeCell ref="A1:D1"/>
  </mergeCells>
  <pageMargins left="0.75" right="0.75" top="1" bottom="1" header="0" footer="0"/>
  <pageSetup paperSize="9" orientation="portrait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Z1000"/>
  <sheetViews>
    <sheetView workbookViewId="0">
      <selection sqref="A1:XFD1048576"/>
    </sheetView>
  </sheetViews>
  <sheetFormatPr defaultColWidth="14.5" defaultRowHeight="15" customHeight="1"/>
  <cols>
    <col min="1" max="1" width="41.625" customWidth="1"/>
    <col min="2" max="2" width="20.5" customWidth="1"/>
    <col min="3" max="3" width="18.125" customWidth="1"/>
    <col min="4" max="9" width="12.875" customWidth="1"/>
    <col min="10" max="10" width="14" customWidth="1"/>
    <col min="11" max="14" width="12.875" customWidth="1"/>
    <col min="15" max="15" width="11" customWidth="1"/>
    <col min="16" max="16" width="12.875" customWidth="1"/>
    <col min="17" max="26" width="11" customWidth="1"/>
  </cols>
  <sheetData>
    <row r="1" spans="1:26" s="93" customFormat="1" ht="17.100000000000001" thickBot="1">
      <c r="A1" s="94" t="s">
        <v>40</v>
      </c>
      <c r="B1" s="95">
        <v>2026</v>
      </c>
      <c r="C1" s="166" t="s">
        <v>41</v>
      </c>
      <c r="D1" s="181"/>
    </row>
    <row r="2" spans="1:26" ht="12" customHeight="1"/>
    <row r="3" spans="1:26" ht="12" customHeight="1">
      <c r="A3" s="17" t="s">
        <v>42</v>
      </c>
      <c r="B3" s="18" t="s">
        <v>15</v>
      </c>
    </row>
    <row r="4" spans="1:26" ht="12" customHeight="1">
      <c r="A4" s="17" t="s">
        <v>43</v>
      </c>
      <c r="B4" s="18" t="s">
        <v>15</v>
      </c>
    </row>
    <row r="5" spans="1:26" ht="12" customHeight="1">
      <c r="A5" s="17" t="s">
        <v>44</v>
      </c>
      <c r="B5" s="18" t="s">
        <v>15</v>
      </c>
    </row>
    <row r="6" spans="1:26" ht="12" customHeight="1">
      <c r="A6" s="17" t="s">
        <v>45</v>
      </c>
      <c r="B6" s="19">
        <v>0</v>
      </c>
    </row>
    <row r="7" spans="1:26" ht="12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spans="1:26" ht="12" customHeight="1">
      <c r="A8" s="15" t="s">
        <v>46</v>
      </c>
    </row>
    <row r="9" spans="1:26" ht="12" customHeight="1">
      <c r="A9" s="17" t="s">
        <v>47</v>
      </c>
      <c r="B9" s="20" t="s">
        <v>48</v>
      </c>
    </row>
    <row r="10" spans="1:26" ht="12" customHeight="1">
      <c r="A10" s="17" t="s">
        <v>49</v>
      </c>
      <c r="B10" s="18" t="s">
        <v>15</v>
      </c>
    </row>
    <row r="11" spans="1:26" ht="12" customHeight="1">
      <c r="A11" s="17" t="s">
        <v>50</v>
      </c>
      <c r="B11" s="18" t="s">
        <v>15</v>
      </c>
      <c r="C11" s="7" t="s">
        <v>15</v>
      </c>
      <c r="D11" s="6" t="s">
        <v>15</v>
      </c>
      <c r="E11" s="6"/>
    </row>
    <row r="12" spans="1:26" ht="12" customHeight="1">
      <c r="A12" s="17" t="s">
        <v>51</v>
      </c>
      <c r="B12" s="18" t="s">
        <v>15</v>
      </c>
      <c r="C12" s="7" t="s">
        <v>15</v>
      </c>
      <c r="D12" s="6"/>
      <c r="E12" s="6"/>
    </row>
    <row r="13" spans="1:26" ht="12" customHeight="1">
      <c r="A13" s="17" t="s">
        <v>52</v>
      </c>
      <c r="B13" s="18"/>
      <c r="C13" s="7" t="s">
        <v>15</v>
      </c>
    </row>
    <row r="14" spans="1:26" ht="12" customHeight="1"/>
    <row r="15" spans="1:26" ht="12" customHeight="1">
      <c r="A15" s="17" t="s">
        <v>53</v>
      </c>
      <c r="B15" s="21">
        <v>0</v>
      </c>
    </row>
    <row r="16" spans="1:26" ht="12" customHeight="1">
      <c r="A16" s="17" t="s">
        <v>54</v>
      </c>
      <c r="B16" s="21">
        <v>0</v>
      </c>
    </row>
    <row r="17" spans="1:26" ht="12" customHeight="1">
      <c r="A17" s="17" t="s">
        <v>55</v>
      </c>
      <c r="B17" s="21">
        <v>0</v>
      </c>
    </row>
    <row r="18" spans="1:26" ht="12" customHeight="1">
      <c r="A18" s="17" t="s">
        <v>56</v>
      </c>
      <c r="B18" s="21">
        <v>0</v>
      </c>
    </row>
    <row r="19" spans="1:26" ht="12" customHeight="1">
      <c r="A19" s="7" t="s">
        <v>15</v>
      </c>
      <c r="B19" s="7" t="s">
        <v>15</v>
      </c>
    </row>
    <row r="20" spans="1:26" ht="12" customHeight="1">
      <c r="A20" s="17" t="s">
        <v>57</v>
      </c>
      <c r="B20" s="22">
        <v>0</v>
      </c>
      <c r="C20" s="6" t="s">
        <v>58</v>
      </c>
    </row>
    <row r="21" spans="1:26" ht="12" customHeight="1">
      <c r="A21" s="17" t="s">
        <v>59</v>
      </c>
      <c r="B21" s="23">
        <f>(((52*5)-20-10-B22)/11)*B20</f>
        <v>0</v>
      </c>
      <c r="C21" s="6" t="s">
        <v>60</v>
      </c>
    </row>
    <row r="22" spans="1:26" ht="12" customHeight="1">
      <c r="A22" s="17" t="s">
        <v>61</v>
      </c>
      <c r="B22" s="23">
        <v>0</v>
      </c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spans="1:26" ht="12" customHeight="1">
      <c r="A23" s="17" t="s">
        <v>62</v>
      </c>
      <c r="B23" s="24">
        <v>0</v>
      </c>
      <c r="C23" s="7" t="s">
        <v>15</v>
      </c>
    </row>
    <row r="24" spans="1:26" ht="12" customHeight="1">
      <c r="A24" s="17" t="s">
        <v>63</v>
      </c>
      <c r="B24" s="24">
        <f t="shared" ref="B24:B26" si="0">B16*$B$20</f>
        <v>0</v>
      </c>
      <c r="C24" s="7" t="s">
        <v>15</v>
      </c>
    </row>
    <row r="25" spans="1:26" ht="12" customHeight="1">
      <c r="A25" s="17" t="s">
        <v>64</v>
      </c>
      <c r="B25" s="24">
        <f t="shared" si="0"/>
        <v>0</v>
      </c>
      <c r="C25" s="7" t="s">
        <v>15</v>
      </c>
    </row>
    <row r="26" spans="1:26" ht="12" customHeight="1">
      <c r="A26" s="17" t="s">
        <v>65</v>
      </c>
      <c r="B26" s="24">
        <f t="shared" si="0"/>
        <v>0</v>
      </c>
    </row>
    <row r="27" spans="1:26" ht="12" customHeight="1">
      <c r="A27" s="7" t="s">
        <v>15</v>
      </c>
      <c r="B27" s="7" t="s">
        <v>15</v>
      </c>
      <c r="C27" s="7" t="s">
        <v>15</v>
      </c>
    </row>
    <row r="28" spans="1:26" ht="12" customHeight="1">
      <c r="A28" s="17" t="s">
        <v>66</v>
      </c>
      <c r="B28" s="25">
        <v>0</v>
      </c>
      <c r="C28" s="7" t="s">
        <v>67</v>
      </c>
    </row>
    <row r="29" spans="1:26" ht="12" customHeight="1">
      <c r="A29" s="17" t="s">
        <v>68</v>
      </c>
      <c r="B29" s="25">
        <v>0</v>
      </c>
      <c r="C29" s="7" t="s">
        <v>69</v>
      </c>
    </row>
    <row r="30" spans="1:26" ht="12" customHeight="1">
      <c r="A30" s="17" t="s">
        <v>70</v>
      </c>
      <c r="B30" s="25">
        <v>0</v>
      </c>
      <c r="C30" s="7" t="s">
        <v>67</v>
      </c>
      <c r="I30" s="24" t="s">
        <v>15</v>
      </c>
    </row>
    <row r="31" spans="1:26" ht="12" customHeight="1">
      <c r="A31" s="17" t="s">
        <v>70</v>
      </c>
      <c r="B31" s="25">
        <v>0</v>
      </c>
      <c r="C31" s="7" t="s">
        <v>69</v>
      </c>
    </row>
    <row r="32" spans="1:26" ht="12" customHeight="1">
      <c r="A32" s="17" t="s">
        <v>71</v>
      </c>
      <c r="B32" s="25">
        <v>0</v>
      </c>
      <c r="C32" s="7" t="s">
        <v>72</v>
      </c>
    </row>
    <row r="33" spans="1:17" ht="12" customHeight="1">
      <c r="A33" s="17" t="s">
        <v>73</v>
      </c>
      <c r="B33" s="25">
        <v>0</v>
      </c>
      <c r="C33" s="7" t="s">
        <v>74</v>
      </c>
    </row>
    <row r="34" spans="1:17" ht="12" customHeight="1"/>
    <row r="35" spans="1:17" ht="12" customHeight="1">
      <c r="A35" s="17" t="s">
        <v>75</v>
      </c>
      <c r="B35" s="8">
        <f>'RSZ-tarieven'!B4</f>
        <v>0.25</v>
      </c>
      <c r="C35" s="8"/>
    </row>
    <row r="36" spans="1:17" ht="12" customHeight="1">
      <c r="A36" s="17" t="s">
        <v>76</v>
      </c>
      <c r="B36" s="8">
        <f>'RSZ-tarieven'!B15</f>
        <v>1.9799999999999998E-2</v>
      </c>
      <c r="C36" s="8"/>
    </row>
    <row r="37" spans="1:17" ht="12" customHeight="1">
      <c r="A37" s="17" t="s">
        <v>77</v>
      </c>
      <c r="B37" s="22">
        <f>IF(B6&lt;10,0,1.69%)</f>
        <v>0</v>
      </c>
      <c r="C37" s="8"/>
    </row>
    <row r="38" spans="1:17" ht="12" customHeight="1">
      <c r="A38" s="17" t="s">
        <v>78</v>
      </c>
      <c r="B38" s="26">
        <f>IF(B23&gt;3744,0,0.14*(11233.89-(B23*3))/3)</f>
        <v>524.2482</v>
      </c>
      <c r="C38" s="8"/>
    </row>
    <row r="39" spans="1:17" ht="12" customHeight="1">
      <c r="A39" s="17" t="s">
        <v>79</v>
      </c>
      <c r="B39" s="27"/>
      <c r="C39" s="8"/>
    </row>
    <row r="40" spans="1:17" ht="12" customHeight="1">
      <c r="A40" s="17" t="s">
        <v>80</v>
      </c>
      <c r="B40" s="27"/>
      <c r="C40" s="8"/>
    </row>
    <row r="41" spans="1:17" ht="12" customHeight="1">
      <c r="F41" s="28" t="s">
        <v>15</v>
      </c>
      <c r="J41" s="28" t="s">
        <v>81</v>
      </c>
      <c r="M41" s="29" t="s">
        <v>15</v>
      </c>
      <c r="Q41" s="24"/>
    </row>
    <row r="42" spans="1:17" ht="12" customHeight="1">
      <c r="B42" s="30">
        <f>B1</f>
        <v>2026</v>
      </c>
      <c r="C42" s="20" t="s">
        <v>82</v>
      </c>
      <c r="D42" s="20" t="s">
        <v>83</v>
      </c>
      <c r="E42" s="20" t="s">
        <v>84</v>
      </c>
      <c r="F42" s="20" t="s">
        <v>85</v>
      </c>
      <c r="G42" s="20" t="s">
        <v>86</v>
      </c>
      <c r="H42" s="20" t="s">
        <v>87</v>
      </c>
      <c r="I42" s="20" t="s">
        <v>88</v>
      </c>
      <c r="J42" s="20" t="s">
        <v>89</v>
      </c>
      <c r="K42" s="20" t="s">
        <v>90</v>
      </c>
      <c r="L42" s="20" t="s">
        <v>91</v>
      </c>
      <c r="M42" s="20" t="s">
        <v>92</v>
      </c>
      <c r="N42" s="20" t="s">
        <v>93</v>
      </c>
      <c r="O42" s="20" t="s">
        <v>94</v>
      </c>
      <c r="P42" s="20" t="s">
        <v>95</v>
      </c>
    </row>
    <row r="43" spans="1:17" ht="12" customHeight="1">
      <c r="A43" s="7" t="s">
        <v>57</v>
      </c>
      <c r="B43" s="31" t="s">
        <v>96</v>
      </c>
      <c r="C43" s="105">
        <f t="shared" ref="C43:H43" si="1">$B$20</f>
        <v>0</v>
      </c>
      <c r="D43" s="106">
        <f t="shared" si="1"/>
        <v>0</v>
      </c>
      <c r="E43" s="106">
        <f t="shared" si="1"/>
        <v>0</v>
      </c>
      <c r="F43" s="106">
        <f t="shared" si="1"/>
        <v>0</v>
      </c>
      <c r="G43" s="106">
        <f t="shared" si="1"/>
        <v>0</v>
      </c>
      <c r="H43" s="106">
        <f t="shared" si="1"/>
        <v>0</v>
      </c>
      <c r="I43" s="107">
        <v>0.92</v>
      </c>
      <c r="J43" s="106">
        <f t="shared" ref="J43:P43" si="2">$B$20</f>
        <v>0</v>
      </c>
      <c r="K43" s="106">
        <f t="shared" si="2"/>
        <v>0</v>
      </c>
      <c r="L43" s="106">
        <f t="shared" si="2"/>
        <v>0</v>
      </c>
      <c r="M43" s="106">
        <f t="shared" si="2"/>
        <v>0</v>
      </c>
      <c r="N43" s="106">
        <f t="shared" si="2"/>
        <v>0</v>
      </c>
      <c r="O43" s="106">
        <f t="shared" si="2"/>
        <v>0</v>
      </c>
      <c r="P43" s="108">
        <f t="shared" si="2"/>
        <v>0</v>
      </c>
    </row>
    <row r="44" spans="1:17" ht="12" customHeight="1">
      <c r="A44" s="7" t="s">
        <v>97</v>
      </c>
      <c r="B44" s="32">
        <f t="shared" ref="B44:B50" si="3">SUM(C44:P44)</f>
        <v>0</v>
      </c>
      <c r="C44" s="109">
        <f>$B$21</f>
        <v>0</v>
      </c>
      <c r="D44" s="110">
        <f t="shared" ref="D44:H45" si="4">C44</f>
        <v>0</v>
      </c>
      <c r="E44" s="110">
        <f t="shared" si="4"/>
        <v>0</v>
      </c>
      <c r="F44" s="110">
        <f t="shared" si="4"/>
        <v>0</v>
      </c>
      <c r="G44" s="110">
        <f t="shared" si="4"/>
        <v>0</v>
      </c>
      <c r="H44" s="110">
        <f t="shared" si="4"/>
        <v>0</v>
      </c>
      <c r="I44" s="111" t="s">
        <v>98</v>
      </c>
      <c r="J44" s="110" t="s">
        <v>15</v>
      </c>
      <c r="K44" s="110">
        <f>H44</f>
        <v>0</v>
      </c>
      <c r="L44" s="110">
        <f t="shared" ref="L44:M44" si="5">K44</f>
        <v>0</v>
      </c>
      <c r="M44" s="110">
        <f t="shared" si="5"/>
        <v>0</v>
      </c>
      <c r="N44" s="110">
        <f>K44</f>
        <v>0</v>
      </c>
      <c r="O44" s="111" t="s">
        <v>98</v>
      </c>
      <c r="P44" s="112">
        <f t="shared" ref="P44:P45" si="6">N44</f>
        <v>0</v>
      </c>
    </row>
    <row r="45" spans="1:17" ht="12" customHeight="1">
      <c r="A45" s="7" t="s">
        <v>99</v>
      </c>
      <c r="B45" s="33">
        <f t="shared" si="3"/>
        <v>0</v>
      </c>
      <c r="C45" s="34">
        <f>$B23</f>
        <v>0</v>
      </c>
      <c r="D45" s="24">
        <f t="shared" si="4"/>
        <v>0</v>
      </c>
      <c r="E45" s="24">
        <f t="shared" si="4"/>
        <v>0</v>
      </c>
      <c r="F45" s="24">
        <f t="shared" si="4"/>
        <v>0</v>
      </c>
      <c r="G45" s="24">
        <f t="shared" si="4"/>
        <v>0</v>
      </c>
      <c r="H45" s="24">
        <f t="shared" si="4"/>
        <v>0</v>
      </c>
      <c r="I45" s="24">
        <f>H45*92%</f>
        <v>0</v>
      </c>
      <c r="J45" s="24">
        <f>H45</f>
        <v>0</v>
      </c>
      <c r="K45" s="24">
        <f t="shared" ref="K45:N45" si="7">J45</f>
        <v>0</v>
      </c>
      <c r="L45" s="24">
        <f t="shared" si="7"/>
        <v>0</v>
      </c>
      <c r="M45" s="24">
        <f t="shared" si="7"/>
        <v>0</v>
      </c>
      <c r="N45" s="24">
        <f t="shared" si="7"/>
        <v>0</v>
      </c>
      <c r="O45" s="24">
        <f>$B$18*$B20</f>
        <v>0</v>
      </c>
      <c r="P45" s="113">
        <f t="shared" si="6"/>
        <v>0</v>
      </c>
    </row>
    <row r="46" spans="1:17" ht="12" customHeight="1">
      <c r="A46" s="7" t="s">
        <v>100</v>
      </c>
      <c r="B46" s="33">
        <f t="shared" si="3"/>
        <v>0</v>
      </c>
      <c r="C46" s="34">
        <f>$B28+($B29*$C44)</f>
        <v>0</v>
      </c>
      <c r="D46" s="24">
        <f>$B28+($B29*D$44)</f>
        <v>0</v>
      </c>
      <c r="E46" s="24">
        <f>$B28+($B29*$E44)</f>
        <v>0</v>
      </c>
      <c r="F46" s="24">
        <f t="shared" ref="F46:H46" si="8">$B28+($B29*F$44)</f>
        <v>0</v>
      </c>
      <c r="G46" s="24">
        <f t="shared" si="8"/>
        <v>0</v>
      </c>
      <c r="H46" s="24">
        <f t="shared" si="8"/>
        <v>0</v>
      </c>
      <c r="I46" s="35" t="s">
        <v>98</v>
      </c>
      <c r="J46" s="24">
        <f>$B28+($B29*$B21)</f>
        <v>0</v>
      </c>
      <c r="K46" s="24">
        <f>$B28+($B29*K$44)</f>
        <v>0</v>
      </c>
      <c r="L46" s="24">
        <f>$B28+($B29*$L44)</f>
        <v>0</v>
      </c>
      <c r="M46" s="24">
        <f t="shared" ref="M46:N46" si="9">$B28+($B29*M$44)</f>
        <v>0</v>
      </c>
      <c r="N46" s="24">
        <f t="shared" si="9"/>
        <v>0</v>
      </c>
      <c r="O46" s="35" t="s">
        <v>98</v>
      </c>
      <c r="P46" s="114">
        <f>$B28+($B29*P$44)</f>
        <v>0</v>
      </c>
    </row>
    <row r="47" spans="1:17" ht="12" customHeight="1">
      <c r="A47" s="7" t="s">
        <v>101</v>
      </c>
      <c r="B47" s="33">
        <f t="shared" si="3"/>
        <v>0</v>
      </c>
      <c r="C47" s="34">
        <f>MAX(0,(IF((C45+C46)&gt;0,(C45+C46)*(B35+B36+B37)-B38-B39-B40)))</f>
        <v>0</v>
      </c>
      <c r="D47" s="24">
        <f>MAX(0,IF((D45+D46)&gt;0,(D45+D46)*(B35+B36+B37)-B38-B39-B40,0))</f>
        <v>0</v>
      </c>
      <c r="E47" s="24">
        <f>MAX(0,IF((E45+E46)&gt;0,(E45+E46)*(B35+B36+B37)-B38-B39-B40,0))</f>
        <v>0</v>
      </c>
      <c r="F47" s="24">
        <f>MAX(0,IF((F45+F46)&gt;0,(F45+F46)*(B35+B36+B37)-B38-B39-B40,0))</f>
        <v>0</v>
      </c>
      <c r="G47" s="24">
        <f>MAX(0,IF((G45+G46)&gt;0,(G45+G46)*(B35+B36+B37)-B38-B39-B40,0))</f>
        <v>0</v>
      </c>
      <c r="H47" s="24">
        <f>MAX(0,IF((H45+H46)&gt;0,(H45+H46)*(B35+B36+B37)-B38-B39-B40,0))</f>
        <v>0</v>
      </c>
      <c r="I47" s="35" t="s">
        <v>98</v>
      </c>
      <c r="J47" s="24">
        <f>MAX(0,IF((J45+J46)&gt;0,(J45+J46)*(B35+B36+B37)-B38-B39-B40,0))</f>
        <v>0</v>
      </c>
      <c r="K47" s="24">
        <f>MAX(0,IF((K45+K46)&gt;0,(K45+K46)*(B35+B36+B37)-B38-B39-B40,0))</f>
        <v>0</v>
      </c>
      <c r="L47" s="24">
        <f>MAX(0,IF((L45+L46)&gt;0,(L45+L46)*(B35+B36+B37)-B38-B39-B40,0))</f>
        <v>0</v>
      </c>
      <c r="M47" s="24">
        <f>MAX(0,IF((M45+M46)&gt;0,(M45+M46)*(B35+B36+B37)-B38-B39-B40,0))</f>
        <v>0</v>
      </c>
      <c r="N47" s="24">
        <f>MAX(0,IF((N45+N46)&gt;0,(N45+N46)*(B35+B36+B37)-B38-B39-B40,0))</f>
        <v>0</v>
      </c>
      <c r="O47" s="24">
        <f>MAX(0,IF((O45)&gt;0,O45*(B35+B36+B37),0))</f>
        <v>0</v>
      </c>
      <c r="P47" s="114">
        <f>MAX(0,IF((P45+P46)&gt;0,(P45+P46)*(B35+B36+B37)-B38-B39-B40,0))</f>
        <v>0</v>
      </c>
    </row>
    <row r="48" spans="1:17" ht="12" customHeight="1">
      <c r="A48" s="7" t="s">
        <v>102</v>
      </c>
      <c r="B48" s="33">
        <f t="shared" si="3"/>
        <v>0</v>
      </c>
      <c r="C48" s="34">
        <f t="shared" ref="C48:H48" si="10">$B30+($B31*C$44)</f>
        <v>0</v>
      </c>
      <c r="D48" s="35">
        <f t="shared" si="10"/>
        <v>0</v>
      </c>
      <c r="E48" s="35">
        <f t="shared" si="10"/>
        <v>0</v>
      </c>
      <c r="F48" s="35">
        <f t="shared" si="10"/>
        <v>0</v>
      </c>
      <c r="G48" s="35">
        <f t="shared" si="10"/>
        <v>0</v>
      </c>
      <c r="H48" s="35">
        <f t="shared" si="10"/>
        <v>0</v>
      </c>
      <c r="I48" s="35" t="s">
        <v>98</v>
      </c>
      <c r="J48" s="35" t="s">
        <v>98</v>
      </c>
      <c r="K48" s="35">
        <f t="shared" ref="K48:N48" si="11">$B30+($B31*K$44)</f>
        <v>0</v>
      </c>
      <c r="L48" s="35">
        <f t="shared" si="11"/>
        <v>0</v>
      </c>
      <c r="M48" s="35">
        <f t="shared" si="11"/>
        <v>0</v>
      </c>
      <c r="N48" s="35">
        <f t="shared" si="11"/>
        <v>0</v>
      </c>
      <c r="O48" s="35" t="s">
        <v>98</v>
      </c>
      <c r="P48" s="115">
        <f>$B30+($B31*P$44)</f>
        <v>0</v>
      </c>
    </row>
    <row r="49" spans="1:16" ht="12" customHeight="1">
      <c r="A49" s="7" t="s">
        <v>103</v>
      </c>
      <c r="B49" s="33">
        <f t="shared" si="3"/>
        <v>0</v>
      </c>
      <c r="C49" s="34">
        <f>$B32*$C44</f>
        <v>0</v>
      </c>
      <c r="D49" s="24">
        <f t="shared" ref="D49:H49" si="12">$B32*D$44</f>
        <v>0</v>
      </c>
      <c r="E49" s="24">
        <f t="shared" si="12"/>
        <v>0</v>
      </c>
      <c r="F49" s="24">
        <f t="shared" si="12"/>
        <v>0</v>
      </c>
      <c r="G49" s="24">
        <f t="shared" si="12"/>
        <v>0</v>
      </c>
      <c r="H49" s="24">
        <f t="shared" si="12"/>
        <v>0</v>
      </c>
      <c r="I49" s="35" t="s">
        <v>98</v>
      </c>
      <c r="J49" s="35" t="s">
        <v>98</v>
      </c>
      <c r="K49" s="24">
        <f t="shared" ref="K49:N49" si="13">$B32*K$44</f>
        <v>0</v>
      </c>
      <c r="L49" s="24">
        <f t="shared" si="13"/>
        <v>0</v>
      </c>
      <c r="M49" s="24">
        <f t="shared" si="13"/>
        <v>0</v>
      </c>
      <c r="N49" s="24">
        <f t="shared" si="13"/>
        <v>0</v>
      </c>
      <c r="O49" s="35" t="s">
        <v>98</v>
      </c>
      <c r="P49" s="114">
        <f>$B32*P$44</f>
        <v>0</v>
      </c>
    </row>
    <row r="50" spans="1:16" ht="12" customHeight="1">
      <c r="A50" s="7" t="s">
        <v>104</v>
      </c>
      <c r="B50" s="36">
        <f t="shared" si="3"/>
        <v>0</v>
      </c>
      <c r="C50" s="116">
        <f t="shared" ref="C50:H50" si="14">$B33</f>
        <v>0</v>
      </c>
      <c r="D50" s="117">
        <f t="shared" si="14"/>
        <v>0</v>
      </c>
      <c r="E50" s="117">
        <f t="shared" si="14"/>
        <v>0</v>
      </c>
      <c r="F50" s="117">
        <f t="shared" si="14"/>
        <v>0</v>
      </c>
      <c r="G50" s="117">
        <f t="shared" si="14"/>
        <v>0</v>
      </c>
      <c r="H50" s="117">
        <f t="shared" si="14"/>
        <v>0</v>
      </c>
      <c r="I50" s="118" t="s">
        <v>98</v>
      </c>
      <c r="J50" s="118" t="s">
        <v>98</v>
      </c>
      <c r="K50" s="117">
        <f t="shared" ref="K50:N50" si="15">$B33</f>
        <v>0</v>
      </c>
      <c r="L50" s="117">
        <f t="shared" si="15"/>
        <v>0</v>
      </c>
      <c r="M50" s="117">
        <f t="shared" si="15"/>
        <v>0</v>
      </c>
      <c r="N50" s="117">
        <f t="shared" si="15"/>
        <v>0</v>
      </c>
      <c r="O50" s="118" t="s">
        <v>98</v>
      </c>
      <c r="P50" s="119">
        <f>$B33</f>
        <v>0</v>
      </c>
    </row>
    <row r="51" spans="1:16" ht="12" customHeight="1">
      <c r="B51" s="37">
        <f t="shared" ref="B51:P51" si="16">SUM(B45:B50)</f>
        <v>0</v>
      </c>
      <c r="C51" s="120">
        <f t="shared" si="16"/>
        <v>0</v>
      </c>
      <c r="D51" s="121">
        <f t="shared" si="16"/>
        <v>0</v>
      </c>
      <c r="E51" s="121">
        <f t="shared" si="16"/>
        <v>0</v>
      </c>
      <c r="F51" s="121">
        <f t="shared" si="16"/>
        <v>0</v>
      </c>
      <c r="G51" s="121">
        <f t="shared" si="16"/>
        <v>0</v>
      </c>
      <c r="H51" s="121">
        <f t="shared" si="16"/>
        <v>0</v>
      </c>
      <c r="I51" s="121">
        <f t="shared" si="16"/>
        <v>0</v>
      </c>
      <c r="J51" s="121">
        <f t="shared" si="16"/>
        <v>0</v>
      </c>
      <c r="K51" s="121">
        <f t="shared" si="16"/>
        <v>0</v>
      </c>
      <c r="L51" s="121">
        <f t="shared" si="16"/>
        <v>0</v>
      </c>
      <c r="M51" s="121">
        <f t="shared" si="16"/>
        <v>0</v>
      </c>
      <c r="N51" s="121">
        <f t="shared" si="16"/>
        <v>0</v>
      </c>
      <c r="O51" s="121">
        <f t="shared" si="16"/>
        <v>0</v>
      </c>
      <c r="P51" s="122">
        <f t="shared" si="16"/>
        <v>0</v>
      </c>
    </row>
    <row r="52" spans="1:16" ht="12" customHeight="1">
      <c r="A52" s="38" t="s">
        <v>105</v>
      </c>
      <c r="B52" s="39">
        <f>(SUM(C51:P51)-B51)+(SUM(C45:P50)-B51)</f>
        <v>0</v>
      </c>
    </row>
    <row r="53" spans="1:16" ht="12" customHeight="1">
      <c r="B53" s="40" t="s">
        <v>106</v>
      </c>
    </row>
    <row r="54" spans="1:16" ht="12" customHeight="1">
      <c r="A54" s="8">
        <v>0.182</v>
      </c>
      <c r="B54" s="41">
        <f>SUM(C54:P54)</f>
        <v>0</v>
      </c>
      <c r="C54" s="123">
        <f t="shared" ref="C54:H54" si="17">C45*$A$54</f>
        <v>0</v>
      </c>
      <c r="D54" s="123">
        <f t="shared" si="17"/>
        <v>0</v>
      </c>
      <c r="E54" s="123">
        <f t="shared" si="17"/>
        <v>0</v>
      </c>
      <c r="F54" s="123">
        <f t="shared" si="17"/>
        <v>0</v>
      </c>
      <c r="G54" s="123">
        <f t="shared" si="17"/>
        <v>0</v>
      </c>
      <c r="H54" s="123">
        <f t="shared" si="17"/>
        <v>0</v>
      </c>
      <c r="I54" s="124" t="s">
        <v>98</v>
      </c>
      <c r="J54" s="124" t="s">
        <v>98</v>
      </c>
      <c r="K54" s="123">
        <f t="shared" ref="K54:P54" si="18">K45*$A$54</f>
        <v>0</v>
      </c>
      <c r="L54" s="123">
        <f t="shared" si="18"/>
        <v>0</v>
      </c>
      <c r="M54" s="123">
        <f t="shared" si="18"/>
        <v>0</v>
      </c>
      <c r="N54" s="123">
        <f t="shared" si="18"/>
        <v>0</v>
      </c>
      <c r="O54" s="123">
        <v>0</v>
      </c>
      <c r="P54" s="125">
        <f t="shared" si="18"/>
        <v>0</v>
      </c>
    </row>
    <row r="55" spans="1:16" ht="12" customHeight="1"/>
    <row r="56" spans="1:16" ht="12" customHeight="1"/>
    <row r="57" spans="1:16" ht="12" customHeight="1"/>
    <row r="58" spans="1:16" ht="12" customHeight="1"/>
    <row r="59" spans="1:16" ht="12" customHeight="1"/>
    <row r="60" spans="1:16" ht="12" customHeight="1"/>
    <row r="61" spans="1:16" ht="12" customHeight="1"/>
    <row r="62" spans="1:16" ht="12" customHeight="1"/>
    <row r="63" spans="1:16" ht="12" customHeight="1"/>
    <row r="64" spans="1:16" ht="12" customHeight="1">
      <c r="F64" s="6" t="s">
        <v>15</v>
      </c>
    </row>
    <row r="65" customFormat="1" ht="12" customHeight="1"/>
    <row r="66" customFormat="1" ht="12" customHeight="1"/>
    <row r="67" customFormat="1" ht="12" customHeight="1"/>
    <row r="68" customFormat="1" ht="12" customHeight="1"/>
    <row r="69" customFormat="1" ht="12" customHeight="1"/>
    <row r="70" customFormat="1" ht="12" customHeight="1"/>
    <row r="71" customFormat="1" ht="12" customHeight="1"/>
    <row r="72" customFormat="1" ht="12" customHeight="1"/>
    <row r="73" customFormat="1" ht="12" customHeight="1"/>
    <row r="74" customFormat="1" ht="12" customHeight="1"/>
    <row r="75" customFormat="1" ht="12" customHeight="1"/>
    <row r="76" customFormat="1" ht="12" customHeight="1"/>
    <row r="77" customFormat="1" ht="12" customHeight="1"/>
    <row r="78" customFormat="1" ht="12" customHeight="1"/>
    <row r="79" customFormat="1" ht="12" customHeight="1"/>
    <row r="80" customFormat="1" ht="12" customHeight="1"/>
    <row r="81" spans="5:5" ht="12" customHeight="1"/>
    <row r="82" spans="5:5" ht="12" customHeight="1"/>
    <row r="83" spans="5:5" ht="12" customHeight="1"/>
    <row r="84" spans="5:5" ht="12" customHeight="1"/>
    <row r="85" spans="5:5" ht="12" customHeight="1"/>
    <row r="86" spans="5:5" ht="12" customHeight="1"/>
    <row r="87" spans="5:5" ht="12" customHeight="1">
      <c r="E87" s="91" t="s">
        <v>15</v>
      </c>
    </row>
    <row r="88" spans="5:5" ht="12" customHeight="1"/>
    <row r="89" spans="5:5" ht="12" customHeight="1"/>
    <row r="90" spans="5:5" ht="12" customHeight="1"/>
    <row r="91" spans="5:5" ht="12" customHeight="1"/>
    <row r="92" spans="5:5" ht="12" customHeight="1"/>
    <row r="93" spans="5:5" ht="12" customHeight="1"/>
    <row r="94" spans="5:5" ht="12" customHeight="1"/>
    <row r="95" spans="5:5" ht="12" customHeight="1"/>
    <row r="96" spans="5:5" ht="12" customHeight="1"/>
    <row r="97" customFormat="1" ht="12" customHeight="1"/>
    <row r="98" customFormat="1" ht="12" customHeight="1"/>
    <row r="99" customFormat="1" ht="12" customHeight="1"/>
    <row r="100" customFormat="1" ht="12" customHeight="1"/>
    <row r="101" customFormat="1" ht="12" customHeight="1"/>
    <row r="102" customFormat="1" ht="12" customHeight="1"/>
    <row r="103" customFormat="1" ht="12" customHeight="1"/>
    <row r="104" customFormat="1" ht="12" customHeight="1"/>
    <row r="105" customFormat="1" ht="12" customHeight="1"/>
    <row r="106" customFormat="1" ht="12" customHeight="1"/>
    <row r="107" customFormat="1" ht="12" customHeight="1"/>
    <row r="108" customFormat="1" ht="12" customHeight="1"/>
    <row r="109" customFormat="1" ht="12" customHeight="1"/>
    <row r="110" customFormat="1" ht="12" customHeight="1"/>
    <row r="111" customFormat="1" ht="12" customHeight="1"/>
    <row r="112" customFormat="1" ht="12" customHeight="1"/>
    <row r="113" customFormat="1" ht="12" customHeight="1"/>
    <row r="114" customFormat="1" ht="12" customHeight="1"/>
    <row r="115" customFormat="1" ht="12" customHeight="1"/>
    <row r="116" customFormat="1" ht="12" customHeight="1"/>
    <row r="117" customFormat="1" ht="12" customHeight="1"/>
    <row r="118" customFormat="1" ht="12" customHeight="1"/>
    <row r="119" customFormat="1" ht="12" customHeight="1"/>
    <row r="120" customFormat="1" ht="12" customHeight="1"/>
    <row r="121" customFormat="1" ht="12" customHeight="1"/>
    <row r="122" customFormat="1" ht="12" customHeight="1"/>
    <row r="123" customFormat="1" ht="12" customHeight="1"/>
    <row r="124" customFormat="1" ht="12" customHeight="1"/>
    <row r="125" customFormat="1" ht="12" customHeight="1"/>
    <row r="126" customFormat="1" ht="12" customHeight="1"/>
    <row r="127" customFormat="1" ht="12" customHeight="1"/>
    <row r="128" customFormat="1" ht="12" customHeight="1"/>
    <row r="129" customFormat="1" ht="12" customHeight="1"/>
    <row r="130" customFormat="1" ht="12" customHeight="1"/>
    <row r="131" customFormat="1" ht="12" customHeight="1"/>
    <row r="132" customFormat="1" ht="12" customHeight="1"/>
    <row r="133" customFormat="1" ht="12" customHeight="1"/>
    <row r="134" customFormat="1" ht="12" customHeight="1"/>
    <row r="135" customFormat="1" ht="12" customHeight="1"/>
    <row r="136" customFormat="1" ht="12" customHeight="1"/>
    <row r="137" customFormat="1" ht="12" customHeight="1"/>
    <row r="138" customFormat="1" ht="12" customHeight="1"/>
    <row r="139" customFormat="1" ht="12" customHeight="1"/>
    <row r="140" customFormat="1" ht="12" customHeight="1"/>
    <row r="141" customFormat="1" ht="12" customHeight="1"/>
    <row r="142" customFormat="1" ht="12" customHeight="1"/>
    <row r="143" customFormat="1" ht="12" customHeight="1"/>
    <row r="144" customFormat="1" ht="12" customHeight="1"/>
    <row r="145" customFormat="1" ht="12" customHeight="1"/>
    <row r="146" customFormat="1" ht="12" customHeight="1"/>
    <row r="147" customFormat="1" ht="12" customHeight="1"/>
    <row r="148" customFormat="1" ht="12" customHeight="1"/>
    <row r="149" customFormat="1" ht="12" customHeight="1"/>
    <row r="150" customFormat="1" ht="12" customHeight="1"/>
    <row r="151" customFormat="1" ht="12" customHeight="1"/>
    <row r="152" customFormat="1" ht="12" customHeight="1"/>
    <row r="153" customFormat="1" ht="12" customHeight="1"/>
    <row r="154" customFormat="1" ht="12" customHeight="1"/>
    <row r="155" customFormat="1" ht="12" customHeight="1"/>
    <row r="156" customFormat="1" ht="12" customHeight="1"/>
    <row r="157" customFormat="1" ht="12" customHeight="1"/>
    <row r="158" customFormat="1" ht="12" customHeight="1"/>
    <row r="159" customFormat="1" ht="12" customHeight="1"/>
    <row r="160" customFormat="1" ht="12" customHeight="1"/>
    <row r="161" customFormat="1" ht="12" customHeight="1"/>
    <row r="162" customFormat="1" ht="12" customHeight="1"/>
    <row r="163" customFormat="1" ht="12" customHeight="1"/>
    <row r="164" customFormat="1" ht="12" customHeight="1"/>
    <row r="165" customFormat="1" ht="12" customHeight="1"/>
    <row r="166" customFormat="1" ht="12" customHeight="1"/>
    <row r="167" customFormat="1" ht="12" customHeight="1"/>
    <row r="168" customFormat="1" ht="12" customHeight="1"/>
    <row r="169" customFormat="1" ht="12" customHeight="1"/>
    <row r="170" customFormat="1" ht="12" customHeight="1"/>
    <row r="171" customFormat="1" ht="12" customHeight="1"/>
    <row r="172" customFormat="1" ht="12" customHeight="1"/>
    <row r="173" customFormat="1" ht="12" customHeight="1"/>
    <row r="174" customFormat="1" ht="12" customHeight="1"/>
    <row r="175" customFormat="1" ht="12" customHeight="1"/>
    <row r="176" customFormat="1" ht="12" customHeight="1"/>
    <row r="177" customFormat="1" ht="12" customHeight="1"/>
    <row r="178" customFormat="1" ht="12" customHeight="1"/>
    <row r="179" customFormat="1" ht="12" customHeight="1"/>
    <row r="180" customFormat="1" ht="12" customHeight="1"/>
    <row r="181" customFormat="1" ht="12" customHeight="1"/>
    <row r="182" customFormat="1" ht="12" customHeight="1"/>
    <row r="183" customFormat="1" ht="12" customHeight="1"/>
    <row r="184" customFormat="1" ht="12" customHeight="1"/>
    <row r="185" customFormat="1" ht="12" customHeight="1"/>
    <row r="186" customFormat="1" ht="12" customHeight="1"/>
    <row r="187" customFormat="1" ht="12" customHeight="1"/>
    <row r="188" customFormat="1" ht="12" customHeight="1"/>
    <row r="189" customFormat="1" ht="12" customHeight="1"/>
    <row r="190" customFormat="1" ht="12" customHeight="1"/>
    <row r="191" customFormat="1" ht="12" customHeight="1"/>
    <row r="192" customFormat="1" ht="12" customHeight="1"/>
    <row r="193" customFormat="1" ht="12" customHeight="1"/>
    <row r="194" customFormat="1" ht="12" customHeight="1"/>
    <row r="195" customFormat="1" ht="12" customHeight="1"/>
    <row r="196" customFormat="1" ht="12" customHeight="1"/>
    <row r="197" customFormat="1" ht="12" customHeight="1"/>
    <row r="198" customFormat="1" ht="12" customHeight="1"/>
    <row r="199" customFormat="1" ht="12" customHeight="1"/>
    <row r="200" customFormat="1" ht="12" customHeight="1"/>
    <row r="201" customFormat="1" ht="12" customHeight="1"/>
    <row r="202" customFormat="1" ht="12" customHeight="1"/>
    <row r="203" customFormat="1" ht="12" customHeight="1"/>
    <row r="204" customFormat="1" ht="12" customHeight="1"/>
    <row r="205" customFormat="1" ht="12" customHeight="1"/>
    <row r="206" customFormat="1" ht="12" customHeight="1"/>
    <row r="207" customFormat="1" ht="12" customHeight="1"/>
    <row r="208" customFormat="1" ht="12" customHeight="1"/>
    <row r="209" customFormat="1" ht="12" customHeight="1"/>
    <row r="210" customFormat="1" ht="12" customHeight="1"/>
    <row r="211" customFormat="1" ht="12" customHeight="1"/>
    <row r="212" customFormat="1" ht="12" customHeight="1"/>
    <row r="213" customFormat="1" ht="12" customHeight="1"/>
    <row r="214" customFormat="1" ht="12" customHeight="1"/>
    <row r="215" customFormat="1" ht="12" customHeight="1"/>
    <row r="216" customFormat="1" ht="12" customHeight="1"/>
    <row r="217" customFormat="1" ht="12" customHeight="1"/>
    <row r="218" customFormat="1" ht="12" customHeight="1"/>
    <row r="219" customFormat="1" ht="12" customHeight="1"/>
    <row r="220" customFormat="1" ht="12" customHeight="1"/>
    <row r="221" customFormat="1" ht="12" customHeight="1"/>
    <row r="222" customFormat="1" ht="12" customHeight="1"/>
    <row r="223" customFormat="1" ht="12" customHeight="1"/>
    <row r="224" customFormat="1" ht="12" customHeight="1"/>
    <row r="225" customFormat="1" ht="12" customHeight="1"/>
    <row r="226" customFormat="1" ht="12" customHeight="1"/>
    <row r="227" customFormat="1" ht="12" customHeight="1"/>
    <row r="228" customFormat="1" ht="12" customHeight="1"/>
    <row r="229" customFormat="1" ht="12" customHeight="1"/>
    <row r="230" customFormat="1" ht="12" customHeight="1"/>
    <row r="231" customFormat="1" ht="12" customHeight="1"/>
    <row r="232" customFormat="1" ht="12" customHeight="1"/>
    <row r="233" customFormat="1" ht="12" customHeight="1"/>
    <row r="234" customFormat="1" ht="12" customHeight="1"/>
    <row r="235" customFormat="1" ht="12" customHeight="1"/>
    <row r="236" customFormat="1" ht="12" customHeight="1"/>
    <row r="237" customFormat="1" ht="12" customHeight="1"/>
    <row r="238" customFormat="1" ht="12" customHeight="1"/>
    <row r="239" customFormat="1" ht="12" customHeight="1"/>
    <row r="240" customFormat="1" ht="12" customHeight="1"/>
    <row r="241" customFormat="1" ht="12" customHeight="1"/>
    <row r="242" customFormat="1" ht="12" customHeight="1"/>
    <row r="243" customFormat="1" ht="12" customHeight="1"/>
    <row r="244" customFormat="1" ht="12" customHeight="1"/>
    <row r="245" customFormat="1" ht="12" customHeight="1"/>
    <row r="246" customFormat="1" ht="12" customHeight="1"/>
    <row r="247" customFormat="1" ht="12" customHeight="1"/>
    <row r="248" customFormat="1" ht="12" customHeight="1"/>
    <row r="249" customFormat="1" ht="12" customHeight="1"/>
    <row r="250" customFormat="1" ht="12" customHeight="1"/>
    <row r="251" customFormat="1" ht="12" customHeight="1"/>
    <row r="252" customFormat="1" ht="12" customHeight="1"/>
    <row r="253" customFormat="1" ht="12" customHeight="1"/>
    <row r="254" customFormat="1" ht="12" customHeight="1"/>
    <row r="255" customFormat="1" ht="12" customHeight="1"/>
    <row r="256" customFormat="1" ht="12" customHeight="1"/>
    <row r="257" customFormat="1" ht="12" customHeight="1"/>
    <row r="258" customFormat="1" ht="12" customHeight="1"/>
    <row r="259" customFormat="1" ht="12" customHeight="1"/>
    <row r="260" customFormat="1" ht="12" customHeight="1"/>
    <row r="261" customFormat="1" ht="12" customHeight="1"/>
    <row r="262" customFormat="1" ht="12" customHeight="1"/>
    <row r="263" customFormat="1" ht="12" customHeight="1"/>
    <row r="264" customFormat="1" ht="12" customHeight="1"/>
    <row r="265" customFormat="1" ht="12" customHeight="1"/>
    <row r="266" customFormat="1" ht="12" customHeight="1"/>
    <row r="267" customFormat="1" ht="12" customHeight="1"/>
    <row r="268" customFormat="1" ht="12" customHeight="1"/>
    <row r="269" customFormat="1" ht="12" customHeight="1"/>
    <row r="270" customFormat="1" ht="12" customHeight="1"/>
    <row r="271" customFormat="1" ht="12" customHeight="1"/>
    <row r="272" customFormat="1" ht="12" customHeight="1"/>
    <row r="273" customFormat="1" ht="12" customHeight="1"/>
    <row r="274" customFormat="1" ht="12" customHeight="1"/>
    <row r="275" customFormat="1" ht="12" customHeight="1"/>
    <row r="276" customFormat="1" ht="12" customHeight="1"/>
    <row r="277" customFormat="1" ht="12" customHeight="1"/>
    <row r="278" customFormat="1" ht="12" customHeight="1"/>
    <row r="279" customFormat="1" ht="12" customHeight="1"/>
    <row r="280" customFormat="1" ht="12" customHeight="1"/>
    <row r="281" customFormat="1" ht="12" customHeight="1"/>
    <row r="282" customFormat="1" ht="12" customHeight="1"/>
    <row r="283" customFormat="1" ht="12" customHeight="1"/>
    <row r="284" customFormat="1" ht="12" customHeight="1"/>
    <row r="285" customFormat="1" ht="12" customHeight="1"/>
    <row r="286" customFormat="1" ht="12" customHeight="1"/>
    <row r="287" customFormat="1" ht="12" customHeight="1"/>
    <row r="288" customFormat="1" ht="12" customHeight="1"/>
    <row r="289" customFormat="1" ht="12" customHeight="1"/>
    <row r="290" customFormat="1" ht="12" customHeight="1"/>
    <row r="291" customFormat="1" ht="12" customHeight="1"/>
    <row r="292" customFormat="1" ht="12" customHeight="1"/>
    <row r="293" customFormat="1" ht="12" customHeight="1"/>
    <row r="294" customFormat="1" ht="12" customHeight="1"/>
    <row r="295" customFormat="1" ht="12" customHeight="1"/>
    <row r="296" customFormat="1" ht="12" customHeight="1"/>
    <row r="297" customFormat="1" ht="12" customHeight="1"/>
    <row r="298" customFormat="1" ht="12" customHeight="1"/>
    <row r="299" customFormat="1" ht="12" customHeight="1"/>
    <row r="300" customFormat="1" ht="12" customHeight="1"/>
    <row r="301" customFormat="1" ht="12" customHeight="1"/>
    <row r="302" customFormat="1" ht="12" customHeight="1"/>
    <row r="303" customFormat="1" ht="12" customHeight="1"/>
    <row r="304" customFormat="1" ht="12" customHeight="1"/>
    <row r="305" customFormat="1" ht="12" customHeight="1"/>
    <row r="306" customFormat="1" ht="12" customHeight="1"/>
    <row r="307" customFormat="1" ht="12" customHeight="1"/>
    <row r="308" customFormat="1" ht="12" customHeight="1"/>
    <row r="309" customFormat="1" ht="12" customHeight="1"/>
    <row r="310" customFormat="1" ht="12" customHeight="1"/>
    <row r="311" customFormat="1" ht="12" customHeight="1"/>
    <row r="312" customFormat="1" ht="12" customHeight="1"/>
    <row r="313" customFormat="1" ht="12" customHeight="1"/>
    <row r="314" customFormat="1" ht="12" customHeight="1"/>
    <row r="315" customFormat="1" ht="12" customHeight="1"/>
    <row r="316" customFormat="1" ht="12" customHeight="1"/>
    <row r="317" customFormat="1" ht="12" customHeight="1"/>
    <row r="318" customFormat="1" ht="12" customHeight="1"/>
    <row r="319" customFormat="1" ht="12" customHeight="1"/>
    <row r="320" customFormat="1" ht="12" customHeight="1"/>
    <row r="321" customFormat="1" ht="12" customHeight="1"/>
    <row r="322" customFormat="1" ht="12" customHeight="1"/>
    <row r="323" customFormat="1" ht="12" customHeight="1"/>
    <row r="324" customFormat="1" ht="12" customHeight="1"/>
    <row r="325" customFormat="1" ht="12" customHeight="1"/>
    <row r="326" customFormat="1" ht="12" customHeight="1"/>
    <row r="327" customFormat="1" ht="12" customHeight="1"/>
    <row r="328" customFormat="1" ht="12" customHeight="1"/>
    <row r="329" customFormat="1" ht="12" customHeight="1"/>
    <row r="330" customFormat="1" ht="12" customHeight="1"/>
    <row r="331" customFormat="1" ht="12" customHeight="1"/>
    <row r="332" customFormat="1" ht="12" customHeight="1"/>
    <row r="333" customFormat="1" ht="12" customHeight="1"/>
    <row r="334" customFormat="1" ht="12" customHeight="1"/>
    <row r="335" customFormat="1" ht="12" customHeight="1"/>
    <row r="336" customFormat="1" ht="12" customHeight="1"/>
    <row r="337" customFormat="1" ht="12" customHeight="1"/>
    <row r="338" customFormat="1" ht="12" customHeight="1"/>
    <row r="339" customFormat="1" ht="12" customHeight="1"/>
    <row r="340" customFormat="1" ht="12" customHeight="1"/>
    <row r="341" customFormat="1" ht="12" customHeight="1"/>
    <row r="342" customFormat="1" ht="12" customHeight="1"/>
    <row r="343" customFormat="1" ht="12" customHeight="1"/>
    <row r="344" customFormat="1" ht="12" customHeight="1"/>
    <row r="345" customFormat="1" ht="12" customHeight="1"/>
    <row r="346" customFormat="1" ht="12" customHeight="1"/>
    <row r="347" customFormat="1" ht="12" customHeight="1"/>
    <row r="348" customFormat="1" ht="12" customHeight="1"/>
    <row r="349" customFormat="1" ht="12" customHeight="1"/>
    <row r="350" customFormat="1" ht="12" customHeight="1"/>
    <row r="351" customFormat="1" ht="12" customHeight="1"/>
    <row r="352" customFormat="1" ht="12" customHeight="1"/>
    <row r="353" customFormat="1" ht="12" customHeight="1"/>
    <row r="354" customFormat="1" ht="12" customHeight="1"/>
    <row r="355" customFormat="1" ht="12" customHeight="1"/>
    <row r="356" customFormat="1" ht="12" customHeight="1"/>
    <row r="357" customFormat="1" ht="12" customHeight="1"/>
    <row r="358" customFormat="1" ht="12" customHeight="1"/>
    <row r="359" customFormat="1" ht="12" customHeight="1"/>
    <row r="360" customFormat="1" ht="12" customHeight="1"/>
    <row r="361" customFormat="1" ht="12" customHeight="1"/>
    <row r="362" customFormat="1" ht="12" customHeight="1"/>
    <row r="363" customFormat="1" ht="12" customHeight="1"/>
    <row r="364" customFormat="1" ht="12" customHeight="1"/>
    <row r="365" customFormat="1" ht="12" customHeight="1"/>
    <row r="366" customFormat="1" ht="12" customHeight="1"/>
    <row r="367" customFormat="1" ht="12" customHeight="1"/>
    <row r="368" customFormat="1" ht="12" customHeight="1"/>
    <row r="369" customFormat="1" ht="12" customHeight="1"/>
    <row r="370" customFormat="1" ht="12" customHeight="1"/>
    <row r="371" customFormat="1" ht="12" customHeight="1"/>
    <row r="372" customFormat="1" ht="12" customHeight="1"/>
    <row r="373" customFormat="1" ht="12" customHeight="1"/>
    <row r="374" customFormat="1" ht="12" customHeight="1"/>
    <row r="375" customFormat="1" ht="12" customHeight="1"/>
    <row r="376" customFormat="1" ht="12" customHeight="1"/>
    <row r="377" customFormat="1" ht="12" customHeight="1"/>
    <row r="378" customFormat="1" ht="12" customHeight="1"/>
    <row r="379" customFormat="1" ht="12" customHeight="1"/>
    <row r="380" customFormat="1" ht="12" customHeight="1"/>
    <row r="381" customFormat="1" ht="12" customHeight="1"/>
    <row r="382" customFormat="1" ht="12" customHeight="1"/>
    <row r="383" customFormat="1" ht="12" customHeight="1"/>
    <row r="384" customFormat="1" ht="12" customHeight="1"/>
    <row r="385" customFormat="1" ht="12" customHeight="1"/>
    <row r="386" customFormat="1" ht="12" customHeight="1"/>
    <row r="387" customFormat="1" ht="12" customHeight="1"/>
    <row r="388" customFormat="1" ht="12" customHeight="1"/>
    <row r="389" customFormat="1" ht="12" customHeight="1"/>
    <row r="390" customFormat="1" ht="12" customHeight="1"/>
    <row r="391" customFormat="1" ht="12" customHeight="1"/>
    <row r="392" customFormat="1" ht="12" customHeight="1"/>
    <row r="393" customFormat="1" ht="12" customHeight="1"/>
    <row r="394" customFormat="1" ht="12" customHeight="1"/>
    <row r="395" customFormat="1" ht="12" customHeight="1"/>
    <row r="396" customFormat="1" ht="12" customHeight="1"/>
    <row r="397" customFormat="1" ht="12" customHeight="1"/>
    <row r="398" customFormat="1" ht="12" customHeight="1"/>
    <row r="399" customFormat="1" ht="12" customHeight="1"/>
    <row r="400" customFormat="1" ht="12" customHeight="1"/>
    <row r="401" customFormat="1" ht="12" customHeight="1"/>
    <row r="402" customFormat="1" ht="12" customHeight="1"/>
    <row r="403" customFormat="1" ht="12" customHeight="1"/>
    <row r="404" customFormat="1" ht="12" customHeight="1"/>
    <row r="405" customFormat="1" ht="12" customHeight="1"/>
    <row r="406" customFormat="1" ht="12" customHeight="1"/>
    <row r="407" customFormat="1" ht="12" customHeight="1"/>
    <row r="408" customFormat="1" ht="12" customHeight="1"/>
    <row r="409" customFormat="1" ht="12" customHeight="1"/>
    <row r="410" customFormat="1" ht="12" customHeight="1"/>
    <row r="411" customFormat="1" ht="12" customHeight="1"/>
    <row r="412" customFormat="1" ht="12" customHeight="1"/>
    <row r="413" customFormat="1" ht="12" customHeight="1"/>
    <row r="414" customFormat="1" ht="12" customHeight="1"/>
    <row r="415" customFormat="1" ht="12" customHeight="1"/>
    <row r="416" customFormat="1" ht="12" customHeight="1"/>
    <row r="417" customFormat="1" ht="12" customHeight="1"/>
    <row r="418" customFormat="1" ht="12" customHeight="1"/>
    <row r="419" customFormat="1" ht="12" customHeight="1"/>
    <row r="420" customFormat="1" ht="12" customHeight="1"/>
    <row r="421" customFormat="1" ht="12" customHeight="1"/>
    <row r="422" customFormat="1" ht="12" customHeight="1"/>
    <row r="423" customFormat="1" ht="12" customHeight="1"/>
    <row r="424" customFormat="1" ht="12" customHeight="1"/>
    <row r="425" customFormat="1" ht="12" customHeight="1"/>
    <row r="426" customFormat="1" ht="12" customHeight="1"/>
    <row r="427" customFormat="1" ht="12" customHeight="1"/>
    <row r="428" customFormat="1" ht="12" customHeight="1"/>
    <row r="429" customFormat="1" ht="12" customHeight="1"/>
    <row r="430" customFormat="1" ht="12" customHeight="1"/>
    <row r="431" customFormat="1" ht="12" customHeight="1"/>
    <row r="432" customFormat="1" ht="12" customHeight="1"/>
    <row r="433" customFormat="1" ht="12" customHeight="1"/>
    <row r="434" customFormat="1" ht="12" customHeight="1"/>
    <row r="435" customFormat="1" ht="12" customHeight="1"/>
    <row r="436" customFormat="1" ht="12" customHeight="1"/>
    <row r="437" customFormat="1" ht="12" customHeight="1"/>
    <row r="438" customFormat="1" ht="12" customHeight="1"/>
    <row r="439" customFormat="1" ht="12" customHeight="1"/>
    <row r="440" customFormat="1" ht="12" customHeight="1"/>
    <row r="441" customFormat="1" ht="12" customHeight="1"/>
    <row r="442" customFormat="1" ht="12" customHeight="1"/>
    <row r="443" customFormat="1" ht="12" customHeight="1"/>
    <row r="444" customFormat="1" ht="12" customHeight="1"/>
    <row r="445" customFormat="1" ht="12" customHeight="1"/>
    <row r="446" customFormat="1" ht="12" customHeight="1"/>
    <row r="447" customFormat="1" ht="12" customHeight="1"/>
    <row r="448" customFormat="1" ht="12" customHeight="1"/>
    <row r="449" customFormat="1" ht="12" customHeight="1"/>
    <row r="450" customFormat="1" ht="12" customHeight="1"/>
    <row r="451" customFormat="1" ht="12" customHeight="1"/>
    <row r="452" customFormat="1" ht="12" customHeight="1"/>
    <row r="453" customFormat="1" ht="12" customHeight="1"/>
    <row r="454" customFormat="1" ht="12" customHeight="1"/>
    <row r="455" customFormat="1" ht="12" customHeight="1"/>
    <row r="456" customFormat="1" ht="12" customHeight="1"/>
    <row r="457" customFormat="1" ht="12" customHeight="1"/>
    <row r="458" customFormat="1" ht="12" customHeight="1"/>
    <row r="459" customFormat="1" ht="12" customHeight="1"/>
    <row r="460" customFormat="1" ht="12" customHeight="1"/>
    <row r="461" customFormat="1" ht="12" customHeight="1"/>
    <row r="462" customFormat="1" ht="12" customHeight="1"/>
    <row r="463" customFormat="1" ht="12" customHeight="1"/>
    <row r="464" customFormat="1" ht="12" customHeight="1"/>
    <row r="465" customFormat="1" ht="12" customHeight="1"/>
    <row r="466" customFormat="1" ht="12" customHeight="1"/>
    <row r="467" customFormat="1" ht="12" customHeight="1"/>
    <row r="468" customFormat="1" ht="12" customHeight="1"/>
    <row r="469" customFormat="1" ht="12" customHeight="1"/>
    <row r="470" customFormat="1" ht="12" customHeight="1"/>
    <row r="471" customFormat="1" ht="12" customHeight="1"/>
    <row r="472" customFormat="1" ht="12" customHeight="1"/>
    <row r="473" customFormat="1" ht="12" customHeight="1"/>
    <row r="474" customFormat="1" ht="12" customHeight="1"/>
    <row r="475" customFormat="1" ht="12" customHeight="1"/>
    <row r="476" customFormat="1" ht="12" customHeight="1"/>
    <row r="477" customFormat="1" ht="12" customHeight="1"/>
    <row r="478" customFormat="1" ht="12" customHeight="1"/>
    <row r="479" customFormat="1" ht="12" customHeight="1"/>
    <row r="480" customFormat="1" ht="12" customHeight="1"/>
    <row r="481" customFormat="1" ht="12" customHeight="1"/>
    <row r="482" customFormat="1" ht="12" customHeight="1"/>
    <row r="483" customFormat="1" ht="12" customHeight="1"/>
    <row r="484" customFormat="1" ht="12" customHeight="1"/>
    <row r="485" customFormat="1" ht="12" customHeight="1"/>
    <row r="486" customFormat="1" ht="12" customHeight="1"/>
    <row r="487" customFormat="1" ht="12" customHeight="1"/>
    <row r="488" customFormat="1" ht="12" customHeight="1"/>
    <row r="489" customFormat="1" ht="12" customHeight="1"/>
    <row r="490" customFormat="1" ht="12" customHeight="1"/>
    <row r="491" customFormat="1" ht="12" customHeight="1"/>
    <row r="492" customFormat="1" ht="12" customHeight="1"/>
    <row r="493" customFormat="1" ht="12" customHeight="1"/>
    <row r="494" customFormat="1" ht="12" customHeight="1"/>
    <row r="495" customFormat="1" ht="12" customHeight="1"/>
    <row r="496" customFormat="1" ht="12" customHeight="1"/>
    <row r="497" customFormat="1" ht="12" customHeight="1"/>
    <row r="498" customFormat="1" ht="12" customHeight="1"/>
    <row r="499" customFormat="1" ht="12" customHeight="1"/>
    <row r="500" customFormat="1" ht="12" customHeight="1"/>
    <row r="501" customFormat="1" ht="12" customHeight="1"/>
    <row r="502" customFormat="1" ht="12" customHeight="1"/>
    <row r="503" customFormat="1" ht="12" customHeight="1"/>
    <row r="504" customFormat="1" ht="12" customHeight="1"/>
    <row r="505" customFormat="1" ht="12" customHeight="1"/>
    <row r="506" customFormat="1" ht="12" customHeight="1"/>
    <row r="507" customFormat="1" ht="12" customHeight="1"/>
    <row r="508" customFormat="1" ht="12" customHeight="1"/>
    <row r="509" customFormat="1" ht="12" customHeight="1"/>
    <row r="510" customFormat="1" ht="12" customHeight="1"/>
    <row r="511" customFormat="1" ht="12" customHeight="1"/>
    <row r="512" customFormat="1" ht="12" customHeight="1"/>
    <row r="513" customFormat="1" ht="12" customHeight="1"/>
    <row r="514" customFormat="1" ht="12" customHeight="1"/>
    <row r="515" customFormat="1" ht="12" customHeight="1"/>
    <row r="516" customFormat="1" ht="12" customHeight="1"/>
    <row r="517" customFormat="1" ht="12" customHeight="1"/>
    <row r="518" customFormat="1" ht="12" customHeight="1"/>
    <row r="519" customFormat="1" ht="12" customHeight="1"/>
    <row r="520" customFormat="1" ht="12" customHeight="1"/>
    <row r="521" customFormat="1" ht="12" customHeight="1"/>
    <row r="522" customFormat="1" ht="12" customHeight="1"/>
    <row r="523" customFormat="1" ht="12" customHeight="1"/>
    <row r="524" customFormat="1" ht="12" customHeight="1"/>
    <row r="525" customFormat="1" ht="12" customHeight="1"/>
    <row r="526" customFormat="1" ht="12" customHeight="1"/>
    <row r="527" customFormat="1" ht="12" customHeight="1"/>
    <row r="528" customFormat="1" ht="12" customHeight="1"/>
    <row r="529" customFormat="1" ht="12" customHeight="1"/>
    <row r="530" customFormat="1" ht="12" customHeight="1"/>
    <row r="531" customFormat="1" ht="12" customHeight="1"/>
    <row r="532" customFormat="1" ht="12" customHeight="1"/>
    <row r="533" customFormat="1" ht="12" customHeight="1"/>
    <row r="534" customFormat="1" ht="12" customHeight="1"/>
    <row r="535" customFormat="1" ht="12" customHeight="1"/>
    <row r="536" customFormat="1" ht="12" customHeight="1"/>
    <row r="537" customFormat="1" ht="12" customHeight="1"/>
    <row r="538" customFormat="1" ht="12" customHeight="1"/>
    <row r="539" customFormat="1" ht="12" customHeight="1"/>
    <row r="540" customFormat="1" ht="12" customHeight="1"/>
    <row r="541" customFormat="1" ht="12" customHeight="1"/>
    <row r="542" customFormat="1" ht="12" customHeight="1"/>
    <row r="543" customFormat="1" ht="12" customHeight="1"/>
    <row r="544" customFormat="1" ht="12" customHeight="1"/>
    <row r="545" customFormat="1" ht="12" customHeight="1"/>
    <row r="546" customFormat="1" ht="12" customHeight="1"/>
    <row r="547" customFormat="1" ht="12" customHeight="1"/>
    <row r="548" customFormat="1" ht="12" customHeight="1"/>
    <row r="549" customFormat="1" ht="12" customHeight="1"/>
    <row r="550" customFormat="1" ht="12" customHeight="1"/>
    <row r="551" customFormat="1" ht="12" customHeight="1"/>
    <row r="552" customFormat="1" ht="12" customHeight="1"/>
    <row r="553" customFormat="1" ht="12" customHeight="1"/>
    <row r="554" customFormat="1" ht="12" customHeight="1"/>
    <row r="555" customFormat="1" ht="12" customHeight="1"/>
    <row r="556" customFormat="1" ht="12" customHeight="1"/>
    <row r="557" customFormat="1" ht="12" customHeight="1"/>
    <row r="558" customFormat="1" ht="12" customHeight="1"/>
    <row r="559" customFormat="1" ht="12" customHeight="1"/>
    <row r="560" customFormat="1" ht="12" customHeight="1"/>
    <row r="561" customFormat="1" ht="12" customHeight="1"/>
    <row r="562" customFormat="1" ht="12" customHeight="1"/>
    <row r="563" customFormat="1" ht="12" customHeight="1"/>
    <row r="564" customFormat="1" ht="12" customHeight="1"/>
    <row r="565" customFormat="1" ht="12" customHeight="1"/>
    <row r="566" customFormat="1" ht="12" customHeight="1"/>
    <row r="567" customFormat="1" ht="12" customHeight="1"/>
    <row r="568" customFormat="1" ht="12" customHeight="1"/>
    <row r="569" customFormat="1" ht="12" customHeight="1"/>
    <row r="570" customFormat="1" ht="12" customHeight="1"/>
    <row r="571" customFormat="1" ht="12" customHeight="1"/>
    <row r="572" customFormat="1" ht="12" customHeight="1"/>
    <row r="573" customFormat="1" ht="12" customHeight="1"/>
    <row r="574" customFormat="1" ht="12" customHeight="1"/>
    <row r="575" customFormat="1" ht="12" customHeight="1"/>
    <row r="576" customFormat="1" ht="12" customHeight="1"/>
    <row r="577" customFormat="1" ht="12" customHeight="1"/>
    <row r="578" customFormat="1" ht="12" customHeight="1"/>
    <row r="579" customFormat="1" ht="12" customHeight="1"/>
    <row r="580" customFormat="1" ht="12" customHeight="1"/>
    <row r="581" customFormat="1" ht="12" customHeight="1"/>
    <row r="582" customFormat="1" ht="12" customHeight="1"/>
    <row r="583" customFormat="1" ht="12" customHeight="1"/>
    <row r="584" customFormat="1" ht="12" customHeight="1"/>
    <row r="585" customFormat="1" ht="12" customHeight="1"/>
    <row r="586" customFormat="1" ht="12" customHeight="1"/>
    <row r="587" customFormat="1" ht="12" customHeight="1"/>
    <row r="588" customFormat="1" ht="12" customHeight="1"/>
    <row r="589" customFormat="1" ht="12" customHeight="1"/>
    <row r="590" customFormat="1" ht="12" customHeight="1"/>
    <row r="591" customFormat="1" ht="12" customHeight="1"/>
    <row r="592" customFormat="1" ht="12" customHeight="1"/>
    <row r="593" customFormat="1" ht="12" customHeight="1"/>
    <row r="594" customFormat="1" ht="12" customHeight="1"/>
    <row r="595" customFormat="1" ht="12" customHeight="1"/>
    <row r="596" customFormat="1" ht="12" customHeight="1"/>
    <row r="597" customFormat="1" ht="12" customHeight="1"/>
    <row r="598" customFormat="1" ht="12" customHeight="1"/>
    <row r="599" customFormat="1" ht="12" customHeight="1"/>
    <row r="600" customFormat="1" ht="12" customHeight="1"/>
    <row r="601" customFormat="1" ht="12" customHeight="1"/>
    <row r="602" customFormat="1" ht="12" customHeight="1"/>
    <row r="603" customFormat="1" ht="12" customHeight="1"/>
    <row r="604" customFormat="1" ht="12" customHeight="1"/>
    <row r="605" customFormat="1" ht="12" customHeight="1"/>
    <row r="606" customFormat="1" ht="12" customHeight="1"/>
    <row r="607" customFormat="1" ht="12" customHeight="1"/>
    <row r="608" customFormat="1" ht="12" customHeight="1"/>
    <row r="609" customFormat="1" ht="12" customHeight="1"/>
    <row r="610" customFormat="1" ht="12" customHeight="1"/>
    <row r="611" customFormat="1" ht="12" customHeight="1"/>
    <row r="612" customFormat="1" ht="12" customHeight="1"/>
    <row r="613" customFormat="1" ht="12" customHeight="1"/>
    <row r="614" customFormat="1" ht="12" customHeight="1"/>
    <row r="615" customFormat="1" ht="12" customHeight="1"/>
    <row r="616" customFormat="1" ht="12" customHeight="1"/>
    <row r="617" customFormat="1" ht="12" customHeight="1"/>
    <row r="618" customFormat="1" ht="12" customHeight="1"/>
    <row r="619" customFormat="1" ht="12" customHeight="1"/>
    <row r="620" customFormat="1" ht="12" customHeight="1"/>
    <row r="621" customFormat="1" ht="12" customHeight="1"/>
    <row r="622" customFormat="1" ht="12" customHeight="1"/>
    <row r="623" customFormat="1" ht="12" customHeight="1"/>
    <row r="624" customFormat="1" ht="12" customHeight="1"/>
    <row r="625" customFormat="1" ht="12" customHeight="1"/>
    <row r="626" customFormat="1" ht="12" customHeight="1"/>
    <row r="627" customFormat="1" ht="12" customHeight="1"/>
    <row r="628" customFormat="1" ht="12" customHeight="1"/>
    <row r="629" customFormat="1" ht="12" customHeight="1"/>
    <row r="630" customFormat="1" ht="12" customHeight="1"/>
    <row r="631" customFormat="1" ht="12" customHeight="1"/>
    <row r="632" customFormat="1" ht="12" customHeight="1"/>
    <row r="633" customFormat="1" ht="12" customHeight="1"/>
    <row r="634" customFormat="1" ht="12" customHeight="1"/>
    <row r="635" customFormat="1" ht="12" customHeight="1"/>
    <row r="636" customFormat="1" ht="12" customHeight="1"/>
    <row r="637" customFormat="1" ht="12" customHeight="1"/>
    <row r="638" customFormat="1" ht="12" customHeight="1"/>
    <row r="639" customFormat="1" ht="12" customHeight="1"/>
    <row r="640" customFormat="1" ht="12" customHeight="1"/>
    <row r="641" customFormat="1" ht="12" customHeight="1"/>
    <row r="642" customFormat="1" ht="12" customHeight="1"/>
    <row r="643" customFormat="1" ht="12" customHeight="1"/>
    <row r="644" customFormat="1" ht="12" customHeight="1"/>
    <row r="645" customFormat="1" ht="12" customHeight="1"/>
    <row r="646" customFormat="1" ht="12" customHeight="1"/>
    <row r="647" customFormat="1" ht="12" customHeight="1"/>
    <row r="648" customFormat="1" ht="12" customHeight="1"/>
    <row r="649" customFormat="1" ht="12" customHeight="1"/>
    <row r="650" customFormat="1" ht="12" customHeight="1"/>
    <row r="651" customFormat="1" ht="12" customHeight="1"/>
    <row r="652" customFormat="1" ht="12" customHeight="1"/>
    <row r="653" customFormat="1" ht="12" customHeight="1"/>
    <row r="654" customFormat="1" ht="12" customHeight="1"/>
    <row r="655" customFormat="1" ht="12" customHeight="1"/>
    <row r="656" customFormat="1" ht="12" customHeight="1"/>
    <row r="657" customFormat="1" ht="12" customHeight="1"/>
    <row r="658" customFormat="1" ht="12" customHeight="1"/>
    <row r="659" customFormat="1" ht="12" customHeight="1"/>
    <row r="660" customFormat="1" ht="12" customHeight="1"/>
    <row r="661" customFormat="1" ht="12" customHeight="1"/>
    <row r="662" customFormat="1" ht="12" customHeight="1"/>
    <row r="663" customFormat="1" ht="12" customHeight="1"/>
    <row r="664" customFormat="1" ht="12" customHeight="1"/>
    <row r="665" customFormat="1" ht="12" customHeight="1"/>
    <row r="666" customFormat="1" ht="12" customHeight="1"/>
    <row r="667" customFormat="1" ht="12" customHeight="1"/>
    <row r="668" customFormat="1" ht="12" customHeight="1"/>
    <row r="669" customFormat="1" ht="12" customHeight="1"/>
    <row r="670" customFormat="1" ht="12" customHeight="1"/>
    <row r="671" customFormat="1" ht="12" customHeight="1"/>
    <row r="672" customFormat="1" ht="12" customHeight="1"/>
    <row r="673" customFormat="1" ht="12" customHeight="1"/>
    <row r="674" customFormat="1" ht="12" customHeight="1"/>
    <row r="675" customFormat="1" ht="12" customHeight="1"/>
    <row r="676" customFormat="1" ht="12" customHeight="1"/>
    <row r="677" customFormat="1" ht="12" customHeight="1"/>
    <row r="678" customFormat="1" ht="12" customHeight="1"/>
    <row r="679" customFormat="1" ht="12" customHeight="1"/>
    <row r="680" customFormat="1" ht="12" customHeight="1"/>
    <row r="681" customFormat="1" ht="12" customHeight="1"/>
    <row r="682" customFormat="1" ht="12" customHeight="1"/>
    <row r="683" customFormat="1" ht="12" customHeight="1"/>
    <row r="684" customFormat="1" ht="12" customHeight="1"/>
    <row r="685" customFormat="1" ht="12" customHeight="1"/>
    <row r="686" customFormat="1" ht="12" customHeight="1"/>
    <row r="687" customFormat="1" ht="12" customHeight="1"/>
    <row r="688" customFormat="1" ht="12" customHeight="1"/>
    <row r="689" customFormat="1" ht="12" customHeight="1"/>
    <row r="690" customFormat="1" ht="12" customHeight="1"/>
    <row r="691" customFormat="1" ht="12" customHeight="1"/>
    <row r="692" customFormat="1" ht="12" customHeight="1"/>
    <row r="693" customFormat="1" ht="12" customHeight="1"/>
    <row r="694" customFormat="1" ht="12" customHeight="1"/>
    <row r="695" customFormat="1" ht="12" customHeight="1"/>
    <row r="696" customFormat="1" ht="12" customHeight="1"/>
    <row r="697" customFormat="1" ht="12" customHeight="1"/>
    <row r="698" customFormat="1" ht="12" customHeight="1"/>
    <row r="699" customFormat="1" ht="12" customHeight="1"/>
    <row r="700" customFormat="1" ht="12" customHeight="1"/>
    <row r="701" customFormat="1" ht="12" customHeight="1"/>
    <row r="702" customFormat="1" ht="12" customHeight="1"/>
    <row r="703" customFormat="1" ht="12" customHeight="1"/>
    <row r="704" customFormat="1" ht="12" customHeight="1"/>
    <row r="705" customFormat="1" ht="12" customHeight="1"/>
    <row r="706" customFormat="1" ht="12" customHeight="1"/>
    <row r="707" customFormat="1" ht="12" customHeight="1"/>
    <row r="708" customFormat="1" ht="12" customHeight="1"/>
    <row r="709" customFormat="1" ht="12" customHeight="1"/>
    <row r="710" customFormat="1" ht="12" customHeight="1"/>
    <row r="711" customFormat="1" ht="12" customHeight="1"/>
    <row r="712" customFormat="1" ht="12" customHeight="1"/>
    <row r="713" customFormat="1" ht="12" customHeight="1"/>
    <row r="714" customFormat="1" ht="12" customHeight="1"/>
    <row r="715" customFormat="1" ht="12" customHeight="1"/>
    <row r="716" customFormat="1" ht="12" customHeight="1"/>
    <row r="717" customFormat="1" ht="12" customHeight="1"/>
    <row r="718" customFormat="1" ht="12" customHeight="1"/>
    <row r="719" customFormat="1" ht="12" customHeight="1"/>
    <row r="720" customFormat="1" ht="12" customHeight="1"/>
    <row r="721" customFormat="1" ht="12" customHeight="1"/>
    <row r="722" customFormat="1" ht="12" customHeight="1"/>
    <row r="723" customFormat="1" ht="12" customHeight="1"/>
    <row r="724" customFormat="1" ht="12" customHeight="1"/>
    <row r="725" customFormat="1" ht="12" customHeight="1"/>
    <row r="726" customFormat="1" ht="12" customHeight="1"/>
    <row r="727" customFormat="1" ht="12" customHeight="1"/>
    <row r="728" customFormat="1" ht="12" customHeight="1"/>
    <row r="729" customFormat="1" ht="12" customHeight="1"/>
    <row r="730" customFormat="1" ht="12" customHeight="1"/>
    <row r="731" customFormat="1" ht="12" customHeight="1"/>
    <row r="732" customFormat="1" ht="12" customHeight="1"/>
    <row r="733" customFormat="1" ht="12" customHeight="1"/>
    <row r="734" customFormat="1" ht="12" customHeight="1"/>
    <row r="735" customFormat="1" ht="12" customHeight="1"/>
    <row r="736" customFormat="1" ht="12" customHeight="1"/>
    <row r="737" customFormat="1" ht="12" customHeight="1"/>
    <row r="738" customFormat="1" ht="12" customHeight="1"/>
    <row r="739" customFormat="1" ht="12" customHeight="1"/>
    <row r="740" customFormat="1" ht="12" customHeight="1"/>
    <row r="741" customFormat="1" ht="12" customHeight="1"/>
    <row r="742" customFormat="1" ht="12" customHeight="1"/>
    <row r="743" customFormat="1" ht="12" customHeight="1"/>
    <row r="744" customFormat="1" ht="12" customHeight="1"/>
    <row r="745" customFormat="1" ht="12" customHeight="1"/>
    <row r="746" customFormat="1" ht="12" customHeight="1"/>
    <row r="747" customFormat="1" ht="12" customHeight="1"/>
    <row r="748" customFormat="1" ht="12" customHeight="1"/>
    <row r="749" customFormat="1" ht="12" customHeight="1"/>
    <row r="750" customFormat="1" ht="12" customHeight="1"/>
    <row r="751" customFormat="1" ht="12" customHeight="1"/>
    <row r="752" customFormat="1" ht="12" customHeight="1"/>
    <row r="753" customFormat="1" ht="12" customHeight="1"/>
    <row r="754" customFormat="1" ht="12" customHeight="1"/>
    <row r="755" customFormat="1" ht="12" customHeight="1"/>
    <row r="756" customFormat="1" ht="12" customHeight="1"/>
    <row r="757" customFormat="1" ht="12" customHeight="1"/>
    <row r="758" customFormat="1" ht="12" customHeight="1"/>
    <row r="759" customFormat="1" ht="12" customHeight="1"/>
    <row r="760" customFormat="1" ht="12" customHeight="1"/>
    <row r="761" customFormat="1" ht="12" customHeight="1"/>
    <row r="762" customFormat="1" ht="12" customHeight="1"/>
    <row r="763" customFormat="1" ht="12" customHeight="1"/>
    <row r="764" customFormat="1" ht="12" customHeight="1"/>
    <row r="765" customFormat="1" ht="12" customHeight="1"/>
    <row r="766" customFormat="1" ht="12" customHeight="1"/>
    <row r="767" customFormat="1" ht="12" customHeight="1"/>
    <row r="768" customFormat="1" ht="12" customHeight="1"/>
    <row r="769" customFormat="1" ht="12" customHeight="1"/>
    <row r="770" customFormat="1" ht="12" customHeight="1"/>
    <row r="771" customFormat="1" ht="12" customHeight="1"/>
    <row r="772" customFormat="1" ht="12" customHeight="1"/>
    <row r="773" customFormat="1" ht="12" customHeight="1"/>
    <row r="774" customFormat="1" ht="12" customHeight="1"/>
    <row r="775" customFormat="1" ht="12" customHeight="1"/>
    <row r="776" customFormat="1" ht="12" customHeight="1"/>
    <row r="777" customFormat="1" ht="12" customHeight="1"/>
    <row r="778" customFormat="1" ht="12" customHeight="1"/>
    <row r="779" customFormat="1" ht="12" customHeight="1"/>
    <row r="780" customFormat="1" ht="12" customHeight="1"/>
    <row r="781" customFormat="1" ht="12" customHeight="1"/>
    <row r="782" customFormat="1" ht="12" customHeight="1"/>
    <row r="783" customFormat="1" ht="12" customHeight="1"/>
    <row r="784" customFormat="1" ht="12" customHeight="1"/>
    <row r="785" customFormat="1" ht="12" customHeight="1"/>
    <row r="786" customFormat="1" ht="12" customHeight="1"/>
    <row r="787" customFormat="1" ht="12" customHeight="1"/>
    <row r="788" customFormat="1" ht="12" customHeight="1"/>
    <row r="789" customFormat="1" ht="12" customHeight="1"/>
    <row r="790" customFormat="1" ht="12" customHeight="1"/>
    <row r="791" customFormat="1" ht="12" customHeight="1"/>
    <row r="792" customFormat="1" ht="12" customHeight="1"/>
    <row r="793" customFormat="1" ht="12" customHeight="1"/>
    <row r="794" customFormat="1" ht="12" customHeight="1"/>
    <row r="795" customFormat="1" ht="12" customHeight="1"/>
    <row r="796" customFormat="1" ht="12" customHeight="1"/>
    <row r="797" customFormat="1" ht="12" customHeight="1"/>
    <row r="798" customFormat="1" ht="12" customHeight="1"/>
    <row r="799" customFormat="1" ht="12" customHeight="1"/>
    <row r="800" customFormat="1" ht="12" customHeight="1"/>
    <row r="801" customFormat="1" ht="12" customHeight="1"/>
    <row r="802" customFormat="1" ht="12" customHeight="1"/>
    <row r="803" customFormat="1" ht="12" customHeight="1"/>
    <row r="804" customFormat="1" ht="12" customHeight="1"/>
    <row r="805" customFormat="1" ht="12" customHeight="1"/>
    <row r="806" customFormat="1" ht="12" customHeight="1"/>
    <row r="807" customFormat="1" ht="12" customHeight="1"/>
    <row r="808" customFormat="1" ht="12" customHeight="1"/>
    <row r="809" customFormat="1" ht="12" customHeight="1"/>
    <row r="810" customFormat="1" ht="12" customHeight="1"/>
    <row r="811" customFormat="1" ht="12" customHeight="1"/>
    <row r="812" customFormat="1" ht="12" customHeight="1"/>
    <row r="813" customFormat="1" ht="12" customHeight="1"/>
    <row r="814" customFormat="1" ht="12" customHeight="1"/>
    <row r="815" customFormat="1" ht="12" customHeight="1"/>
    <row r="816" customFormat="1" ht="12" customHeight="1"/>
    <row r="817" customFormat="1" ht="12" customHeight="1"/>
    <row r="818" customFormat="1" ht="12" customHeight="1"/>
    <row r="819" customFormat="1" ht="12" customHeight="1"/>
    <row r="820" customFormat="1" ht="12" customHeight="1"/>
    <row r="821" customFormat="1" ht="12" customHeight="1"/>
    <row r="822" customFormat="1" ht="12" customHeight="1"/>
    <row r="823" customFormat="1" ht="12" customHeight="1"/>
    <row r="824" customFormat="1" ht="12" customHeight="1"/>
    <row r="825" customFormat="1" ht="12" customHeight="1"/>
    <row r="826" customFormat="1" ht="12" customHeight="1"/>
    <row r="827" customFormat="1" ht="12" customHeight="1"/>
    <row r="828" customFormat="1" ht="12" customHeight="1"/>
    <row r="829" customFormat="1" ht="12" customHeight="1"/>
    <row r="830" customFormat="1" ht="12" customHeight="1"/>
    <row r="831" customFormat="1" ht="12" customHeight="1"/>
    <row r="832" customFormat="1" ht="12" customHeight="1"/>
    <row r="833" customFormat="1" ht="12" customHeight="1"/>
    <row r="834" customFormat="1" ht="12" customHeight="1"/>
    <row r="835" customFormat="1" ht="12" customHeight="1"/>
    <row r="836" customFormat="1" ht="12" customHeight="1"/>
    <row r="837" customFormat="1" ht="12" customHeight="1"/>
    <row r="838" customFormat="1" ht="12" customHeight="1"/>
    <row r="839" customFormat="1" ht="12" customHeight="1"/>
    <row r="840" customFormat="1" ht="12" customHeight="1"/>
    <row r="841" customFormat="1" ht="12" customHeight="1"/>
    <row r="842" customFormat="1" ht="12" customHeight="1"/>
    <row r="843" customFormat="1" ht="12" customHeight="1"/>
    <row r="844" customFormat="1" ht="12" customHeight="1"/>
    <row r="845" customFormat="1" ht="12" customHeight="1"/>
    <row r="846" customFormat="1" ht="12" customHeight="1"/>
    <row r="847" customFormat="1" ht="12" customHeight="1"/>
    <row r="848" customFormat="1" ht="12" customHeight="1"/>
    <row r="849" customFormat="1" ht="12" customHeight="1"/>
    <row r="850" customFormat="1" ht="12" customHeight="1"/>
    <row r="851" customFormat="1" ht="12" customHeight="1"/>
    <row r="852" customFormat="1" ht="12" customHeight="1"/>
    <row r="853" customFormat="1" ht="12" customHeight="1"/>
    <row r="854" customFormat="1" ht="12" customHeight="1"/>
    <row r="855" customFormat="1" ht="12" customHeight="1"/>
    <row r="856" customFormat="1" ht="12" customHeight="1"/>
    <row r="857" customFormat="1" ht="12" customHeight="1"/>
    <row r="858" customFormat="1" ht="12" customHeight="1"/>
    <row r="859" customFormat="1" ht="12" customHeight="1"/>
    <row r="860" customFormat="1" ht="12" customHeight="1"/>
    <row r="861" customFormat="1" ht="12" customHeight="1"/>
    <row r="862" customFormat="1" ht="12" customHeight="1"/>
    <row r="863" customFormat="1" ht="12" customHeight="1"/>
    <row r="864" customFormat="1" ht="12" customHeight="1"/>
    <row r="865" customFormat="1" ht="12" customHeight="1"/>
    <row r="866" customFormat="1" ht="12" customHeight="1"/>
    <row r="867" customFormat="1" ht="12" customHeight="1"/>
    <row r="868" customFormat="1" ht="12" customHeight="1"/>
    <row r="869" customFormat="1" ht="12" customHeight="1"/>
    <row r="870" customFormat="1" ht="12" customHeight="1"/>
    <row r="871" customFormat="1" ht="12" customHeight="1"/>
    <row r="872" customFormat="1" ht="12" customHeight="1"/>
    <row r="873" customFormat="1" ht="12" customHeight="1"/>
    <row r="874" customFormat="1" ht="12" customHeight="1"/>
    <row r="875" customFormat="1" ht="12" customHeight="1"/>
    <row r="876" customFormat="1" ht="12" customHeight="1"/>
    <row r="877" customFormat="1" ht="12" customHeight="1"/>
    <row r="878" customFormat="1" ht="12" customHeight="1"/>
    <row r="879" customFormat="1" ht="12" customHeight="1"/>
    <row r="880" customFormat="1" ht="12" customHeight="1"/>
    <row r="881" customFormat="1" ht="12" customHeight="1"/>
    <row r="882" customFormat="1" ht="12" customHeight="1"/>
    <row r="883" customFormat="1" ht="12" customHeight="1"/>
    <row r="884" customFormat="1" ht="12" customHeight="1"/>
    <row r="885" customFormat="1" ht="12" customHeight="1"/>
    <row r="886" customFormat="1" ht="12" customHeight="1"/>
    <row r="887" customFormat="1" ht="12" customHeight="1"/>
    <row r="888" customFormat="1" ht="12" customHeight="1"/>
    <row r="889" customFormat="1" ht="12" customHeight="1"/>
    <row r="890" customFormat="1" ht="12" customHeight="1"/>
    <row r="891" customFormat="1" ht="12" customHeight="1"/>
    <row r="892" customFormat="1" ht="12" customHeight="1"/>
    <row r="893" customFormat="1" ht="12" customHeight="1"/>
    <row r="894" customFormat="1" ht="12" customHeight="1"/>
    <row r="895" customFormat="1" ht="12" customHeight="1"/>
    <row r="896" customFormat="1" ht="12" customHeight="1"/>
    <row r="897" customFormat="1" ht="12" customHeight="1"/>
    <row r="898" customFormat="1" ht="12" customHeight="1"/>
    <row r="899" customFormat="1" ht="12" customHeight="1"/>
    <row r="900" customFormat="1" ht="12" customHeight="1"/>
    <row r="901" customFormat="1" ht="12" customHeight="1"/>
    <row r="902" customFormat="1" ht="12" customHeight="1"/>
    <row r="903" customFormat="1" ht="12" customHeight="1"/>
    <row r="904" customFormat="1" ht="12" customHeight="1"/>
    <row r="905" customFormat="1" ht="12" customHeight="1"/>
    <row r="906" customFormat="1" ht="12" customHeight="1"/>
    <row r="907" customFormat="1" ht="12" customHeight="1"/>
    <row r="908" customFormat="1" ht="12" customHeight="1"/>
    <row r="909" customFormat="1" ht="12" customHeight="1"/>
    <row r="910" customFormat="1" ht="12" customHeight="1"/>
    <row r="911" customFormat="1" ht="12" customHeight="1"/>
    <row r="912" customFormat="1" ht="12" customHeight="1"/>
    <row r="913" customFormat="1" ht="12" customHeight="1"/>
    <row r="914" customFormat="1" ht="12" customHeight="1"/>
    <row r="915" customFormat="1" ht="12" customHeight="1"/>
    <row r="916" customFormat="1" ht="12" customHeight="1"/>
    <row r="917" customFormat="1" ht="12" customHeight="1"/>
    <row r="918" customFormat="1" ht="12" customHeight="1"/>
    <row r="919" customFormat="1" ht="12" customHeight="1"/>
    <row r="920" customFormat="1" ht="12" customHeight="1"/>
    <row r="921" customFormat="1" ht="12" customHeight="1"/>
    <row r="922" customFormat="1" ht="12" customHeight="1"/>
    <row r="923" customFormat="1" ht="12" customHeight="1"/>
    <row r="924" customFormat="1" ht="12" customHeight="1"/>
    <row r="925" customFormat="1" ht="12" customHeight="1"/>
    <row r="926" customFormat="1" ht="12" customHeight="1"/>
    <row r="927" customFormat="1" ht="12" customHeight="1"/>
    <row r="928" customFormat="1" ht="12" customHeight="1"/>
    <row r="929" customFormat="1" ht="12" customHeight="1"/>
    <row r="930" customFormat="1" ht="12" customHeight="1"/>
    <row r="931" customFormat="1" ht="12" customHeight="1"/>
    <row r="932" customFormat="1" ht="12" customHeight="1"/>
    <row r="933" customFormat="1" ht="12" customHeight="1"/>
    <row r="934" customFormat="1" ht="12" customHeight="1"/>
    <row r="935" customFormat="1" ht="12" customHeight="1"/>
    <row r="936" customFormat="1" ht="12" customHeight="1"/>
    <row r="937" customFormat="1" ht="12" customHeight="1"/>
    <row r="938" customFormat="1" ht="12" customHeight="1"/>
    <row r="939" customFormat="1" ht="12" customHeight="1"/>
    <row r="940" customFormat="1" ht="12" customHeight="1"/>
    <row r="941" customFormat="1" ht="12" customHeight="1"/>
    <row r="942" customFormat="1" ht="12" customHeight="1"/>
    <row r="943" customFormat="1" ht="12" customHeight="1"/>
    <row r="944" customFormat="1" ht="12" customHeight="1"/>
    <row r="945" customFormat="1" ht="12" customHeight="1"/>
    <row r="946" customFormat="1" ht="12" customHeight="1"/>
    <row r="947" customFormat="1" ht="12" customHeight="1"/>
    <row r="948" customFormat="1" ht="12" customHeight="1"/>
    <row r="949" customFormat="1" ht="12" customHeight="1"/>
    <row r="950" customFormat="1" ht="12" customHeight="1"/>
    <row r="951" customFormat="1" ht="12" customHeight="1"/>
    <row r="952" customFormat="1" ht="12" customHeight="1"/>
    <row r="953" customFormat="1" ht="12" customHeight="1"/>
    <row r="954" customFormat="1" ht="12" customHeight="1"/>
    <row r="955" customFormat="1" ht="12" customHeight="1"/>
    <row r="956" customFormat="1" ht="12" customHeight="1"/>
    <row r="957" customFormat="1" ht="12" customHeight="1"/>
    <row r="958" customFormat="1" ht="12" customHeight="1"/>
    <row r="959" customFormat="1" ht="12" customHeight="1"/>
    <row r="960" customFormat="1" ht="12" customHeight="1"/>
    <row r="961" customFormat="1" ht="12" customHeight="1"/>
    <row r="962" customFormat="1" ht="12" customHeight="1"/>
    <row r="963" customFormat="1" ht="12" customHeight="1"/>
    <row r="964" customFormat="1" ht="12" customHeight="1"/>
    <row r="965" customFormat="1" ht="12" customHeight="1"/>
    <row r="966" customFormat="1" ht="12" customHeight="1"/>
    <row r="967" customFormat="1" ht="12" customHeight="1"/>
    <row r="968" customFormat="1" ht="12" customHeight="1"/>
    <row r="969" customFormat="1" ht="12" customHeight="1"/>
    <row r="970" customFormat="1" ht="12" customHeight="1"/>
    <row r="971" customFormat="1" ht="12" customHeight="1"/>
    <row r="972" customFormat="1" ht="12" customHeight="1"/>
    <row r="973" customFormat="1" ht="12" customHeight="1"/>
    <row r="974" customFormat="1" ht="12" customHeight="1"/>
    <row r="975" customFormat="1" ht="12" customHeight="1"/>
    <row r="976" customFormat="1" ht="12" customHeight="1"/>
    <row r="977" customFormat="1" ht="12" customHeight="1"/>
    <row r="978" customFormat="1" ht="12" customHeight="1"/>
    <row r="979" customFormat="1" ht="12" customHeight="1"/>
    <row r="980" customFormat="1" ht="12" customHeight="1"/>
    <row r="981" customFormat="1" ht="12" customHeight="1"/>
    <row r="982" customFormat="1" ht="12" customHeight="1"/>
    <row r="983" customFormat="1" ht="12" customHeight="1"/>
    <row r="984" customFormat="1" ht="12" customHeight="1"/>
    <row r="985" customFormat="1" ht="12" customHeight="1"/>
    <row r="986" customFormat="1" ht="12" customHeight="1"/>
    <row r="987" customFormat="1" ht="12" customHeight="1"/>
    <row r="988" customFormat="1" ht="12" customHeight="1"/>
    <row r="989" customFormat="1" ht="12" customHeight="1"/>
    <row r="990" customFormat="1" ht="12" customHeight="1"/>
    <row r="991" customFormat="1" ht="12" customHeight="1"/>
    <row r="992" customFormat="1" ht="12" customHeight="1"/>
    <row r="993" customFormat="1" ht="12" customHeight="1"/>
    <row r="994" customFormat="1" ht="12" customHeight="1"/>
    <row r="995" customFormat="1" ht="12" customHeight="1"/>
    <row r="996" customFormat="1" ht="12" customHeight="1"/>
    <row r="997" customFormat="1" ht="12" customHeight="1"/>
    <row r="998" customFormat="1" ht="12" customHeight="1"/>
    <row r="999" customFormat="1" ht="12" customHeight="1"/>
    <row r="1000" customFormat="1" ht="12" customHeight="1"/>
  </sheetData>
  <mergeCells count="1">
    <mergeCell ref="C1:D1"/>
  </mergeCells>
  <dataValidations count="2">
    <dataValidation type="list" allowBlank="1" showErrorMessage="1" sqref="B5" xr:uid="{44D066EB-55EE-694E-8140-0CE14DD8BF4F}">
      <formula1>productie</formula1>
    </dataValidation>
    <dataValidation type="list" allowBlank="1" showErrorMessage="1" sqref="B4" xr:uid="{F5927B81-A4C8-F242-8836-6DDBA6AB8851}">
      <formula1>bedienden</formula1>
    </dataValidation>
  </dataValidations>
  <pageMargins left="0.75" right="0.75" top="1" bottom="1" header="0" footer="0"/>
  <pageSetup paperSize="9" orientation="landscape"/>
  <legacy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Z1000"/>
  <sheetViews>
    <sheetView workbookViewId="0">
      <selection sqref="A1:XFD1048576"/>
    </sheetView>
  </sheetViews>
  <sheetFormatPr defaultColWidth="14.5" defaultRowHeight="15" customHeight="1"/>
  <cols>
    <col min="1" max="1" width="41.625" customWidth="1"/>
    <col min="2" max="2" width="20.5" customWidth="1"/>
    <col min="3" max="3" width="18.125" customWidth="1"/>
    <col min="4" max="9" width="12.875" customWidth="1"/>
    <col min="10" max="10" width="14" customWidth="1"/>
    <col min="11" max="14" width="12.875" customWidth="1"/>
    <col min="15" max="15" width="11" customWidth="1"/>
    <col min="16" max="16" width="12.875" customWidth="1"/>
    <col min="17" max="26" width="11" customWidth="1"/>
  </cols>
  <sheetData>
    <row r="1" spans="1:26" s="93" customFormat="1" ht="17.100000000000001" thickBot="1">
      <c r="A1" s="94" t="s">
        <v>40</v>
      </c>
      <c r="B1" s="95">
        <v>2026</v>
      </c>
      <c r="C1" s="166" t="s">
        <v>41</v>
      </c>
      <c r="D1" s="181"/>
    </row>
    <row r="2" spans="1:26" ht="12" customHeight="1"/>
    <row r="3" spans="1:26" ht="12" customHeight="1">
      <c r="A3" s="17" t="s">
        <v>42</v>
      </c>
      <c r="B3" s="18" t="s">
        <v>15</v>
      </c>
    </row>
    <row r="4" spans="1:26" ht="12" customHeight="1">
      <c r="A4" s="17" t="s">
        <v>43</v>
      </c>
      <c r="B4" s="18" t="s">
        <v>15</v>
      </c>
    </row>
    <row r="5" spans="1:26" ht="12" customHeight="1">
      <c r="A5" s="17" t="s">
        <v>44</v>
      </c>
      <c r="B5" s="18" t="s">
        <v>15</v>
      </c>
    </row>
    <row r="6" spans="1:26" ht="12" customHeight="1">
      <c r="A6" s="17" t="s">
        <v>45</v>
      </c>
      <c r="B6" s="19">
        <v>0</v>
      </c>
    </row>
    <row r="7" spans="1:26" ht="12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spans="1:26" ht="12" customHeight="1">
      <c r="A8" s="15" t="s">
        <v>46</v>
      </c>
    </row>
    <row r="9" spans="1:26" ht="12" customHeight="1">
      <c r="A9" s="17" t="s">
        <v>47</v>
      </c>
      <c r="B9" s="20" t="s">
        <v>48</v>
      </c>
    </row>
    <row r="10" spans="1:26" ht="12" customHeight="1">
      <c r="A10" s="17" t="s">
        <v>49</v>
      </c>
      <c r="B10" s="18" t="s">
        <v>15</v>
      </c>
    </row>
    <row r="11" spans="1:26" ht="12" customHeight="1">
      <c r="A11" s="17" t="s">
        <v>50</v>
      </c>
      <c r="B11" s="18" t="s">
        <v>15</v>
      </c>
      <c r="C11" s="7" t="s">
        <v>15</v>
      </c>
      <c r="D11" s="6" t="s">
        <v>15</v>
      </c>
      <c r="E11" s="6"/>
    </row>
    <row r="12" spans="1:26" ht="12" customHeight="1">
      <c r="A12" s="17" t="s">
        <v>51</v>
      </c>
      <c r="B12" s="18" t="s">
        <v>15</v>
      </c>
      <c r="C12" s="7" t="s">
        <v>15</v>
      </c>
      <c r="D12" s="6"/>
      <c r="E12" s="6"/>
    </row>
    <row r="13" spans="1:26" ht="12" customHeight="1">
      <c r="A13" s="17" t="s">
        <v>52</v>
      </c>
      <c r="B13" s="18"/>
      <c r="C13" s="7" t="s">
        <v>15</v>
      </c>
    </row>
    <row r="14" spans="1:26" ht="12" customHeight="1"/>
    <row r="15" spans="1:26" ht="12" customHeight="1">
      <c r="A15" s="17" t="s">
        <v>53</v>
      </c>
      <c r="B15" s="21">
        <v>0</v>
      </c>
    </row>
    <row r="16" spans="1:26" ht="12" customHeight="1">
      <c r="A16" s="17" t="s">
        <v>54</v>
      </c>
      <c r="B16" s="21">
        <v>0</v>
      </c>
    </row>
    <row r="17" spans="1:26" ht="12" customHeight="1">
      <c r="A17" s="17" t="s">
        <v>55</v>
      </c>
      <c r="B17" s="21">
        <v>0</v>
      </c>
    </row>
    <row r="18" spans="1:26" ht="12" customHeight="1">
      <c r="A18" s="17" t="s">
        <v>56</v>
      </c>
      <c r="B18" s="21">
        <v>0</v>
      </c>
    </row>
    <row r="19" spans="1:26" ht="12" customHeight="1">
      <c r="A19" s="7" t="s">
        <v>15</v>
      </c>
      <c r="B19" s="7" t="s">
        <v>15</v>
      </c>
    </row>
    <row r="20" spans="1:26" ht="12" customHeight="1">
      <c r="A20" s="17" t="s">
        <v>57</v>
      </c>
      <c r="B20" s="22">
        <v>0</v>
      </c>
      <c r="C20" s="6" t="s">
        <v>58</v>
      </c>
    </row>
    <row r="21" spans="1:26" ht="12" customHeight="1">
      <c r="A21" s="17" t="s">
        <v>59</v>
      </c>
      <c r="B21" s="23">
        <f>(((52*5)-20-10-B22)/11)*B20</f>
        <v>0</v>
      </c>
      <c r="C21" s="6" t="s">
        <v>60</v>
      </c>
    </row>
    <row r="22" spans="1:26" ht="12" customHeight="1">
      <c r="A22" s="17" t="s">
        <v>61</v>
      </c>
      <c r="B22" s="23">
        <v>0</v>
      </c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spans="1:26" ht="12" customHeight="1">
      <c r="A23" s="17" t="s">
        <v>62</v>
      </c>
      <c r="B23" s="24">
        <v>0</v>
      </c>
      <c r="C23" s="7" t="s">
        <v>15</v>
      </c>
    </row>
    <row r="24" spans="1:26" ht="12" customHeight="1">
      <c r="A24" s="17" t="s">
        <v>63</v>
      </c>
      <c r="B24" s="24">
        <f t="shared" ref="B24:B26" si="0">B16*$B$20</f>
        <v>0</v>
      </c>
      <c r="C24" s="7" t="s">
        <v>15</v>
      </c>
    </row>
    <row r="25" spans="1:26" ht="12" customHeight="1">
      <c r="A25" s="17" t="s">
        <v>64</v>
      </c>
      <c r="B25" s="24">
        <f t="shared" si="0"/>
        <v>0</v>
      </c>
      <c r="C25" s="7" t="s">
        <v>15</v>
      </c>
    </row>
    <row r="26" spans="1:26" ht="12" customHeight="1">
      <c r="A26" s="17" t="s">
        <v>65</v>
      </c>
      <c r="B26" s="24">
        <f t="shared" si="0"/>
        <v>0</v>
      </c>
    </row>
    <row r="27" spans="1:26" ht="12" customHeight="1">
      <c r="A27" s="7" t="s">
        <v>15</v>
      </c>
      <c r="B27" s="7" t="s">
        <v>15</v>
      </c>
      <c r="C27" s="7" t="s">
        <v>15</v>
      </c>
    </row>
    <row r="28" spans="1:26" ht="12" customHeight="1">
      <c r="A28" s="17" t="s">
        <v>66</v>
      </c>
      <c r="B28" s="25">
        <v>0</v>
      </c>
      <c r="C28" s="7" t="s">
        <v>67</v>
      </c>
    </row>
    <row r="29" spans="1:26" ht="12" customHeight="1">
      <c r="A29" s="17" t="s">
        <v>68</v>
      </c>
      <c r="B29" s="25">
        <v>0</v>
      </c>
      <c r="C29" s="7" t="s">
        <v>69</v>
      </c>
    </row>
    <row r="30" spans="1:26" ht="12" customHeight="1">
      <c r="A30" s="17" t="s">
        <v>70</v>
      </c>
      <c r="B30" s="25">
        <v>0</v>
      </c>
      <c r="C30" s="7" t="s">
        <v>67</v>
      </c>
      <c r="I30" s="24" t="s">
        <v>15</v>
      </c>
    </row>
    <row r="31" spans="1:26" ht="12" customHeight="1">
      <c r="A31" s="17" t="s">
        <v>70</v>
      </c>
      <c r="B31" s="25">
        <v>0</v>
      </c>
      <c r="C31" s="7" t="s">
        <v>69</v>
      </c>
    </row>
    <row r="32" spans="1:26" ht="12" customHeight="1">
      <c r="A32" s="17" t="s">
        <v>71</v>
      </c>
      <c r="B32" s="25">
        <v>0</v>
      </c>
      <c r="C32" s="7" t="s">
        <v>72</v>
      </c>
    </row>
    <row r="33" spans="1:17" ht="12" customHeight="1">
      <c r="A33" s="17" t="s">
        <v>73</v>
      </c>
      <c r="B33" s="25">
        <v>0</v>
      </c>
      <c r="C33" s="7" t="s">
        <v>74</v>
      </c>
    </row>
    <row r="34" spans="1:17" ht="12" customHeight="1"/>
    <row r="35" spans="1:17" ht="12" customHeight="1">
      <c r="A35" s="17" t="s">
        <v>75</v>
      </c>
      <c r="B35" s="8">
        <f>'RSZ-tarieven'!B4</f>
        <v>0.25</v>
      </c>
      <c r="C35" s="8"/>
    </row>
    <row r="36" spans="1:17" ht="12" customHeight="1">
      <c r="A36" s="17" t="s">
        <v>76</v>
      </c>
      <c r="B36" s="8">
        <f>'RSZ-tarieven'!B15</f>
        <v>1.9799999999999998E-2</v>
      </c>
      <c r="C36" s="8"/>
    </row>
    <row r="37" spans="1:17" ht="12" customHeight="1">
      <c r="A37" s="17" t="s">
        <v>77</v>
      </c>
      <c r="B37" s="22">
        <f>IF(B6&lt;10,0,1.69%)</f>
        <v>0</v>
      </c>
      <c r="C37" s="8"/>
    </row>
    <row r="38" spans="1:17" ht="12" customHeight="1">
      <c r="A38" s="17" t="s">
        <v>78</v>
      </c>
      <c r="B38" s="26">
        <f>IF(B23&gt;3744,0,0.14*(11233.89-(B23*3))/3)</f>
        <v>524.2482</v>
      </c>
      <c r="C38" s="8"/>
    </row>
    <row r="39" spans="1:17" ht="12" customHeight="1">
      <c r="A39" s="17" t="s">
        <v>79</v>
      </c>
      <c r="B39" s="27"/>
      <c r="C39" s="8"/>
    </row>
    <row r="40" spans="1:17" ht="12" customHeight="1">
      <c r="A40" s="17" t="s">
        <v>80</v>
      </c>
      <c r="B40" s="27"/>
      <c r="C40" s="8"/>
    </row>
    <row r="41" spans="1:17" ht="12" customHeight="1">
      <c r="F41" s="28" t="s">
        <v>15</v>
      </c>
      <c r="J41" s="28" t="s">
        <v>81</v>
      </c>
      <c r="M41" s="29" t="s">
        <v>15</v>
      </c>
      <c r="Q41" s="24"/>
    </row>
    <row r="42" spans="1:17" ht="12" customHeight="1">
      <c r="B42" s="30">
        <f>B1</f>
        <v>2026</v>
      </c>
      <c r="C42" s="20" t="s">
        <v>82</v>
      </c>
      <c r="D42" s="20" t="s">
        <v>83</v>
      </c>
      <c r="E42" s="20" t="s">
        <v>84</v>
      </c>
      <c r="F42" s="20" t="s">
        <v>85</v>
      </c>
      <c r="G42" s="20" t="s">
        <v>86</v>
      </c>
      <c r="H42" s="20" t="s">
        <v>87</v>
      </c>
      <c r="I42" s="20" t="s">
        <v>88</v>
      </c>
      <c r="J42" s="20" t="s">
        <v>89</v>
      </c>
      <c r="K42" s="20" t="s">
        <v>90</v>
      </c>
      <c r="L42" s="20" t="s">
        <v>91</v>
      </c>
      <c r="M42" s="20" t="s">
        <v>92</v>
      </c>
      <c r="N42" s="20" t="s">
        <v>93</v>
      </c>
      <c r="O42" s="20" t="s">
        <v>94</v>
      </c>
      <c r="P42" s="20" t="s">
        <v>95</v>
      </c>
    </row>
    <row r="43" spans="1:17" ht="12" customHeight="1">
      <c r="A43" s="7" t="s">
        <v>57</v>
      </c>
      <c r="B43" s="31" t="s">
        <v>96</v>
      </c>
      <c r="C43" s="105">
        <f t="shared" ref="C43:H43" si="1">$B$20</f>
        <v>0</v>
      </c>
      <c r="D43" s="106">
        <f t="shared" si="1"/>
        <v>0</v>
      </c>
      <c r="E43" s="106">
        <f t="shared" si="1"/>
        <v>0</v>
      </c>
      <c r="F43" s="106">
        <f t="shared" si="1"/>
        <v>0</v>
      </c>
      <c r="G43" s="106">
        <f t="shared" si="1"/>
        <v>0</v>
      </c>
      <c r="H43" s="106">
        <f t="shared" si="1"/>
        <v>0</v>
      </c>
      <c r="I43" s="107">
        <v>0.92</v>
      </c>
      <c r="J43" s="106">
        <f t="shared" ref="J43:P43" si="2">$B$20</f>
        <v>0</v>
      </c>
      <c r="K43" s="106">
        <f t="shared" si="2"/>
        <v>0</v>
      </c>
      <c r="L43" s="106">
        <f t="shared" si="2"/>
        <v>0</v>
      </c>
      <c r="M43" s="106">
        <f t="shared" si="2"/>
        <v>0</v>
      </c>
      <c r="N43" s="106">
        <f t="shared" si="2"/>
        <v>0</v>
      </c>
      <c r="O43" s="106">
        <f t="shared" si="2"/>
        <v>0</v>
      </c>
      <c r="P43" s="108">
        <f t="shared" si="2"/>
        <v>0</v>
      </c>
    </row>
    <row r="44" spans="1:17" ht="12" customHeight="1">
      <c r="A44" s="7" t="s">
        <v>97</v>
      </c>
      <c r="B44" s="32">
        <f t="shared" ref="B44:B50" si="3">SUM(C44:P44)</f>
        <v>0</v>
      </c>
      <c r="C44" s="109">
        <f>$B$21</f>
        <v>0</v>
      </c>
      <c r="D44" s="110">
        <f t="shared" ref="D44:H45" si="4">C44</f>
        <v>0</v>
      </c>
      <c r="E44" s="110">
        <f t="shared" si="4"/>
        <v>0</v>
      </c>
      <c r="F44" s="110">
        <f t="shared" si="4"/>
        <v>0</v>
      </c>
      <c r="G44" s="110">
        <f t="shared" si="4"/>
        <v>0</v>
      </c>
      <c r="H44" s="110">
        <f t="shared" si="4"/>
        <v>0</v>
      </c>
      <c r="I44" s="111" t="s">
        <v>98</v>
      </c>
      <c r="J44" s="110" t="s">
        <v>15</v>
      </c>
      <c r="K44" s="110">
        <f>H44</f>
        <v>0</v>
      </c>
      <c r="L44" s="110">
        <f t="shared" ref="L44:M44" si="5">K44</f>
        <v>0</v>
      </c>
      <c r="M44" s="110">
        <f t="shared" si="5"/>
        <v>0</v>
      </c>
      <c r="N44" s="110">
        <f>K44</f>
        <v>0</v>
      </c>
      <c r="O44" s="111" t="s">
        <v>98</v>
      </c>
      <c r="P44" s="112">
        <f t="shared" ref="P44:P45" si="6">N44</f>
        <v>0</v>
      </c>
    </row>
    <row r="45" spans="1:17" ht="12" customHeight="1">
      <c r="A45" s="7" t="s">
        <v>99</v>
      </c>
      <c r="B45" s="33">
        <f t="shared" si="3"/>
        <v>0</v>
      </c>
      <c r="C45" s="34">
        <f>$B23</f>
        <v>0</v>
      </c>
      <c r="D45" s="24">
        <f t="shared" si="4"/>
        <v>0</v>
      </c>
      <c r="E45" s="24">
        <f t="shared" si="4"/>
        <v>0</v>
      </c>
      <c r="F45" s="24">
        <f t="shared" si="4"/>
        <v>0</v>
      </c>
      <c r="G45" s="24">
        <f t="shared" si="4"/>
        <v>0</v>
      </c>
      <c r="H45" s="24">
        <f t="shared" si="4"/>
        <v>0</v>
      </c>
      <c r="I45" s="24">
        <f>H45*92%</f>
        <v>0</v>
      </c>
      <c r="J45" s="24">
        <f>H45</f>
        <v>0</v>
      </c>
      <c r="K45" s="24">
        <f t="shared" ref="K45:N45" si="7">J45</f>
        <v>0</v>
      </c>
      <c r="L45" s="24">
        <f t="shared" si="7"/>
        <v>0</v>
      </c>
      <c r="M45" s="24">
        <f t="shared" si="7"/>
        <v>0</v>
      </c>
      <c r="N45" s="24">
        <f t="shared" si="7"/>
        <v>0</v>
      </c>
      <c r="O45" s="24">
        <f>$B$18*$B20</f>
        <v>0</v>
      </c>
      <c r="P45" s="113">
        <f t="shared" si="6"/>
        <v>0</v>
      </c>
    </row>
    <row r="46" spans="1:17" ht="12" customHeight="1">
      <c r="A46" s="7" t="s">
        <v>100</v>
      </c>
      <c r="B46" s="33">
        <f t="shared" si="3"/>
        <v>0</v>
      </c>
      <c r="C46" s="34">
        <f>$B28+($B29*$C44)</f>
        <v>0</v>
      </c>
      <c r="D46" s="24">
        <f>$B28+($B29*D$44)</f>
        <v>0</v>
      </c>
      <c r="E46" s="24">
        <f>$B28+($B29*$E44)</f>
        <v>0</v>
      </c>
      <c r="F46" s="24">
        <f t="shared" ref="F46:H46" si="8">$B28+($B29*F$44)</f>
        <v>0</v>
      </c>
      <c r="G46" s="24">
        <f t="shared" si="8"/>
        <v>0</v>
      </c>
      <c r="H46" s="24">
        <f t="shared" si="8"/>
        <v>0</v>
      </c>
      <c r="I46" s="35" t="s">
        <v>98</v>
      </c>
      <c r="J46" s="24">
        <f>$B28+($B29*$B21)</f>
        <v>0</v>
      </c>
      <c r="K46" s="24">
        <f>$B28+($B29*K$44)</f>
        <v>0</v>
      </c>
      <c r="L46" s="24">
        <f>$B28+($B29*$L44)</f>
        <v>0</v>
      </c>
      <c r="M46" s="24">
        <f t="shared" ref="M46:N46" si="9">$B28+($B29*M$44)</f>
        <v>0</v>
      </c>
      <c r="N46" s="24">
        <f t="shared" si="9"/>
        <v>0</v>
      </c>
      <c r="O46" s="35" t="s">
        <v>98</v>
      </c>
      <c r="P46" s="114">
        <f>$B28+($B29*P$44)</f>
        <v>0</v>
      </c>
    </row>
    <row r="47" spans="1:17" ht="12" customHeight="1">
      <c r="A47" s="7" t="s">
        <v>101</v>
      </c>
      <c r="B47" s="33">
        <f t="shared" si="3"/>
        <v>0</v>
      </c>
      <c r="C47" s="34">
        <f>MAX(0,(IF((C45+C46)&gt;0,(C45+C46)*(B35+B36+B37)-B38-B39-B40)))</f>
        <v>0</v>
      </c>
      <c r="D47" s="24">
        <f>MAX(0,IF((D45+D46)&gt;0,(D45+D46)*(B35+B36+B37)-B38-B39-B40,0))</f>
        <v>0</v>
      </c>
      <c r="E47" s="24">
        <f>MAX(0,IF((E45+E46)&gt;0,(E45+E46)*(B35+B36+B37)-B38-B39-B40,0))</f>
        <v>0</v>
      </c>
      <c r="F47" s="24">
        <f>MAX(0,IF((F45+F46)&gt;0,(F45+F46)*(B35+B36+B37)-B38-B39-B40,0))</f>
        <v>0</v>
      </c>
      <c r="G47" s="24">
        <f>MAX(0,IF((G45+G46)&gt;0,(G45+G46)*(B35+B36+B37)-B38-B39-B40,0))</f>
        <v>0</v>
      </c>
      <c r="H47" s="24">
        <f>MAX(0,IF((H45+H46)&gt;0,(H45+H46)*(B35+B36+B37)-B38-B39-B40,0))</f>
        <v>0</v>
      </c>
      <c r="I47" s="35" t="s">
        <v>98</v>
      </c>
      <c r="J47" s="24">
        <f>MAX(0,IF((J45+J46)&gt;0,(J45+J46)*(B35+B36+B37)-B38-B39-B40,0))</f>
        <v>0</v>
      </c>
      <c r="K47" s="24">
        <f>MAX(0,IF((K45+K46)&gt;0,(K45+K46)*(B35+B36+B37)-B38-B39-B40,0))</f>
        <v>0</v>
      </c>
      <c r="L47" s="24">
        <f>MAX(0,IF((L45+L46)&gt;0,(L45+L46)*(B35+B36+B37)-B38-B39-B40,0))</f>
        <v>0</v>
      </c>
      <c r="M47" s="24">
        <f>MAX(0,IF((M45+M46)&gt;0,(M45+M46)*(B35+B36+B37)-B38-B39-B40,0))</f>
        <v>0</v>
      </c>
      <c r="N47" s="24">
        <f>MAX(0,IF((N45+N46)&gt;0,(N45+N46)*(B35+B36+B37)-B38-B39-B40,0))</f>
        <v>0</v>
      </c>
      <c r="O47" s="24">
        <f>MAX(0,IF((O45)&gt;0,O45*(B35+B36+B37),0))</f>
        <v>0</v>
      </c>
      <c r="P47" s="114">
        <f>MAX(0,IF((P45+P46)&gt;0,(P45+P46)*(B35+B36+B37)-B38-B39-B40,0))</f>
        <v>0</v>
      </c>
    </row>
    <row r="48" spans="1:17" ht="12" customHeight="1">
      <c r="A48" s="7" t="s">
        <v>102</v>
      </c>
      <c r="B48" s="33">
        <f t="shared" si="3"/>
        <v>0</v>
      </c>
      <c r="C48" s="34">
        <f t="shared" ref="C48:H48" si="10">$B30+($B31*C$44)</f>
        <v>0</v>
      </c>
      <c r="D48" s="35">
        <f t="shared" si="10"/>
        <v>0</v>
      </c>
      <c r="E48" s="35">
        <f t="shared" si="10"/>
        <v>0</v>
      </c>
      <c r="F48" s="35">
        <f t="shared" si="10"/>
        <v>0</v>
      </c>
      <c r="G48" s="35">
        <f t="shared" si="10"/>
        <v>0</v>
      </c>
      <c r="H48" s="35">
        <f t="shared" si="10"/>
        <v>0</v>
      </c>
      <c r="I48" s="35" t="s">
        <v>98</v>
      </c>
      <c r="J48" s="35" t="s">
        <v>98</v>
      </c>
      <c r="K48" s="35">
        <f t="shared" ref="K48:N48" si="11">$B30+($B31*K$44)</f>
        <v>0</v>
      </c>
      <c r="L48" s="35">
        <f t="shared" si="11"/>
        <v>0</v>
      </c>
      <c r="M48" s="35">
        <f t="shared" si="11"/>
        <v>0</v>
      </c>
      <c r="N48" s="35">
        <f t="shared" si="11"/>
        <v>0</v>
      </c>
      <c r="O48" s="35" t="s">
        <v>98</v>
      </c>
      <c r="P48" s="115">
        <f>$B30+($B31*P$44)</f>
        <v>0</v>
      </c>
    </row>
    <row r="49" spans="1:16" ht="12" customHeight="1">
      <c r="A49" s="7" t="s">
        <v>103</v>
      </c>
      <c r="B49" s="33">
        <f t="shared" si="3"/>
        <v>0</v>
      </c>
      <c r="C49" s="34">
        <f>$B32*$C44</f>
        <v>0</v>
      </c>
      <c r="D49" s="24">
        <f t="shared" ref="D49:H49" si="12">$B32*D$44</f>
        <v>0</v>
      </c>
      <c r="E49" s="24">
        <f t="shared" si="12"/>
        <v>0</v>
      </c>
      <c r="F49" s="24">
        <f t="shared" si="12"/>
        <v>0</v>
      </c>
      <c r="G49" s="24">
        <f t="shared" si="12"/>
        <v>0</v>
      </c>
      <c r="H49" s="24">
        <f t="shared" si="12"/>
        <v>0</v>
      </c>
      <c r="I49" s="35" t="s">
        <v>98</v>
      </c>
      <c r="J49" s="35" t="s">
        <v>98</v>
      </c>
      <c r="K49" s="24">
        <f t="shared" ref="K49:N49" si="13">$B32*K$44</f>
        <v>0</v>
      </c>
      <c r="L49" s="24">
        <f t="shared" si="13"/>
        <v>0</v>
      </c>
      <c r="M49" s="24">
        <f t="shared" si="13"/>
        <v>0</v>
      </c>
      <c r="N49" s="24">
        <f t="shared" si="13"/>
        <v>0</v>
      </c>
      <c r="O49" s="35" t="s">
        <v>98</v>
      </c>
      <c r="P49" s="114">
        <f>$B32*P$44</f>
        <v>0</v>
      </c>
    </row>
    <row r="50" spans="1:16" ht="12" customHeight="1">
      <c r="A50" s="7" t="s">
        <v>104</v>
      </c>
      <c r="B50" s="36">
        <f t="shared" si="3"/>
        <v>0</v>
      </c>
      <c r="C50" s="116">
        <f t="shared" ref="C50:H50" si="14">$B33</f>
        <v>0</v>
      </c>
      <c r="D50" s="117">
        <f t="shared" si="14"/>
        <v>0</v>
      </c>
      <c r="E50" s="117">
        <f t="shared" si="14"/>
        <v>0</v>
      </c>
      <c r="F50" s="117">
        <f t="shared" si="14"/>
        <v>0</v>
      </c>
      <c r="G50" s="117">
        <f t="shared" si="14"/>
        <v>0</v>
      </c>
      <c r="H50" s="117">
        <f t="shared" si="14"/>
        <v>0</v>
      </c>
      <c r="I50" s="118" t="s">
        <v>98</v>
      </c>
      <c r="J50" s="118" t="s">
        <v>98</v>
      </c>
      <c r="K50" s="117">
        <f t="shared" ref="K50:N50" si="15">$B33</f>
        <v>0</v>
      </c>
      <c r="L50" s="117">
        <f t="shared" si="15"/>
        <v>0</v>
      </c>
      <c r="M50" s="117">
        <f t="shared" si="15"/>
        <v>0</v>
      </c>
      <c r="N50" s="117">
        <f t="shared" si="15"/>
        <v>0</v>
      </c>
      <c r="O50" s="118" t="s">
        <v>98</v>
      </c>
      <c r="P50" s="119">
        <f>$B33</f>
        <v>0</v>
      </c>
    </row>
    <row r="51" spans="1:16" ht="12" customHeight="1">
      <c r="B51" s="37">
        <f t="shared" ref="B51:P51" si="16">SUM(B45:B50)</f>
        <v>0</v>
      </c>
      <c r="C51" s="120">
        <f t="shared" si="16"/>
        <v>0</v>
      </c>
      <c r="D51" s="121">
        <f t="shared" si="16"/>
        <v>0</v>
      </c>
      <c r="E51" s="121">
        <f t="shared" si="16"/>
        <v>0</v>
      </c>
      <c r="F51" s="121">
        <f t="shared" si="16"/>
        <v>0</v>
      </c>
      <c r="G51" s="121">
        <f t="shared" si="16"/>
        <v>0</v>
      </c>
      <c r="H51" s="121">
        <f t="shared" si="16"/>
        <v>0</v>
      </c>
      <c r="I51" s="121">
        <f t="shared" si="16"/>
        <v>0</v>
      </c>
      <c r="J51" s="121">
        <f t="shared" si="16"/>
        <v>0</v>
      </c>
      <c r="K51" s="121">
        <f t="shared" si="16"/>
        <v>0</v>
      </c>
      <c r="L51" s="121">
        <f t="shared" si="16"/>
        <v>0</v>
      </c>
      <c r="M51" s="121">
        <f t="shared" si="16"/>
        <v>0</v>
      </c>
      <c r="N51" s="121">
        <f t="shared" si="16"/>
        <v>0</v>
      </c>
      <c r="O51" s="121">
        <f t="shared" si="16"/>
        <v>0</v>
      </c>
      <c r="P51" s="122">
        <f t="shared" si="16"/>
        <v>0</v>
      </c>
    </row>
    <row r="52" spans="1:16" ht="12" customHeight="1">
      <c r="A52" s="38" t="s">
        <v>105</v>
      </c>
      <c r="B52" s="39">
        <f>(SUM(C51:P51)-B51)+(SUM(C45:P50)-B51)</f>
        <v>0</v>
      </c>
    </row>
    <row r="53" spans="1:16" ht="12" customHeight="1">
      <c r="B53" s="40" t="s">
        <v>106</v>
      </c>
    </row>
    <row r="54" spans="1:16" ht="12" customHeight="1">
      <c r="A54" s="8">
        <v>0.182</v>
      </c>
      <c r="B54" s="41">
        <f>SUM(C54:P54)</f>
        <v>0</v>
      </c>
      <c r="C54" s="123">
        <f t="shared" ref="C54:H54" si="17">C45*$A$54</f>
        <v>0</v>
      </c>
      <c r="D54" s="123">
        <f t="shared" si="17"/>
        <v>0</v>
      </c>
      <c r="E54" s="123">
        <f t="shared" si="17"/>
        <v>0</v>
      </c>
      <c r="F54" s="123">
        <f t="shared" si="17"/>
        <v>0</v>
      </c>
      <c r="G54" s="123">
        <f t="shared" si="17"/>
        <v>0</v>
      </c>
      <c r="H54" s="123">
        <f t="shared" si="17"/>
        <v>0</v>
      </c>
      <c r="I54" s="124" t="s">
        <v>98</v>
      </c>
      <c r="J54" s="124" t="s">
        <v>98</v>
      </c>
      <c r="K54" s="123">
        <f t="shared" ref="K54:P54" si="18">K45*$A$54</f>
        <v>0</v>
      </c>
      <c r="L54" s="123">
        <f t="shared" si="18"/>
        <v>0</v>
      </c>
      <c r="M54" s="123">
        <f t="shared" si="18"/>
        <v>0</v>
      </c>
      <c r="N54" s="123">
        <f t="shared" si="18"/>
        <v>0</v>
      </c>
      <c r="O54" s="123">
        <v>0</v>
      </c>
      <c r="P54" s="125">
        <f t="shared" si="18"/>
        <v>0</v>
      </c>
    </row>
    <row r="55" spans="1:16" ht="12" customHeight="1"/>
    <row r="56" spans="1:16" ht="12" customHeight="1"/>
    <row r="57" spans="1:16" ht="12" customHeight="1"/>
    <row r="58" spans="1:16" ht="12" customHeight="1"/>
    <row r="59" spans="1:16" ht="12" customHeight="1"/>
    <row r="60" spans="1:16" ht="12" customHeight="1"/>
    <row r="61" spans="1:16" ht="12" customHeight="1"/>
    <row r="62" spans="1:16" ht="12" customHeight="1"/>
    <row r="63" spans="1:16" ht="12" customHeight="1"/>
    <row r="64" spans="1:16" ht="12" customHeight="1">
      <c r="F64" s="6" t="s">
        <v>15</v>
      </c>
    </row>
    <row r="65" customFormat="1" ht="12" customHeight="1"/>
    <row r="66" customFormat="1" ht="12" customHeight="1"/>
    <row r="67" customFormat="1" ht="12" customHeight="1"/>
    <row r="68" customFormat="1" ht="12" customHeight="1"/>
    <row r="69" customFormat="1" ht="12" customHeight="1"/>
    <row r="70" customFormat="1" ht="12" customHeight="1"/>
    <row r="71" customFormat="1" ht="12" customHeight="1"/>
    <row r="72" customFormat="1" ht="12" customHeight="1"/>
    <row r="73" customFormat="1" ht="12" customHeight="1"/>
    <row r="74" customFormat="1" ht="12" customHeight="1"/>
    <row r="75" customFormat="1" ht="12" customHeight="1"/>
    <row r="76" customFormat="1" ht="12" customHeight="1"/>
    <row r="77" customFormat="1" ht="12" customHeight="1"/>
    <row r="78" customFormat="1" ht="12" customHeight="1"/>
    <row r="79" customFormat="1" ht="12" customHeight="1"/>
    <row r="80" customFormat="1" ht="12" customHeight="1"/>
    <row r="81" spans="5:5" ht="12" customHeight="1"/>
    <row r="82" spans="5:5" ht="12" customHeight="1"/>
    <row r="83" spans="5:5" ht="12" customHeight="1"/>
    <row r="84" spans="5:5" ht="12" customHeight="1"/>
    <row r="85" spans="5:5" ht="12" customHeight="1"/>
    <row r="86" spans="5:5" ht="12" customHeight="1"/>
    <row r="87" spans="5:5" ht="12" customHeight="1">
      <c r="E87" s="91" t="s">
        <v>15</v>
      </c>
    </row>
    <row r="88" spans="5:5" ht="12" customHeight="1"/>
    <row r="89" spans="5:5" ht="12" customHeight="1"/>
    <row r="90" spans="5:5" ht="12" customHeight="1"/>
    <row r="91" spans="5:5" ht="12" customHeight="1"/>
    <row r="92" spans="5:5" ht="12" customHeight="1"/>
    <row r="93" spans="5:5" ht="12" customHeight="1"/>
    <row r="94" spans="5:5" ht="12" customHeight="1"/>
    <row r="95" spans="5:5" ht="12" customHeight="1"/>
    <row r="96" spans="5:5" ht="12" customHeight="1"/>
    <row r="97" customFormat="1" ht="12" customHeight="1"/>
    <row r="98" customFormat="1" ht="12" customHeight="1"/>
    <row r="99" customFormat="1" ht="12" customHeight="1"/>
    <row r="100" customFormat="1" ht="12" customHeight="1"/>
    <row r="101" customFormat="1" ht="12" customHeight="1"/>
    <row r="102" customFormat="1" ht="12" customHeight="1"/>
    <row r="103" customFormat="1" ht="12" customHeight="1"/>
    <row r="104" customFormat="1" ht="12" customHeight="1"/>
    <row r="105" customFormat="1" ht="12" customHeight="1"/>
    <row r="106" customFormat="1" ht="12" customHeight="1"/>
    <row r="107" customFormat="1" ht="12" customHeight="1"/>
    <row r="108" customFormat="1" ht="12" customHeight="1"/>
    <row r="109" customFormat="1" ht="12" customHeight="1"/>
    <row r="110" customFormat="1" ht="12" customHeight="1"/>
    <row r="111" customFormat="1" ht="12" customHeight="1"/>
    <row r="112" customFormat="1" ht="12" customHeight="1"/>
    <row r="113" customFormat="1" ht="12" customHeight="1"/>
    <row r="114" customFormat="1" ht="12" customHeight="1"/>
    <row r="115" customFormat="1" ht="12" customHeight="1"/>
    <row r="116" customFormat="1" ht="12" customHeight="1"/>
    <row r="117" customFormat="1" ht="12" customHeight="1"/>
    <row r="118" customFormat="1" ht="12" customHeight="1"/>
    <row r="119" customFormat="1" ht="12" customHeight="1"/>
    <row r="120" customFormat="1" ht="12" customHeight="1"/>
    <row r="121" customFormat="1" ht="12" customHeight="1"/>
    <row r="122" customFormat="1" ht="12" customHeight="1"/>
    <row r="123" customFormat="1" ht="12" customHeight="1"/>
    <row r="124" customFormat="1" ht="12" customHeight="1"/>
    <row r="125" customFormat="1" ht="12" customHeight="1"/>
    <row r="126" customFormat="1" ht="12" customHeight="1"/>
    <row r="127" customFormat="1" ht="12" customHeight="1"/>
    <row r="128" customFormat="1" ht="12" customHeight="1"/>
    <row r="129" customFormat="1" ht="12" customHeight="1"/>
    <row r="130" customFormat="1" ht="12" customHeight="1"/>
    <row r="131" customFormat="1" ht="12" customHeight="1"/>
    <row r="132" customFormat="1" ht="12" customHeight="1"/>
    <row r="133" customFormat="1" ht="12" customHeight="1"/>
    <row r="134" customFormat="1" ht="12" customHeight="1"/>
    <row r="135" customFormat="1" ht="12" customHeight="1"/>
    <row r="136" customFormat="1" ht="12" customHeight="1"/>
    <row r="137" customFormat="1" ht="12" customHeight="1"/>
    <row r="138" customFormat="1" ht="12" customHeight="1"/>
    <row r="139" customFormat="1" ht="12" customHeight="1"/>
    <row r="140" customFormat="1" ht="12" customHeight="1"/>
    <row r="141" customFormat="1" ht="12" customHeight="1"/>
    <row r="142" customFormat="1" ht="12" customHeight="1"/>
    <row r="143" customFormat="1" ht="12" customHeight="1"/>
    <row r="144" customFormat="1" ht="12" customHeight="1"/>
    <row r="145" customFormat="1" ht="12" customHeight="1"/>
    <row r="146" customFormat="1" ht="12" customHeight="1"/>
    <row r="147" customFormat="1" ht="12" customHeight="1"/>
    <row r="148" customFormat="1" ht="12" customHeight="1"/>
    <row r="149" customFormat="1" ht="12" customHeight="1"/>
    <row r="150" customFormat="1" ht="12" customHeight="1"/>
    <row r="151" customFormat="1" ht="12" customHeight="1"/>
    <row r="152" customFormat="1" ht="12" customHeight="1"/>
    <row r="153" customFormat="1" ht="12" customHeight="1"/>
    <row r="154" customFormat="1" ht="12" customHeight="1"/>
    <row r="155" customFormat="1" ht="12" customHeight="1"/>
    <row r="156" customFormat="1" ht="12" customHeight="1"/>
    <row r="157" customFormat="1" ht="12" customHeight="1"/>
    <row r="158" customFormat="1" ht="12" customHeight="1"/>
    <row r="159" customFormat="1" ht="12" customHeight="1"/>
    <row r="160" customFormat="1" ht="12" customHeight="1"/>
    <row r="161" customFormat="1" ht="12" customHeight="1"/>
    <row r="162" customFormat="1" ht="12" customHeight="1"/>
    <row r="163" customFormat="1" ht="12" customHeight="1"/>
    <row r="164" customFormat="1" ht="12" customHeight="1"/>
    <row r="165" customFormat="1" ht="12" customHeight="1"/>
    <row r="166" customFormat="1" ht="12" customHeight="1"/>
    <row r="167" customFormat="1" ht="12" customHeight="1"/>
    <row r="168" customFormat="1" ht="12" customHeight="1"/>
    <row r="169" customFormat="1" ht="12" customHeight="1"/>
    <row r="170" customFormat="1" ht="12" customHeight="1"/>
    <row r="171" customFormat="1" ht="12" customHeight="1"/>
    <row r="172" customFormat="1" ht="12" customHeight="1"/>
    <row r="173" customFormat="1" ht="12" customHeight="1"/>
    <row r="174" customFormat="1" ht="12" customHeight="1"/>
    <row r="175" customFormat="1" ht="12" customHeight="1"/>
    <row r="176" customFormat="1" ht="12" customHeight="1"/>
    <row r="177" customFormat="1" ht="12" customHeight="1"/>
    <row r="178" customFormat="1" ht="12" customHeight="1"/>
    <row r="179" customFormat="1" ht="12" customHeight="1"/>
    <row r="180" customFormat="1" ht="12" customHeight="1"/>
    <row r="181" customFormat="1" ht="12" customHeight="1"/>
    <row r="182" customFormat="1" ht="12" customHeight="1"/>
    <row r="183" customFormat="1" ht="12" customHeight="1"/>
    <row r="184" customFormat="1" ht="12" customHeight="1"/>
    <row r="185" customFormat="1" ht="12" customHeight="1"/>
    <row r="186" customFormat="1" ht="12" customHeight="1"/>
    <row r="187" customFormat="1" ht="12" customHeight="1"/>
    <row r="188" customFormat="1" ht="12" customHeight="1"/>
    <row r="189" customFormat="1" ht="12" customHeight="1"/>
    <row r="190" customFormat="1" ht="12" customHeight="1"/>
    <row r="191" customFormat="1" ht="12" customHeight="1"/>
    <row r="192" customFormat="1" ht="12" customHeight="1"/>
    <row r="193" customFormat="1" ht="12" customHeight="1"/>
    <row r="194" customFormat="1" ht="12" customHeight="1"/>
    <row r="195" customFormat="1" ht="12" customHeight="1"/>
    <row r="196" customFormat="1" ht="12" customHeight="1"/>
    <row r="197" customFormat="1" ht="12" customHeight="1"/>
    <row r="198" customFormat="1" ht="12" customHeight="1"/>
    <row r="199" customFormat="1" ht="12" customHeight="1"/>
    <row r="200" customFormat="1" ht="12" customHeight="1"/>
    <row r="201" customFormat="1" ht="12" customHeight="1"/>
    <row r="202" customFormat="1" ht="12" customHeight="1"/>
    <row r="203" customFormat="1" ht="12" customHeight="1"/>
    <row r="204" customFormat="1" ht="12" customHeight="1"/>
    <row r="205" customFormat="1" ht="12" customHeight="1"/>
    <row r="206" customFormat="1" ht="12" customHeight="1"/>
    <row r="207" customFormat="1" ht="12" customHeight="1"/>
    <row r="208" customFormat="1" ht="12" customHeight="1"/>
    <row r="209" customFormat="1" ht="12" customHeight="1"/>
    <row r="210" customFormat="1" ht="12" customHeight="1"/>
    <row r="211" customFormat="1" ht="12" customHeight="1"/>
    <row r="212" customFormat="1" ht="12" customHeight="1"/>
    <row r="213" customFormat="1" ht="12" customHeight="1"/>
    <row r="214" customFormat="1" ht="12" customHeight="1"/>
    <row r="215" customFormat="1" ht="12" customHeight="1"/>
    <row r="216" customFormat="1" ht="12" customHeight="1"/>
    <row r="217" customFormat="1" ht="12" customHeight="1"/>
    <row r="218" customFormat="1" ht="12" customHeight="1"/>
    <row r="219" customFormat="1" ht="12" customHeight="1"/>
    <row r="220" customFormat="1" ht="12" customHeight="1"/>
    <row r="221" customFormat="1" ht="12" customHeight="1"/>
    <row r="222" customFormat="1" ht="12" customHeight="1"/>
    <row r="223" customFormat="1" ht="12" customHeight="1"/>
    <row r="224" customFormat="1" ht="12" customHeight="1"/>
    <row r="225" customFormat="1" ht="12" customHeight="1"/>
    <row r="226" customFormat="1" ht="12" customHeight="1"/>
    <row r="227" customFormat="1" ht="12" customHeight="1"/>
    <row r="228" customFormat="1" ht="12" customHeight="1"/>
    <row r="229" customFormat="1" ht="12" customHeight="1"/>
    <row r="230" customFormat="1" ht="12" customHeight="1"/>
    <row r="231" customFormat="1" ht="12" customHeight="1"/>
    <row r="232" customFormat="1" ht="12" customHeight="1"/>
    <row r="233" customFormat="1" ht="12" customHeight="1"/>
    <row r="234" customFormat="1" ht="12" customHeight="1"/>
    <row r="235" customFormat="1" ht="12" customHeight="1"/>
    <row r="236" customFormat="1" ht="12" customHeight="1"/>
    <row r="237" customFormat="1" ht="12" customHeight="1"/>
    <row r="238" customFormat="1" ht="12" customHeight="1"/>
    <row r="239" customFormat="1" ht="12" customHeight="1"/>
    <row r="240" customFormat="1" ht="12" customHeight="1"/>
    <row r="241" customFormat="1" ht="12" customHeight="1"/>
    <row r="242" customFormat="1" ht="12" customHeight="1"/>
    <row r="243" customFormat="1" ht="12" customHeight="1"/>
    <row r="244" customFormat="1" ht="12" customHeight="1"/>
    <row r="245" customFormat="1" ht="12" customHeight="1"/>
    <row r="246" customFormat="1" ht="12" customHeight="1"/>
    <row r="247" customFormat="1" ht="12" customHeight="1"/>
    <row r="248" customFormat="1" ht="12" customHeight="1"/>
    <row r="249" customFormat="1" ht="12" customHeight="1"/>
    <row r="250" customFormat="1" ht="12" customHeight="1"/>
    <row r="251" customFormat="1" ht="12" customHeight="1"/>
    <row r="252" customFormat="1" ht="12" customHeight="1"/>
    <row r="253" customFormat="1" ht="12" customHeight="1"/>
    <row r="254" customFormat="1" ht="12" customHeight="1"/>
    <row r="255" customFormat="1" ht="12" customHeight="1"/>
    <row r="256" customFormat="1" ht="12" customHeight="1"/>
    <row r="257" customFormat="1" ht="12" customHeight="1"/>
    <row r="258" customFormat="1" ht="12" customHeight="1"/>
    <row r="259" customFormat="1" ht="12" customHeight="1"/>
    <row r="260" customFormat="1" ht="12" customHeight="1"/>
    <row r="261" customFormat="1" ht="12" customHeight="1"/>
    <row r="262" customFormat="1" ht="12" customHeight="1"/>
    <row r="263" customFormat="1" ht="12" customHeight="1"/>
    <row r="264" customFormat="1" ht="12" customHeight="1"/>
    <row r="265" customFormat="1" ht="12" customHeight="1"/>
    <row r="266" customFormat="1" ht="12" customHeight="1"/>
    <row r="267" customFormat="1" ht="12" customHeight="1"/>
    <row r="268" customFormat="1" ht="12" customHeight="1"/>
    <row r="269" customFormat="1" ht="12" customHeight="1"/>
    <row r="270" customFormat="1" ht="12" customHeight="1"/>
    <row r="271" customFormat="1" ht="12" customHeight="1"/>
    <row r="272" customFormat="1" ht="12" customHeight="1"/>
    <row r="273" customFormat="1" ht="12" customHeight="1"/>
    <row r="274" customFormat="1" ht="12" customHeight="1"/>
    <row r="275" customFormat="1" ht="12" customHeight="1"/>
    <row r="276" customFormat="1" ht="12" customHeight="1"/>
    <row r="277" customFormat="1" ht="12" customHeight="1"/>
    <row r="278" customFormat="1" ht="12" customHeight="1"/>
    <row r="279" customFormat="1" ht="12" customHeight="1"/>
    <row r="280" customFormat="1" ht="12" customHeight="1"/>
    <row r="281" customFormat="1" ht="12" customHeight="1"/>
    <row r="282" customFormat="1" ht="12" customHeight="1"/>
    <row r="283" customFormat="1" ht="12" customHeight="1"/>
    <row r="284" customFormat="1" ht="12" customHeight="1"/>
    <row r="285" customFormat="1" ht="12" customHeight="1"/>
    <row r="286" customFormat="1" ht="12" customHeight="1"/>
    <row r="287" customFormat="1" ht="12" customHeight="1"/>
    <row r="288" customFormat="1" ht="12" customHeight="1"/>
    <row r="289" customFormat="1" ht="12" customHeight="1"/>
    <row r="290" customFormat="1" ht="12" customHeight="1"/>
    <row r="291" customFormat="1" ht="12" customHeight="1"/>
    <row r="292" customFormat="1" ht="12" customHeight="1"/>
    <row r="293" customFormat="1" ht="12" customHeight="1"/>
    <row r="294" customFormat="1" ht="12" customHeight="1"/>
    <row r="295" customFormat="1" ht="12" customHeight="1"/>
    <row r="296" customFormat="1" ht="12" customHeight="1"/>
    <row r="297" customFormat="1" ht="12" customHeight="1"/>
    <row r="298" customFormat="1" ht="12" customHeight="1"/>
    <row r="299" customFormat="1" ht="12" customHeight="1"/>
    <row r="300" customFormat="1" ht="12" customHeight="1"/>
    <row r="301" customFormat="1" ht="12" customHeight="1"/>
    <row r="302" customFormat="1" ht="12" customHeight="1"/>
    <row r="303" customFormat="1" ht="12" customHeight="1"/>
    <row r="304" customFormat="1" ht="12" customHeight="1"/>
    <row r="305" customFormat="1" ht="12" customHeight="1"/>
    <row r="306" customFormat="1" ht="12" customHeight="1"/>
    <row r="307" customFormat="1" ht="12" customHeight="1"/>
    <row r="308" customFormat="1" ht="12" customHeight="1"/>
    <row r="309" customFormat="1" ht="12" customHeight="1"/>
    <row r="310" customFormat="1" ht="12" customHeight="1"/>
    <row r="311" customFormat="1" ht="12" customHeight="1"/>
    <row r="312" customFormat="1" ht="12" customHeight="1"/>
    <row r="313" customFormat="1" ht="12" customHeight="1"/>
    <row r="314" customFormat="1" ht="12" customHeight="1"/>
    <row r="315" customFormat="1" ht="12" customHeight="1"/>
    <row r="316" customFormat="1" ht="12" customHeight="1"/>
    <row r="317" customFormat="1" ht="12" customHeight="1"/>
    <row r="318" customFormat="1" ht="12" customHeight="1"/>
    <row r="319" customFormat="1" ht="12" customHeight="1"/>
    <row r="320" customFormat="1" ht="12" customHeight="1"/>
    <row r="321" customFormat="1" ht="12" customHeight="1"/>
    <row r="322" customFormat="1" ht="12" customHeight="1"/>
    <row r="323" customFormat="1" ht="12" customHeight="1"/>
    <row r="324" customFormat="1" ht="12" customHeight="1"/>
    <row r="325" customFormat="1" ht="12" customHeight="1"/>
    <row r="326" customFormat="1" ht="12" customHeight="1"/>
    <row r="327" customFormat="1" ht="12" customHeight="1"/>
    <row r="328" customFormat="1" ht="12" customHeight="1"/>
    <row r="329" customFormat="1" ht="12" customHeight="1"/>
    <row r="330" customFormat="1" ht="12" customHeight="1"/>
    <row r="331" customFormat="1" ht="12" customHeight="1"/>
    <row r="332" customFormat="1" ht="12" customHeight="1"/>
    <row r="333" customFormat="1" ht="12" customHeight="1"/>
    <row r="334" customFormat="1" ht="12" customHeight="1"/>
    <row r="335" customFormat="1" ht="12" customHeight="1"/>
    <row r="336" customFormat="1" ht="12" customHeight="1"/>
    <row r="337" customFormat="1" ht="12" customHeight="1"/>
    <row r="338" customFormat="1" ht="12" customHeight="1"/>
    <row r="339" customFormat="1" ht="12" customHeight="1"/>
    <row r="340" customFormat="1" ht="12" customHeight="1"/>
    <row r="341" customFormat="1" ht="12" customHeight="1"/>
    <row r="342" customFormat="1" ht="12" customHeight="1"/>
    <row r="343" customFormat="1" ht="12" customHeight="1"/>
    <row r="344" customFormat="1" ht="12" customHeight="1"/>
    <row r="345" customFormat="1" ht="12" customHeight="1"/>
    <row r="346" customFormat="1" ht="12" customHeight="1"/>
    <row r="347" customFormat="1" ht="12" customHeight="1"/>
    <row r="348" customFormat="1" ht="12" customHeight="1"/>
    <row r="349" customFormat="1" ht="12" customHeight="1"/>
    <row r="350" customFormat="1" ht="12" customHeight="1"/>
    <row r="351" customFormat="1" ht="12" customHeight="1"/>
    <row r="352" customFormat="1" ht="12" customHeight="1"/>
    <row r="353" customFormat="1" ht="12" customHeight="1"/>
    <row r="354" customFormat="1" ht="12" customHeight="1"/>
    <row r="355" customFormat="1" ht="12" customHeight="1"/>
    <row r="356" customFormat="1" ht="12" customHeight="1"/>
    <row r="357" customFormat="1" ht="12" customHeight="1"/>
    <row r="358" customFormat="1" ht="12" customHeight="1"/>
    <row r="359" customFormat="1" ht="12" customHeight="1"/>
    <row r="360" customFormat="1" ht="12" customHeight="1"/>
    <row r="361" customFormat="1" ht="12" customHeight="1"/>
    <row r="362" customFormat="1" ht="12" customHeight="1"/>
    <row r="363" customFormat="1" ht="12" customHeight="1"/>
    <row r="364" customFormat="1" ht="12" customHeight="1"/>
    <row r="365" customFormat="1" ht="12" customHeight="1"/>
    <row r="366" customFormat="1" ht="12" customHeight="1"/>
    <row r="367" customFormat="1" ht="12" customHeight="1"/>
    <row r="368" customFormat="1" ht="12" customHeight="1"/>
    <row r="369" customFormat="1" ht="12" customHeight="1"/>
    <row r="370" customFormat="1" ht="12" customHeight="1"/>
    <row r="371" customFormat="1" ht="12" customHeight="1"/>
    <row r="372" customFormat="1" ht="12" customHeight="1"/>
    <row r="373" customFormat="1" ht="12" customHeight="1"/>
    <row r="374" customFormat="1" ht="12" customHeight="1"/>
    <row r="375" customFormat="1" ht="12" customHeight="1"/>
    <row r="376" customFormat="1" ht="12" customHeight="1"/>
    <row r="377" customFormat="1" ht="12" customHeight="1"/>
    <row r="378" customFormat="1" ht="12" customHeight="1"/>
    <row r="379" customFormat="1" ht="12" customHeight="1"/>
    <row r="380" customFormat="1" ht="12" customHeight="1"/>
    <row r="381" customFormat="1" ht="12" customHeight="1"/>
    <row r="382" customFormat="1" ht="12" customHeight="1"/>
    <row r="383" customFormat="1" ht="12" customHeight="1"/>
    <row r="384" customFormat="1" ht="12" customHeight="1"/>
    <row r="385" customFormat="1" ht="12" customHeight="1"/>
    <row r="386" customFormat="1" ht="12" customHeight="1"/>
    <row r="387" customFormat="1" ht="12" customHeight="1"/>
    <row r="388" customFormat="1" ht="12" customHeight="1"/>
    <row r="389" customFormat="1" ht="12" customHeight="1"/>
    <row r="390" customFormat="1" ht="12" customHeight="1"/>
    <row r="391" customFormat="1" ht="12" customHeight="1"/>
    <row r="392" customFormat="1" ht="12" customHeight="1"/>
    <row r="393" customFormat="1" ht="12" customHeight="1"/>
    <row r="394" customFormat="1" ht="12" customHeight="1"/>
    <row r="395" customFormat="1" ht="12" customHeight="1"/>
    <row r="396" customFormat="1" ht="12" customHeight="1"/>
    <row r="397" customFormat="1" ht="12" customHeight="1"/>
    <row r="398" customFormat="1" ht="12" customHeight="1"/>
    <row r="399" customFormat="1" ht="12" customHeight="1"/>
    <row r="400" customFormat="1" ht="12" customHeight="1"/>
    <row r="401" customFormat="1" ht="12" customHeight="1"/>
    <row r="402" customFormat="1" ht="12" customHeight="1"/>
    <row r="403" customFormat="1" ht="12" customHeight="1"/>
    <row r="404" customFormat="1" ht="12" customHeight="1"/>
    <row r="405" customFormat="1" ht="12" customHeight="1"/>
    <row r="406" customFormat="1" ht="12" customHeight="1"/>
    <row r="407" customFormat="1" ht="12" customHeight="1"/>
    <row r="408" customFormat="1" ht="12" customHeight="1"/>
    <row r="409" customFormat="1" ht="12" customHeight="1"/>
    <row r="410" customFormat="1" ht="12" customHeight="1"/>
    <row r="411" customFormat="1" ht="12" customHeight="1"/>
    <row r="412" customFormat="1" ht="12" customHeight="1"/>
    <row r="413" customFormat="1" ht="12" customHeight="1"/>
    <row r="414" customFormat="1" ht="12" customHeight="1"/>
    <row r="415" customFormat="1" ht="12" customHeight="1"/>
    <row r="416" customFormat="1" ht="12" customHeight="1"/>
    <row r="417" customFormat="1" ht="12" customHeight="1"/>
    <row r="418" customFormat="1" ht="12" customHeight="1"/>
    <row r="419" customFormat="1" ht="12" customHeight="1"/>
    <row r="420" customFormat="1" ht="12" customHeight="1"/>
    <row r="421" customFormat="1" ht="12" customHeight="1"/>
    <row r="422" customFormat="1" ht="12" customHeight="1"/>
    <row r="423" customFormat="1" ht="12" customHeight="1"/>
    <row r="424" customFormat="1" ht="12" customHeight="1"/>
    <row r="425" customFormat="1" ht="12" customHeight="1"/>
    <row r="426" customFormat="1" ht="12" customHeight="1"/>
    <row r="427" customFormat="1" ht="12" customHeight="1"/>
    <row r="428" customFormat="1" ht="12" customHeight="1"/>
    <row r="429" customFormat="1" ht="12" customHeight="1"/>
    <row r="430" customFormat="1" ht="12" customHeight="1"/>
    <row r="431" customFormat="1" ht="12" customHeight="1"/>
    <row r="432" customFormat="1" ht="12" customHeight="1"/>
    <row r="433" customFormat="1" ht="12" customHeight="1"/>
    <row r="434" customFormat="1" ht="12" customHeight="1"/>
    <row r="435" customFormat="1" ht="12" customHeight="1"/>
    <row r="436" customFormat="1" ht="12" customHeight="1"/>
    <row r="437" customFormat="1" ht="12" customHeight="1"/>
    <row r="438" customFormat="1" ht="12" customHeight="1"/>
    <row r="439" customFormat="1" ht="12" customHeight="1"/>
    <row r="440" customFormat="1" ht="12" customHeight="1"/>
    <row r="441" customFormat="1" ht="12" customHeight="1"/>
    <row r="442" customFormat="1" ht="12" customHeight="1"/>
    <row r="443" customFormat="1" ht="12" customHeight="1"/>
    <row r="444" customFormat="1" ht="12" customHeight="1"/>
    <row r="445" customFormat="1" ht="12" customHeight="1"/>
    <row r="446" customFormat="1" ht="12" customHeight="1"/>
    <row r="447" customFormat="1" ht="12" customHeight="1"/>
    <row r="448" customFormat="1" ht="12" customHeight="1"/>
    <row r="449" customFormat="1" ht="12" customHeight="1"/>
    <row r="450" customFormat="1" ht="12" customHeight="1"/>
    <row r="451" customFormat="1" ht="12" customHeight="1"/>
    <row r="452" customFormat="1" ht="12" customHeight="1"/>
    <row r="453" customFormat="1" ht="12" customHeight="1"/>
    <row r="454" customFormat="1" ht="12" customHeight="1"/>
    <row r="455" customFormat="1" ht="12" customHeight="1"/>
    <row r="456" customFormat="1" ht="12" customHeight="1"/>
    <row r="457" customFormat="1" ht="12" customHeight="1"/>
    <row r="458" customFormat="1" ht="12" customHeight="1"/>
    <row r="459" customFormat="1" ht="12" customHeight="1"/>
    <row r="460" customFormat="1" ht="12" customHeight="1"/>
    <row r="461" customFormat="1" ht="12" customHeight="1"/>
    <row r="462" customFormat="1" ht="12" customHeight="1"/>
    <row r="463" customFormat="1" ht="12" customHeight="1"/>
    <row r="464" customFormat="1" ht="12" customHeight="1"/>
    <row r="465" customFormat="1" ht="12" customHeight="1"/>
    <row r="466" customFormat="1" ht="12" customHeight="1"/>
    <row r="467" customFormat="1" ht="12" customHeight="1"/>
    <row r="468" customFormat="1" ht="12" customHeight="1"/>
    <row r="469" customFormat="1" ht="12" customHeight="1"/>
    <row r="470" customFormat="1" ht="12" customHeight="1"/>
    <row r="471" customFormat="1" ht="12" customHeight="1"/>
    <row r="472" customFormat="1" ht="12" customHeight="1"/>
    <row r="473" customFormat="1" ht="12" customHeight="1"/>
    <row r="474" customFormat="1" ht="12" customHeight="1"/>
    <row r="475" customFormat="1" ht="12" customHeight="1"/>
    <row r="476" customFormat="1" ht="12" customHeight="1"/>
    <row r="477" customFormat="1" ht="12" customHeight="1"/>
    <row r="478" customFormat="1" ht="12" customHeight="1"/>
    <row r="479" customFormat="1" ht="12" customHeight="1"/>
    <row r="480" customFormat="1" ht="12" customHeight="1"/>
    <row r="481" customFormat="1" ht="12" customHeight="1"/>
    <row r="482" customFormat="1" ht="12" customHeight="1"/>
    <row r="483" customFormat="1" ht="12" customHeight="1"/>
    <row r="484" customFormat="1" ht="12" customHeight="1"/>
    <row r="485" customFormat="1" ht="12" customHeight="1"/>
    <row r="486" customFormat="1" ht="12" customHeight="1"/>
    <row r="487" customFormat="1" ht="12" customHeight="1"/>
    <row r="488" customFormat="1" ht="12" customHeight="1"/>
    <row r="489" customFormat="1" ht="12" customHeight="1"/>
    <row r="490" customFormat="1" ht="12" customHeight="1"/>
    <row r="491" customFormat="1" ht="12" customHeight="1"/>
    <row r="492" customFormat="1" ht="12" customHeight="1"/>
    <row r="493" customFormat="1" ht="12" customHeight="1"/>
    <row r="494" customFormat="1" ht="12" customHeight="1"/>
    <row r="495" customFormat="1" ht="12" customHeight="1"/>
    <row r="496" customFormat="1" ht="12" customHeight="1"/>
    <row r="497" customFormat="1" ht="12" customHeight="1"/>
    <row r="498" customFormat="1" ht="12" customHeight="1"/>
    <row r="499" customFormat="1" ht="12" customHeight="1"/>
    <row r="500" customFormat="1" ht="12" customHeight="1"/>
    <row r="501" customFormat="1" ht="12" customHeight="1"/>
    <row r="502" customFormat="1" ht="12" customHeight="1"/>
    <row r="503" customFormat="1" ht="12" customHeight="1"/>
    <row r="504" customFormat="1" ht="12" customHeight="1"/>
    <row r="505" customFormat="1" ht="12" customHeight="1"/>
    <row r="506" customFormat="1" ht="12" customHeight="1"/>
    <row r="507" customFormat="1" ht="12" customHeight="1"/>
    <row r="508" customFormat="1" ht="12" customHeight="1"/>
    <row r="509" customFormat="1" ht="12" customHeight="1"/>
    <row r="510" customFormat="1" ht="12" customHeight="1"/>
    <row r="511" customFormat="1" ht="12" customHeight="1"/>
    <row r="512" customFormat="1" ht="12" customHeight="1"/>
    <row r="513" customFormat="1" ht="12" customHeight="1"/>
    <row r="514" customFormat="1" ht="12" customHeight="1"/>
    <row r="515" customFormat="1" ht="12" customHeight="1"/>
    <row r="516" customFormat="1" ht="12" customHeight="1"/>
    <row r="517" customFormat="1" ht="12" customHeight="1"/>
    <row r="518" customFormat="1" ht="12" customHeight="1"/>
    <row r="519" customFormat="1" ht="12" customHeight="1"/>
    <row r="520" customFormat="1" ht="12" customHeight="1"/>
    <row r="521" customFormat="1" ht="12" customHeight="1"/>
    <row r="522" customFormat="1" ht="12" customHeight="1"/>
    <row r="523" customFormat="1" ht="12" customHeight="1"/>
    <row r="524" customFormat="1" ht="12" customHeight="1"/>
    <row r="525" customFormat="1" ht="12" customHeight="1"/>
    <row r="526" customFormat="1" ht="12" customHeight="1"/>
    <row r="527" customFormat="1" ht="12" customHeight="1"/>
    <row r="528" customFormat="1" ht="12" customHeight="1"/>
    <row r="529" customFormat="1" ht="12" customHeight="1"/>
    <row r="530" customFormat="1" ht="12" customHeight="1"/>
    <row r="531" customFormat="1" ht="12" customHeight="1"/>
    <row r="532" customFormat="1" ht="12" customHeight="1"/>
    <row r="533" customFormat="1" ht="12" customHeight="1"/>
    <row r="534" customFormat="1" ht="12" customHeight="1"/>
    <row r="535" customFormat="1" ht="12" customHeight="1"/>
    <row r="536" customFormat="1" ht="12" customHeight="1"/>
    <row r="537" customFormat="1" ht="12" customHeight="1"/>
    <row r="538" customFormat="1" ht="12" customHeight="1"/>
    <row r="539" customFormat="1" ht="12" customHeight="1"/>
    <row r="540" customFormat="1" ht="12" customHeight="1"/>
    <row r="541" customFormat="1" ht="12" customHeight="1"/>
    <row r="542" customFormat="1" ht="12" customHeight="1"/>
    <row r="543" customFormat="1" ht="12" customHeight="1"/>
    <row r="544" customFormat="1" ht="12" customHeight="1"/>
    <row r="545" customFormat="1" ht="12" customHeight="1"/>
    <row r="546" customFormat="1" ht="12" customHeight="1"/>
    <row r="547" customFormat="1" ht="12" customHeight="1"/>
    <row r="548" customFormat="1" ht="12" customHeight="1"/>
    <row r="549" customFormat="1" ht="12" customHeight="1"/>
    <row r="550" customFormat="1" ht="12" customHeight="1"/>
    <row r="551" customFormat="1" ht="12" customHeight="1"/>
    <row r="552" customFormat="1" ht="12" customHeight="1"/>
    <row r="553" customFormat="1" ht="12" customHeight="1"/>
    <row r="554" customFormat="1" ht="12" customHeight="1"/>
    <row r="555" customFormat="1" ht="12" customHeight="1"/>
    <row r="556" customFormat="1" ht="12" customHeight="1"/>
    <row r="557" customFormat="1" ht="12" customHeight="1"/>
    <row r="558" customFormat="1" ht="12" customHeight="1"/>
    <row r="559" customFormat="1" ht="12" customHeight="1"/>
    <row r="560" customFormat="1" ht="12" customHeight="1"/>
    <row r="561" customFormat="1" ht="12" customHeight="1"/>
    <row r="562" customFormat="1" ht="12" customHeight="1"/>
    <row r="563" customFormat="1" ht="12" customHeight="1"/>
    <row r="564" customFormat="1" ht="12" customHeight="1"/>
    <row r="565" customFormat="1" ht="12" customHeight="1"/>
    <row r="566" customFormat="1" ht="12" customHeight="1"/>
    <row r="567" customFormat="1" ht="12" customHeight="1"/>
    <row r="568" customFormat="1" ht="12" customHeight="1"/>
    <row r="569" customFormat="1" ht="12" customHeight="1"/>
    <row r="570" customFormat="1" ht="12" customHeight="1"/>
    <row r="571" customFormat="1" ht="12" customHeight="1"/>
    <row r="572" customFormat="1" ht="12" customHeight="1"/>
    <row r="573" customFormat="1" ht="12" customHeight="1"/>
    <row r="574" customFormat="1" ht="12" customHeight="1"/>
    <row r="575" customFormat="1" ht="12" customHeight="1"/>
    <row r="576" customFormat="1" ht="12" customHeight="1"/>
    <row r="577" customFormat="1" ht="12" customHeight="1"/>
    <row r="578" customFormat="1" ht="12" customHeight="1"/>
    <row r="579" customFormat="1" ht="12" customHeight="1"/>
    <row r="580" customFormat="1" ht="12" customHeight="1"/>
    <row r="581" customFormat="1" ht="12" customHeight="1"/>
    <row r="582" customFormat="1" ht="12" customHeight="1"/>
    <row r="583" customFormat="1" ht="12" customHeight="1"/>
    <row r="584" customFormat="1" ht="12" customHeight="1"/>
    <row r="585" customFormat="1" ht="12" customHeight="1"/>
    <row r="586" customFormat="1" ht="12" customHeight="1"/>
    <row r="587" customFormat="1" ht="12" customHeight="1"/>
    <row r="588" customFormat="1" ht="12" customHeight="1"/>
    <row r="589" customFormat="1" ht="12" customHeight="1"/>
    <row r="590" customFormat="1" ht="12" customHeight="1"/>
    <row r="591" customFormat="1" ht="12" customHeight="1"/>
    <row r="592" customFormat="1" ht="12" customHeight="1"/>
    <row r="593" customFormat="1" ht="12" customHeight="1"/>
    <row r="594" customFormat="1" ht="12" customHeight="1"/>
    <row r="595" customFormat="1" ht="12" customHeight="1"/>
    <row r="596" customFormat="1" ht="12" customHeight="1"/>
    <row r="597" customFormat="1" ht="12" customHeight="1"/>
    <row r="598" customFormat="1" ht="12" customHeight="1"/>
    <row r="599" customFormat="1" ht="12" customHeight="1"/>
    <row r="600" customFormat="1" ht="12" customHeight="1"/>
    <row r="601" customFormat="1" ht="12" customHeight="1"/>
    <row r="602" customFormat="1" ht="12" customHeight="1"/>
    <row r="603" customFormat="1" ht="12" customHeight="1"/>
    <row r="604" customFormat="1" ht="12" customHeight="1"/>
    <row r="605" customFormat="1" ht="12" customHeight="1"/>
    <row r="606" customFormat="1" ht="12" customHeight="1"/>
    <row r="607" customFormat="1" ht="12" customHeight="1"/>
    <row r="608" customFormat="1" ht="12" customHeight="1"/>
    <row r="609" customFormat="1" ht="12" customHeight="1"/>
    <row r="610" customFormat="1" ht="12" customHeight="1"/>
    <row r="611" customFormat="1" ht="12" customHeight="1"/>
    <row r="612" customFormat="1" ht="12" customHeight="1"/>
    <row r="613" customFormat="1" ht="12" customHeight="1"/>
    <row r="614" customFormat="1" ht="12" customHeight="1"/>
    <row r="615" customFormat="1" ht="12" customHeight="1"/>
    <row r="616" customFormat="1" ht="12" customHeight="1"/>
    <row r="617" customFormat="1" ht="12" customHeight="1"/>
    <row r="618" customFormat="1" ht="12" customHeight="1"/>
    <row r="619" customFormat="1" ht="12" customHeight="1"/>
    <row r="620" customFormat="1" ht="12" customHeight="1"/>
    <row r="621" customFormat="1" ht="12" customHeight="1"/>
    <row r="622" customFormat="1" ht="12" customHeight="1"/>
    <row r="623" customFormat="1" ht="12" customHeight="1"/>
    <row r="624" customFormat="1" ht="12" customHeight="1"/>
    <row r="625" customFormat="1" ht="12" customHeight="1"/>
    <row r="626" customFormat="1" ht="12" customHeight="1"/>
    <row r="627" customFormat="1" ht="12" customHeight="1"/>
    <row r="628" customFormat="1" ht="12" customHeight="1"/>
    <row r="629" customFormat="1" ht="12" customHeight="1"/>
    <row r="630" customFormat="1" ht="12" customHeight="1"/>
    <row r="631" customFormat="1" ht="12" customHeight="1"/>
    <row r="632" customFormat="1" ht="12" customHeight="1"/>
    <row r="633" customFormat="1" ht="12" customHeight="1"/>
    <row r="634" customFormat="1" ht="12" customHeight="1"/>
    <row r="635" customFormat="1" ht="12" customHeight="1"/>
    <row r="636" customFormat="1" ht="12" customHeight="1"/>
    <row r="637" customFormat="1" ht="12" customHeight="1"/>
    <row r="638" customFormat="1" ht="12" customHeight="1"/>
    <row r="639" customFormat="1" ht="12" customHeight="1"/>
    <row r="640" customFormat="1" ht="12" customHeight="1"/>
    <row r="641" customFormat="1" ht="12" customHeight="1"/>
    <row r="642" customFormat="1" ht="12" customHeight="1"/>
    <row r="643" customFormat="1" ht="12" customHeight="1"/>
    <row r="644" customFormat="1" ht="12" customHeight="1"/>
    <row r="645" customFormat="1" ht="12" customHeight="1"/>
    <row r="646" customFormat="1" ht="12" customHeight="1"/>
    <row r="647" customFormat="1" ht="12" customHeight="1"/>
    <row r="648" customFormat="1" ht="12" customHeight="1"/>
    <row r="649" customFormat="1" ht="12" customHeight="1"/>
    <row r="650" customFormat="1" ht="12" customHeight="1"/>
    <row r="651" customFormat="1" ht="12" customHeight="1"/>
    <row r="652" customFormat="1" ht="12" customHeight="1"/>
    <row r="653" customFormat="1" ht="12" customHeight="1"/>
    <row r="654" customFormat="1" ht="12" customHeight="1"/>
    <row r="655" customFormat="1" ht="12" customHeight="1"/>
    <row r="656" customFormat="1" ht="12" customHeight="1"/>
    <row r="657" customFormat="1" ht="12" customHeight="1"/>
    <row r="658" customFormat="1" ht="12" customHeight="1"/>
    <row r="659" customFormat="1" ht="12" customHeight="1"/>
    <row r="660" customFormat="1" ht="12" customHeight="1"/>
    <row r="661" customFormat="1" ht="12" customHeight="1"/>
    <row r="662" customFormat="1" ht="12" customHeight="1"/>
    <row r="663" customFormat="1" ht="12" customHeight="1"/>
    <row r="664" customFormat="1" ht="12" customHeight="1"/>
    <row r="665" customFormat="1" ht="12" customHeight="1"/>
    <row r="666" customFormat="1" ht="12" customHeight="1"/>
    <row r="667" customFormat="1" ht="12" customHeight="1"/>
    <row r="668" customFormat="1" ht="12" customHeight="1"/>
    <row r="669" customFormat="1" ht="12" customHeight="1"/>
    <row r="670" customFormat="1" ht="12" customHeight="1"/>
    <row r="671" customFormat="1" ht="12" customHeight="1"/>
    <row r="672" customFormat="1" ht="12" customHeight="1"/>
    <row r="673" customFormat="1" ht="12" customHeight="1"/>
    <row r="674" customFormat="1" ht="12" customHeight="1"/>
    <row r="675" customFormat="1" ht="12" customHeight="1"/>
    <row r="676" customFormat="1" ht="12" customHeight="1"/>
    <row r="677" customFormat="1" ht="12" customHeight="1"/>
    <row r="678" customFormat="1" ht="12" customHeight="1"/>
    <row r="679" customFormat="1" ht="12" customHeight="1"/>
    <row r="680" customFormat="1" ht="12" customHeight="1"/>
    <row r="681" customFormat="1" ht="12" customHeight="1"/>
    <row r="682" customFormat="1" ht="12" customHeight="1"/>
    <row r="683" customFormat="1" ht="12" customHeight="1"/>
    <row r="684" customFormat="1" ht="12" customHeight="1"/>
    <row r="685" customFormat="1" ht="12" customHeight="1"/>
    <row r="686" customFormat="1" ht="12" customHeight="1"/>
    <row r="687" customFormat="1" ht="12" customHeight="1"/>
    <row r="688" customFormat="1" ht="12" customHeight="1"/>
    <row r="689" customFormat="1" ht="12" customHeight="1"/>
    <row r="690" customFormat="1" ht="12" customHeight="1"/>
    <row r="691" customFormat="1" ht="12" customHeight="1"/>
    <row r="692" customFormat="1" ht="12" customHeight="1"/>
    <row r="693" customFormat="1" ht="12" customHeight="1"/>
    <row r="694" customFormat="1" ht="12" customHeight="1"/>
    <row r="695" customFormat="1" ht="12" customHeight="1"/>
    <row r="696" customFormat="1" ht="12" customHeight="1"/>
    <row r="697" customFormat="1" ht="12" customHeight="1"/>
    <row r="698" customFormat="1" ht="12" customHeight="1"/>
    <row r="699" customFormat="1" ht="12" customHeight="1"/>
    <row r="700" customFormat="1" ht="12" customHeight="1"/>
    <row r="701" customFormat="1" ht="12" customHeight="1"/>
    <row r="702" customFormat="1" ht="12" customHeight="1"/>
    <row r="703" customFormat="1" ht="12" customHeight="1"/>
    <row r="704" customFormat="1" ht="12" customHeight="1"/>
    <row r="705" customFormat="1" ht="12" customHeight="1"/>
    <row r="706" customFormat="1" ht="12" customHeight="1"/>
    <row r="707" customFormat="1" ht="12" customHeight="1"/>
    <row r="708" customFormat="1" ht="12" customHeight="1"/>
    <row r="709" customFormat="1" ht="12" customHeight="1"/>
    <row r="710" customFormat="1" ht="12" customHeight="1"/>
    <row r="711" customFormat="1" ht="12" customHeight="1"/>
    <row r="712" customFormat="1" ht="12" customHeight="1"/>
    <row r="713" customFormat="1" ht="12" customHeight="1"/>
    <row r="714" customFormat="1" ht="12" customHeight="1"/>
    <row r="715" customFormat="1" ht="12" customHeight="1"/>
    <row r="716" customFormat="1" ht="12" customHeight="1"/>
    <row r="717" customFormat="1" ht="12" customHeight="1"/>
    <row r="718" customFormat="1" ht="12" customHeight="1"/>
    <row r="719" customFormat="1" ht="12" customHeight="1"/>
    <row r="720" customFormat="1" ht="12" customHeight="1"/>
    <row r="721" customFormat="1" ht="12" customHeight="1"/>
    <row r="722" customFormat="1" ht="12" customHeight="1"/>
    <row r="723" customFormat="1" ht="12" customHeight="1"/>
    <row r="724" customFormat="1" ht="12" customHeight="1"/>
    <row r="725" customFormat="1" ht="12" customHeight="1"/>
    <row r="726" customFormat="1" ht="12" customHeight="1"/>
    <row r="727" customFormat="1" ht="12" customHeight="1"/>
    <row r="728" customFormat="1" ht="12" customHeight="1"/>
    <row r="729" customFormat="1" ht="12" customHeight="1"/>
    <row r="730" customFormat="1" ht="12" customHeight="1"/>
    <row r="731" customFormat="1" ht="12" customHeight="1"/>
    <row r="732" customFormat="1" ht="12" customHeight="1"/>
    <row r="733" customFormat="1" ht="12" customHeight="1"/>
    <row r="734" customFormat="1" ht="12" customHeight="1"/>
    <row r="735" customFormat="1" ht="12" customHeight="1"/>
    <row r="736" customFormat="1" ht="12" customHeight="1"/>
    <row r="737" customFormat="1" ht="12" customHeight="1"/>
    <row r="738" customFormat="1" ht="12" customHeight="1"/>
    <row r="739" customFormat="1" ht="12" customHeight="1"/>
    <row r="740" customFormat="1" ht="12" customHeight="1"/>
    <row r="741" customFormat="1" ht="12" customHeight="1"/>
    <row r="742" customFormat="1" ht="12" customHeight="1"/>
    <row r="743" customFormat="1" ht="12" customHeight="1"/>
    <row r="744" customFormat="1" ht="12" customHeight="1"/>
    <row r="745" customFormat="1" ht="12" customHeight="1"/>
    <row r="746" customFormat="1" ht="12" customHeight="1"/>
    <row r="747" customFormat="1" ht="12" customHeight="1"/>
    <row r="748" customFormat="1" ht="12" customHeight="1"/>
    <row r="749" customFormat="1" ht="12" customHeight="1"/>
    <row r="750" customFormat="1" ht="12" customHeight="1"/>
    <row r="751" customFormat="1" ht="12" customHeight="1"/>
    <row r="752" customFormat="1" ht="12" customHeight="1"/>
    <row r="753" customFormat="1" ht="12" customHeight="1"/>
    <row r="754" customFormat="1" ht="12" customHeight="1"/>
    <row r="755" customFormat="1" ht="12" customHeight="1"/>
    <row r="756" customFormat="1" ht="12" customHeight="1"/>
    <row r="757" customFormat="1" ht="12" customHeight="1"/>
    <row r="758" customFormat="1" ht="12" customHeight="1"/>
    <row r="759" customFormat="1" ht="12" customHeight="1"/>
    <row r="760" customFormat="1" ht="12" customHeight="1"/>
    <row r="761" customFormat="1" ht="12" customHeight="1"/>
    <row r="762" customFormat="1" ht="12" customHeight="1"/>
    <row r="763" customFormat="1" ht="12" customHeight="1"/>
    <row r="764" customFormat="1" ht="12" customHeight="1"/>
    <row r="765" customFormat="1" ht="12" customHeight="1"/>
    <row r="766" customFormat="1" ht="12" customHeight="1"/>
    <row r="767" customFormat="1" ht="12" customHeight="1"/>
    <row r="768" customFormat="1" ht="12" customHeight="1"/>
    <row r="769" customFormat="1" ht="12" customHeight="1"/>
    <row r="770" customFormat="1" ht="12" customHeight="1"/>
    <row r="771" customFormat="1" ht="12" customHeight="1"/>
    <row r="772" customFormat="1" ht="12" customHeight="1"/>
    <row r="773" customFormat="1" ht="12" customHeight="1"/>
    <row r="774" customFormat="1" ht="12" customHeight="1"/>
    <row r="775" customFormat="1" ht="12" customHeight="1"/>
    <row r="776" customFormat="1" ht="12" customHeight="1"/>
    <row r="777" customFormat="1" ht="12" customHeight="1"/>
    <row r="778" customFormat="1" ht="12" customHeight="1"/>
    <row r="779" customFormat="1" ht="12" customHeight="1"/>
    <row r="780" customFormat="1" ht="12" customHeight="1"/>
    <row r="781" customFormat="1" ht="12" customHeight="1"/>
    <row r="782" customFormat="1" ht="12" customHeight="1"/>
    <row r="783" customFormat="1" ht="12" customHeight="1"/>
    <row r="784" customFormat="1" ht="12" customHeight="1"/>
    <row r="785" customFormat="1" ht="12" customHeight="1"/>
    <row r="786" customFormat="1" ht="12" customHeight="1"/>
    <row r="787" customFormat="1" ht="12" customHeight="1"/>
    <row r="788" customFormat="1" ht="12" customHeight="1"/>
    <row r="789" customFormat="1" ht="12" customHeight="1"/>
    <row r="790" customFormat="1" ht="12" customHeight="1"/>
    <row r="791" customFormat="1" ht="12" customHeight="1"/>
    <row r="792" customFormat="1" ht="12" customHeight="1"/>
    <row r="793" customFormat="1" ht="12" customHeight="1"/>
    <row r="794" customFormat="1" ht="12" customHeight="1"/>
    <row r="795" customFormat="1" ht="12" customHeight="1"/>
    <row r="796" customFormat="1" ht="12" customHeight="1"/>
    <row r="797" customFormat="1" ht="12" customHeight="1"/>
    <row r="798" customFormat="1" ht="12" customHeight="1"/>
    <row r="799" customFormat="1" ht="12" customHeight="1"/>
    <row r="800" customFormat="1" ht="12" customHeight="1"/>
    <row r="801" customFormat="1" ht="12" customHeight="1"/>
    <row r="802" customFormat="1" ht="12" customHeight="1"/>
    <row r="803" customFormat="1" ht="12" customHeight="1"/>
    <row r="804" customFormat="1" ht="12" customHeight="1"/>
    <row r="805" customFormat="1" ht="12" customHeight="1"/>
    <row r="806" customFormat="1" ht="12" customHeight="1"/>
    <row r="807" customFormat="1" ht="12" customHeight="1"/>
    <row r="808" customFormat="1" ht="12" customHeight="1"/>
    <row r="809" customFormat="1" ht="12" customHeight="1"/>
    <row r="810" customFormat="1" ht="12" customHeight="1"/>
    <row r="811" customFormat="1" ht="12" customHeight="1"/>
    <row r="812" customFormat="1" ht="12" customHeight="1"/>
    <row r="813" customFormat="1" ht="12" customHeight="1"/>
    <row r="814" customFormat="1" ht="12" customHeight="1"/>
    <row r="815" customFormat="1" ht="12" customHeight="1"/>
    <row r="816" customFormat="1" ht="12" customHeight="1"/>
    <row r="817" customFormat="1" ht="12" customHeight="1"/>
    <row r="818" customFormat="1" ht="12" customHeight="1"/>
    <row r="819" customFormat="1" ht="12" customHeight="1"/>
    <row r="820" customFormat="1" ht="12" customHeight="1"/>
    <row r="821" customFormat="1" ht="12" customHeight="1"/>
    <row r="822" customFormat="1" ht="12" customHeight="1"/>
    <row r="823" customFormat="1" ht="12" customHeight="1"/>
    <row r="824" customFormat="1" ht="12" customHeight="1"/>
    <row r="825" customFormat="1" ht="12" customHeight="1"/>
    <row r="826" customFormat="1" ht="12" customHeight="1"/>
    <row r="827" customFormat="1" ht="12" customHeight="1"/>
    <row r="828" customFormat="1" ht="12" customHeight="1"/>
    <row r="829" customFormat="1" ht="12" customHeight="1"/>
    <row r="830" customFormat="1" ht="12" customHeight="1"/>
    <row r="831" customFormat="1" ht="12" customHeight="1"/>
    <row r="832" customFormat="1" ht="12" customHeight="1"/>
    <row r="833" customFormat="1" ht="12" customHeight="1"/>
    <row r="834" customFormat="1" ht="12" customHeight="1"/>
    <row r="835" customFormat="1" ht="12" customHeight="1"/>
    <row r="836" customFormat="1" ht="12" customHeight="1"/>
    <row r="837" customFormat="1" ht="12" customHeight="1"/>
    <row r="838" customFormat="1" ht="12" customHeight="1"/>
    <row r="839" customFormat="1" ht="12" customHeight="1"/>
    <row r="840" customFormat="1" ht="12" customHeight="1"/>
    <row r="841" customFormat="1" ht="12" customHeight="1"/>
    <row r="842" customFormat="1" ht="12" customHeight="1"/>
    <row r="843" customFormat="1" ht="12" customHeight="1"/>
    <row r="844" customFormat="1" ht="12" customHeight="1"/>
    <row r="845" customFormat="1" ht="12" customHeight="1"/>
    <row r="846" customFormat="1" ht="12" customHeight="1"/>
    <row r="847" customFormat="1" ht="12" customHeight="1"/>
    <row r="848" customFormat="1" ht="12" customHeight="1"/>
    <row r="849" customFormat="1" ht="12" customHeight="1"/>
    <row r="850" customFormat="1" ht="12" customHeight="1"/>
    <row r="851" customFormat="1" ht="12" customHeight="1"/>
    <row r="852" customFormat="1" ht="12" customHeight="1"/>
    <row r="853" customFormat="1" ht="12" customHeight="1"/>
    <row r="854" customFormat="1" ht="12" customHeight="1"/>
    <row r="855" customFormat="1" ht="12" customHeight="1"/>
    <row r="856" customFormat="1" ht="12" customHeight="1"/>
    <row r="857" customFormat="1" ht="12" customHeight="1"/>
    <row r="858" customFormat="1" ht="12" customHeight="1"/>
    <row r="859" customFormat="1" ht="12" customHeight="1"/>
    <row r="860" customFormat="1" ht="12" customHeight="1"/>
    <row r="861" customFormat="1" ht="12" customHeight="1"/>
    <row r="862" customFormat="1" ht="12" customHeight="1"/>
    <row r="863" customFormat="1" ht="12" customHeight="1"/>
    <row r="864" customFormat="1" ht="12" customHeight="1"/>
    <row r="865" customFormat="1" ht="12" customHeight="1"/>
    <row r="866" customFormat="1" ht="12" customHeight="1"/>
    <row r="867" customFormat="1" ht="12" customHeight="1"/>
    <row r="868" customFormat="1" ht="12" customHeight="1"/>
    <row r="869" customFormat="1" ht="12" customHeight="1"/>
    <row r="870" customFormat="1" ht="12" customHeight="1"/>
    <row r="871" customFormat="1" ht="12" customHeight="1"/>
    <row r="872" customFormat="1" ht="12" customHeight="1"/>
    <row r="873" customFormat="1" ht="12" customHeight="1"/>
    <row r="874" customFormat="1" ht="12" customHeight="1"/>
    <row r="875" customFormat="1" ht="12" customHeight="1"/>
    <row r="876" customFormat="1" ht="12" customHeight="1"/>
    <row r="877" customFormat="1" ht="12" customHeight="1"/>
    <row r="878" customFormat="1" ht="12" customHeight="1"/>
    <row r="879" customFormat="1" ht="12" customHeight="1"/>
    <row r="880" customFormat="1" ht="12" customHeight="1"/>
    <row r="881" customFormat="1" ht="12" customHeight="1"/>
    <row r="882" customFormat="1" ht="12" customHeight="1"/>
    <row r="883" customFormat="1" ht="12" customHeight="1"/>
    <row r="884" customFormat="1" ht="12" customHeight="1"/>
    <row r="885" customFormat="1" ht="12" customHeight="1"/>
    <row r="886" customFormat="1" ht="12" customHeight="1"/>
    <row r="887" customFormat="1" ht="12" customHeight="1"/>
    <row r="888" customFormat="1" ht="12" customHeight="1"/>
    <row r="889" customFormat="1" ht="12" customHeight="1"/>
    <row r="890" customFormat="1" ht="12" customHeight="1"/>
    <row r="891" customFormat="1" ht="12" customHeight="1"/>
    <row r="892" customFormat="1" ht="12" customHeight="1"/>
    <row r="893" customFormat="1" ht="12" customHeight="1"/>
    <row r="894" customFormat="1" ht="12" customHeight="1"/>
    <row r="895" customFormat="1" ht="12" customHeight="1"/>
    <row r="896" customFormat="1" ht="12" customHeight="1"/>
    <row r="897" customFormat="1" ht="12" customHeight="1"/>
    <row r="898" customFormat="1" ht="12" customHeight="1"/>
    <row r="899" customFormat="1" ht="12" customHeight="1"/>
    <row r="900" customFormat="1" ht="12" customHeight="1"/>
    <row r="901" customFormat="1" ht="12" customHeight="1"/>
    <row r="902" customFormat="1" ht="12" customHeight="1"/>
    <row r="903" customFormat="1" ht="12" customHeight="1"/>
    <row r="904" customFormat="1" ht="12" customHeight="1"/>
    <row r="905" customFormat="1" ht="12" customHeight="1"/>
    <row r="906" customFormat="1" ht="12" customHeight="1"/>
    <row r="907" customFormat="1" ht="12" customHeight="1"/>
    <row r="908" customFormat="1" ht="12" customHeight="1"/>
    <row r="909" customFormat="1" ht="12" customHeight="1"/>
    <row r="910" customFormat="1" ht="12" customHeight="1"/>
    <row r="911" customFormat="1" ht="12" customHeight="1"/>
    <row r="912" customFormat="1" ht="12" customHeight="1"/>
    <row r="913" customFormat="1" ht="12" customHeight="1"/>
    <row r="914" customFormat="1" ht="12" customHeight="1"/>
    <row r="915" customFormat="1" ht="12" customHeight="1"/>
    <row r="916" customFormat="1" ht="12" customHeight="1"/>
    <row r="917" customFormat="1" ht="12" customHeight="1"/>
    <row r="918" customFormat="1" ht="12" customHeight="1"/>
    <row r="919" customFormat="1" ht="12" customHeight="1"/>
    <row r="920" customFormat="1" ht="12" customHeight="1"/>
    <row r="921" customFormat="1" ht="12" customHeight="1"/>
    <row r="922" customFormat="1" ht="12" customHeight="1"/>
    <row r="923" customFormat="1" ht="12" customHeight="1"/>
    <row r="924" customFormat="1" ht="12" customHeight="1"/>
    <row r="925" customFormat="1" ht="12" customHeight="1"/>
    <row r="926" customFormat="1" ht="12" customHeight="1"/>
    <row r="927" customFormat="1" ht="12" customHeight="1"/>
    <row r="928" customFormat="1" ht="12" customHeight="1"/>
    <row r="929" customFormat="1" ht="12" customHeight="1"/>
    <row r="930" customFormat="1" ht="12" customHeight="1"/>
    <row r="931" customFormat="1" ht="12" customHeight="1"/>
    <row r="932" customFormat="1" ht="12" customHeight="1"/>
    <row r="933" customFormat="1" ht="12" customHeight="1"/>
    <row r="934" customFormat="1" ht="12" customHeight="1"/>
    <row r="935" customFormat="1" ht="12" customHeight="1"/>
    <row r="936" customFormat="1" ht="12" customHeight="1"/>
    <row r="937" customFormat="1" ht="12" customHeight="1"/>
    <row r="938" customFormat="1" ht="12" customHeight="1"/>
    <row r="939" customFormat="1" ht="12" customHeight="1"/>
    <row r="940" customFormat="1" ht="12" customHeight="1"/>
    <row r="941" customFormat="1" ht="12" customHeight="1"/>
    <row r="942" customFormat="1" ht="12" customHeight="1"/>
    <row r="943" customFormat="1" ht="12" customHeight="1"/>
    <row r="944" customFormat="1" ht="12" customHeight="1"/>
    <row r="945" customFormat="1" ht="12" customHeight="1"/>
    <row r="946" customFormat="1" ht="12" customHeight="1"/>
    <row r="947" customFormat="1" ht="12" customHeight="1"/>
    <row r="948" customFormat="1" ht="12" customHeight="1"/>
    <row r="949" customFormat="1" ht="12" customHeight="1"/>
    <row r="950" customFormat="1" ht="12" customHeight="1"/>
    <row r="951" customFormat="1" ht="12" customHeight="1"/>
    <row r="952" customFormat="1" ht="12" customHeight="1"/>
    <row r="953" customFormat="1" ht="12" customHeight="1"/>
    <row r="954" customFormat="1" ht="12" customHeight="1"/>
    <row r="955" customFormat="1" ht="12" customHeight="1"/>
    <row r="956" customFormat="1" ht="12" customHeight="1"/>
    <row r="957" customFormat="1" ht="12" customHeight="1"/>
    <row r="958" customFormat="1" ht="12" customHeight="1"/>
    <row r="959" customFormat="1" ht="12" customHeight="1"/>
    <row r="960" customFormat="1" ht="12" customHeight="1"/>
    <row r="961" customFormat="1" ht="12" customHeight="1"/>
    <row r="962" customFormat="1" ht="12" customHeight="1"/>
    <row r="963" customFormat="1" ht="12" customHeight="1"/>
    <row r="964" customFormat="1" ht="12" customHeight="1"/>
    <row r="965" customFormat="1" ht="12" customHeight="1"/>
    <row r="966" customFormat="1" ht="12" customHeight="1"/>
    <row r="967" customFormat="1" ht="12" customHeight="1"/>
    <row r="968" customFormat="1" ht="12" customHeight="1"/>
    <row r="969" customFormat="1" ht="12" customHeight="1"/>
    <row r="970" customFormat="1" ht="12" customHeight="1"/>
    <row r="971" customFormat="1" ht="12" customHeight="1"/>
    <row r="972" customFormat="1" ht="12" customHeight="1"/>
    <row r="973" customFormat="1" ht="12" customHeight="1"/>
    <row r="974" customFormat="1" ht="12" customHeight="1"/>
    <row r="975" customFormat="1" ht="12" customHeight="1"/>
    <row r="976" customFormat="1" ht="12" customHeight="1"/>
    <row r="977" customFormat="1" ht="12" customHeight="1"/>
    <row r="978" customFormat="1" ht="12" customHeight="1"/>
    <row r="979" customFormat="1" ht="12" customHeight="1"/>
    <row r="980" customFormat="1" ht="12" customHeight="1"/>
    <row r="981" customFormat="1" ht="12" customHeight="1"/>
    <row r="982" customFormat="1" ht="12" customHeight="1"/>
    <row r="983" customFormat="1" ht="12" customHeight="1"/>
    <row r="984" customFormat="1" ht="12" customHeight="1"/>
    <row r="985" customFormat="1" ht="12" customHeight="1"/>
    <row r="986" customFormat="1" ht="12" customHeight="1"/>
    <row r="987" customFormat="1" ht="12" customHeight="1"/>
    <row r="988" customFormat="1" ht="12" customHeight="1"/>
    <row r="989" customFormat="1" ht="12" customHeight="1"/>
    <row r="990" customFormat="1" ht="12" customHeight="1"/>
    <row r="991" customFormat="1" ht="12" customHeight="1"/>
    <row r="992" customFormat="1" ht="12" customHeight="1"/>
    <row r="993" customFormat="1" ht="12" customHeight="1"/>
    <row r="994" customFormat="1" ht="12" customHeight="1"/>
    <row r="995" customFormat="1" ht="12" customHeight="1"/>
    <row r="996" customFormat="1" ht="12" customHeight="1"/>
    <row r="997" customFormat="1" ht="12" customHeight="1"/>
    <row r="998" customFormat="1" ht="12" customHeight="1"/>
    <row r="999" customFormat="1" ht="12" customHeight="1"/>
    <row r="1000" customFormat="1" ht="12" customHeight="1"/>
  </sheetData>
  <mergeCells count="1">
    <mergeCell ref="C1:D1"/>
  </mergeCells>
  <dataValidations count="2">
    <dataValidation type="list" allowBlank="1" showErrorMessage="1" sqref="B5" xr:uid="{D0BBC8C2-93B8-2446-958E-03CFDD74B0D6}">
      <formula1>productie</formula1>
    </dataValidation>
    <dataValidation type="list" allowBlank="1" showErrorMessage="1" sqref="B4" xr:uid="{E1B6813C-B046-0141-9E40-CFD58657A45A}">
      <formula1>bedienden</formula1>
    </dataValidation>
  </dataValidations>
  <pageMargins left="0.75" right="0.75" top="1" bottom="1" header="0" footer="0"/>
  <pageSetup paperSize="9" orientation="landscape"/>
  <legacy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Z1000"/>
  <sheetViews>
    <sheetView workbookViewId="0">
      <selection sqref="A1:XFD1048576"/>
    </sheetView>
  </sheetViews>
  <sheetFormatPr defaultColWidth="14.5" defaultRowHeight="15" customHeight="1"/>
  <cols>
    <col min="1" max="1" width="41.625" customWidth="1"/>
    <col min="2" max="2" width="20.5" customWidth="1"/>
    <col min="3" max="3" width="18.125" customWidth="1"/>
    <col min="4" max="9" width="12.875" customWidth="1"/>
    <col min="10" max="10" width="14" customWidth="1"/>
    <col min="11" max="14" width="12.875" customWidth="1"/>
    <col min="15" max="15" width="11" customWidth="1"/>
    <col min="16" max="16" width="12.875" customWidth="1"/>
    <col min="17" max="26" width="11" customWidth="1"/>
  </cols>
  <sheetData>
    <row r="1" spans="1:26" s="93" customFormat="1" ht="17.100000000000001" thickBot="1">
      <c r="A1" s="94" t="s">
        <v>40</v>
      </c>
      <c r="B1" s="95">
        <v>2026</v>
      </c>
      <c r="C1" s="166" t="s">
        <v>41</v>
      </c>
      <c r="D1" s="181"/>
    </row>
    <row r="2" spans="1:26" ht="12" customHeight="1"/>
    <row r="3" spans="1:26" ht="12" customHeight="1">
      <c r="A3" s="17" t="s">
        <v>42</v>
      </c>
      <c r="B3" s="18" t="s">
        <v>15</v>
      </c>
    </row>
    <row r="4" spans="1:26" ht="12" customHeight="1">
      <c r="A4" s="17" t="s">
        <v>43</v>
      </c>
      <c r="B4" s="18" t="s">
        <v>15</v>
      </c>
    </row>
    <row r="5" spans="1:26" ht="12" customHeight="1">
      <c r="A5" s="17" t="s">
        <v>44</v>
      </c>
      <c r="B5" s="18" t="s">
        <v>15</v>
      </c>
    </row>
    <row r="6" spans="1:26" ht="12" customHeight="1">
      <c r="A6" s="17" t="s">
        <v>45</v>
      </c>
      <c r="B6" s="19">
        <v>0</v>
      </c>
    </row>
    <row r="7" spans="1:26" ht="12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spans="1:26" ht="12" customHeight="1">
      <c r="A8" s="15" t="s">
        <v>46</v>
      </c>
    </row>
    <row r="9" spans="1:26" ht="12" customHeight="1">
      <c r="A9" s="17" t="s">
        <v>47</v>
      </c>
      <c r="B9" s="20" t="s">
        <v>48</v>
      </c>
    </row>
    <row r="10" spans="1:26" ht="12" customHeight="1">
      <c r="A10" s="17" t="s">
        <v>49</v>
      </c>
      <c r="B10" s="18" t="s">
        <v>15</v>
      </c>
    </row>
    <row r="11" spans="1:26" ht="12" customHeight="1">
      <c r="A11" s="17" t="s">
        <v>50</v>
      </c>
      <c r="B11" s="18" t="s">
        <v>15</v>
      </c>
      <c r="C11" s="7" t="s">
        <v>15</v>
      </c>
      <c r="D11" s="6" t="s">
        <v>15</v>
      </c>
      <c r="E11" s="6"/>
    </row>
    <row r="12" spans="1:26" ht="12" customHeight="1">
      <c r="A12" s="17" t="s">
        <v>51</v>
      </c>
      <c r="B12" s="18" t="s">
        <v>15</v>
      </c>
      <c r="C12" s="7" t="s">
        <v>15</v>
      </c>
      <c r="D12" s="6"/>
      <c r="E12" s="6"/>
    </row>
    <row r="13" spans="1:26" ht="12" customHeight="1">
      <c r="A13" s="17" t="s">
        <v>52</v>
      </c>
      <c r="B13" s="18"/>
      <c r="C13" s="7" t="s">
        <v>15</v>
      </c>
    </row>
    <row r="14" spans="1:26" ht="12" customHeight="1"/>
    <row r="15" spans="1:26" ht="12" customHeight="1">
      <c r="A15" s="17" t="s">
        <v>53</v>
      </c>
      <c r="B15" s="21">
        <v>0</v>
      </c>
    </row>
    <row r="16" spans="1:26" ht="12" customHeight="1">
      <c r="A16" s="17" t="s">
        <v>54</v>
      </c>
      <c r="B16" s="21">
        <v>0</v>
      </c>
    </row>
    <row r="17" spans="1:26" ht="12" customHeight="1">
      <c r="A17" s="17" t="s">
        <v>55</v>
      </c>
      <c r="B17" s="21">
        <v>0</v>
      </c>
    </row>
    <row r="18" spans="1:26" ht="12" customHeight="1">
      <c r="A18" s="17" t="s">
        <v>56</v>
      </c>
      <c r="B18" s="21">
        <v>0</v>
      </c>
    </row>
    <row r="19" spans="1:26" ht="12" customHeight="1">
      <c r="A19" s="7" t="s">
        <v>15</v>
      </c>
      <c r="B19" s="7" t="s">
        <v>15</v>
      </c>
    </row>
    <row r="20" spans="1:26" ht="12" customHeight="1">
      <c r="A20" s="17" t="s">
        <v>57</v>
      </c>
      <c r="B20" s="22">
        <v>0</v>
      </c>
      <c r="C20" s="6" t="s">
        <v>58</v>
      </c>
    </row>
    <row r="21" spans="1:26" ht="12" customHeight="1">
      <c r="A21" s="17" t="s">
        <v>59</v>
      </c>
      <c r="B21" s="23">
        <f>(((52*5)-20-10-B22)/11)*B20</f>
        <v>0</v>
      </c>
      <c r="C21" s="6" t="s">
        <v>60</v>
      </c>
    </row>
    <row r="22" spans="1:26" ht="12" customHeight="1">
      <c r="A22" s="17" t="s">
        <v>61</v>
      </c>
      <c r="B22" s="23">
        <v>0</v>
      </c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spans="1:26" ht="12" customHeight="1">
      <c r="A23" s="17" t="s">
        <v>62</v>
      </c>
      <c r="B23" s="24">
        <v>0</v>
      </c>
      <c r="C23" s="7" t="s">
        <v>15</v>
      </c>
    </row>
    <row r="24" spans="1:26" ht="12" customHeight="1">
      <c r="A24" s="17" t="s">
        <v>63</v>
      </c>
      <c r="B24" s="24">
        <f t="shared" ref="B24:B26" si="0">B16*$B$20</f>
        <v>0</v>
      </c>
      <c r="C24" s="7" t="s">
        <v>15</v>
      </c>
    </row>
    <row r="25" spans="1:26" ht="12" customHeight="1">
      <c r="A25" s="17" t="s">
        <v>64</v>
      </c>
      <c r="B25" s="24">
        <f t="shared" si="0"/>
        <v>0</v>
      </c>
      <c r="C25" s="7" t="s">
        <v>15</v>
      </c>
    </row>
    <row r="26" spans="1:26" ht="12" customHeight="1">
      <c r="A26" s="17" t="s">
        <v>65</v>
      </c>
      <c r="B26" s="24">
        <f t="shared" si="0"/>
        <v>0</v>
      </c>
    </row>
    <row r="27" spans="1:26" ht="12" customHeight="1">
      <c r="A27" s="7" t="s">
        <v>15</v>
      </c>
      <c r="B27" s="7" t="s">
        <v>15</v>
      </c>
      <c r="C27" s="7" t="s">
        <v>15</v>
      </c>
    </row>
    <row r="28" spans="1:26" ht="12" customHeight="1">
      <c r="A28" s="17" t="s">
        <v>66</v>
      </c>
      <c r="B28" s="25">
        <v>0</v>
      </c>
      <c r="C28" s="7" t="s">
        <v>67</v>
      </c>
    </row>
    <row r="29" spans="1:26" ht="12" customHeight="1">
      <c r="A29" s="17" t="s">
        <v>68</v>
      </c>
      <c r="B29" s="25">
        <v>0</v>
      </c>
      <c r="C29" s="7" t="s">
        <v>69</v>
      </c>
    </row>
    <row r="30" spans="1:26" ht="12" customHeight="1">
      <c r="A30" s="17" t="s">
        <v>70</v>
      </c>
      <c r="B30" s="25">
        <v>0</v>
      </c>
      <c r="C30" s="7" t="s">
        <v>67</v>
      </c>
      <c r="I30" s="24" t="s">
        <v>15</v>
      </c>
    </row>
    <row r="31" spans="1:26" ht="12" customHeight="1">
      <c r="A31" s="17" t="s">
        <v>70</v>
      </c>
      <c r="B31" s="25">
        <v>0</v>
      </c>
      <c r="C31" s="7" t="s">
        <v>69</v>
      </c>
    </row>
    <row r="32" spans="1:26" ht="12" customHeight="1">
      <c r="A32" s="17" t="s">
        <v>71</v>
      </c>
      <c r="B32" s="25">
        <v>0</v>
      </c>
      <c r="C32" s="7" t="s">
        <v>72</v>
      </c>
    </row>
    <row r="33" spans="1:17" ht="12" customHeight="1">
      <c r="A33" s="17" t="s">
        <v>73</v>
      </c>
      <c r="B33" s="25">
        <v>0</v>
      </c>
      <c r="C33" s="7" t="s">
        <v>74</v>
      </c>
    </row>
    <row r="34" spans="1:17" ht="12" customHeight="1"/>
    <row r="35" spans="1:17" ht="12" customHeight="1">
      <c r="A35" s="17" t="s">
        <v>75</v>
      </c>
      <c r="B35" s="8">
        <f>'RSZ-tarieven'!B4</f>
        <v>0.25</v>
      </c>
      <c r="C35" s="8"/>
    </row>
    <row r="36" spans="1:17" ht="12" customHeight="1">
      <c r="A36" s="17" t="s">
        <v>76</v>
      </c>
      <c r="B36" s="8">
        <f>'RSZ-tarieven'!B15</f>
        <v>1.9799999999999998E-2</v>
      </c>
      <c r="C36" s="8"/>
    </row>
    <row r="37" spans="1:17" ht="12" customHeight="1">
      <c r="A37" s="17" t="s">
        <v>77</v>
      </c>
      <c r="B37" s="22">
        <f>IF(B6&lt;10,0,1.69%)</f>
        <v>0</v>
      </c>
      <c r="C37" s="8"/>
    </row>
    <row r="38" spans="1:17" ht="12" customHeight="1">
      <c r="A38" s="17" t="s">
        <v>78</v>
      </c>
      <c r="B38" s="26">
        <f>IF(B23&gt;3744,0,0.14*(11233.89-(B23*3))/3)</f>
        <v>524.2482</v>
      </c>
      <c r="C38" s="8"/>
    </row>
    <row r="39" spans="1:17" ht="12" customHeight="1">
      <c r="A39" s="17" t="s">
        <v>79</v>
      </c>
      <c r="B39" s="27"/>
      <c r="C39" s="8"/>
    </row>
    <row r="40" spans="1:17" ht="12" customHeight="1">
      <c r="A40" s="17" t="s">
        <v>80</v>
      </c>
      <c r="B40" s="27"/>
      <c r="C40" s="8"/>
    </row>
    <row r="41" spans="1:17" ht="12" customHeight="1">
      <c r="F41" s="28" t="s">
        <v>15</v>
      </c>
      <c r="J41" s="28" t="s">
        <v>81</v>
      </c>
      <c r="M41" s="29" t="s">
        <v>15</v>
      </c>
      <c r="Q41" s="24"/>
    </row>
    <row r="42" spans="1:17" ht="12" customHeight="1">
      <c r="B42" s="30">
        <f>B1</f>
        <v>2026</v>
      </c>
      <c r="C42" s="20" t="s">
        <v>82</v>
      </c>
      <c r="D42" s="20" t="s">
        <v>83</v>
      </c>
      <c r="E42" s="20" t="s">
        <v>84</v>
      </c>
      <c r="F42" s="20" t="s">
        <v>85</v>
      </c>
      <c r="G42" s="20" t="s">
        <v>86</v>
      </c>
      <c r="H42" s="20" t="s">
        <v>87</v>
      </c>
      <c r="I42" s="20" t="s">
        <v>88</v>
      </c>
      <c r="J42" s="20" t="s">
        <v>89</v>
      </c>
      <c r="K42" s="20" t="s">
        <v>90</v>
      </c>
      <c r="L42" s="20" t="s">
        <v>91</v>
      </c>
      <c r="M42" s="20" t="s">
        <v>92</v>
      </c>
      <c r="N42" s="20" t="s">
        <v>93</v>
      </c>
      <c r="O42" s="20" t="s">
        <v>94</v>
      </c>
      <c r="P42" s="20" t="s">
        <v>95</v>
      </c>
    </row>
    <row r="43" spans="1:17" ht="12" customHeight="1">
      <c r="A43" s="7" t="s">
        <v>57</v>
      </c>
      <c r="B43" s="31" t="s">
        <v>96</v>
      </c>
      <c r="C43" s="105">
        <f t="shared" ref="C43:H43" si="1">$B$20</f>
        <v>0</v>
      </c>
      <c r="D43" s="106">
        <f t="shared" si="1"/>
        <v>0</v>
      </c>
      <c r="E43" s="106">
        <f t="shared" si="1"/>
        <v>0</v>
      </c>
      <c r="F43" s="106">
        <f t="shared" si="1"/>
        <v>0</v>
      </c>
      <c r="G43" s="106">
        <f t="shared" si="1"/>
        <v>0</v>
      </c>
      <c r="H43" s="106">
        <f t="shared" si="1"/>
        <v>0</v>
      </c>
      <c r="I43" s="107">
        <v>0.92</v>
      </c>
      <c r="J43" s="106">
        <f t="shared" ref="J43:P43" si="2">$B$20</f>
        <v>0</v>
      </c>
      <c r="K43" s="106">
        <f t="shared" si="2"/>
        <v>0</v>
      </c>
      <c r="L43" s="106">
        <f t="shared" si="2"/>
        <v>0</v>
      </c>
      <c r="M43" s="106">
        <f t="shared" si="2"/>
        <v>0</v>
      </c>
      <c r="N43" s="106">
        <f t="shared" si="2"/>
        <v>0</v>
      </c>
      <c r="O43" s="106">
        <f t="shared" si="2"/>
        <v>0</v>
      </c>
      <c r="P43" s="108">
        <f t="shared" si="2"/>
        <v>0</v>
      </c>
    </row>
    <row r="44" spans="1:17" ht="12" customHeight="1">
      <c r="A44" s="7" t="s">
        <v>97</v>
      </c>
      <c r="B44" s="32">
        <f t="shared" ref="B44:B50" si="3">SUM(C44:P44)</f>
        <v>0</v>
      </c>
      <c r="C44" s="109">
        <f>$B$21</f>
        <v>0</v>
      </c>
      <c r="D44" s="110">
        <f t="shared" ref="D44:H45" si="4">C44</f>
        <v>0</v>
      </c>
      <c r="E44" s="110">
        <f t="shared" si="4"/>
        <v>0</v>
      </c>
      <c r="F44" s="110">
        <f t="shared" si="4"/>
        <v>0</v>
      </c>
      <c r="G44" s="110">
        <f t="shared" si="4"/>
        <v>0</v>
      </c>
      <c r="H44" s="110">
        <f t="shared" si="4"/>
        <v>0</v>
      </c>
      <c r="I44" s="111" t="s">
        <v>98</v>
      </c>
      <c r="J44" s="110" t="s">
        <v>15</v>
      </c>
      <c r="K44" s="110">
        <f>H44</f>
        <v>0</v>
      </c>
      <c r="L44" s="110">
        <f t="shared" ref="L44:M44" si="5">K44</f>
        <v>0</v>
      </c>
      <c r="M44" s="110">
        <f t="shared" si="5"/>
        <v>0</v>
      </c>
      <c r="N44" s="110">
        <f>K44</f>
        <v>0</v>
      </c>
      <c r="O44" s="111" t="s">
        <v>98</v>
      </c>
      <c r="P44" s="112">
        <f t="shared" ref="P44:P45" si="6">N44</f>
        <v>0</v>
      </c>
    </row>
    <row r="45" spans="1:17" ht="12" customHeight="1">
      <c r="A45" s="7" t="s">
        <v>99</v>
      </c>
      <c r="B45" s="33">
        <f t="shared" si="3"/>
        <v>0</v>
      </c>
      <c r="C45" s="34">
        <f>$B23</f>
        <v>0</v>
      </c>
      <c r="D45" s="24">
        <f t="shared" si="4"/>
        <v>0</v>
      </c>
      <c r="E45" s="24">
        <f t="shared" si="4"/>
        <v>0</v>
      </c>
      <c r="F45" s="24">
        <f t="shared" si="4"/>
        <v>0</v>
      </c>
      <c r="G45" s="24">
        <f t="shared" si="4"/>
        <v>0</v>
      </c>
      <c r="H45" s="24">
        <f t="shared" si="4"/>
        <v>0</v>
      </c>
      <c r="I45" s="24">
        <f>H45*92%</f>
        <v>0</v>
      </c>
      <c r="J45" s="24">
        <f>H45</f>
        <v>0</v>
      </c>
      <c r="K45" s="24">
        <f t="shared" ref="K45:N45" si="7">J45</f>
        <v>0</v>
      </c>
      <c r="L45" s="24">
        <f t="shared" si="7"/>
        <v>0</v>
      </c>
      <c r="M45" s="24">
        <f t="shared" si="7"/>
        <v>0</v>
      </c>
      <c r="N45" s="24">
        <f t="shared" si="7"/>
        <v>0</v>
      </c>
      <c r="O45" s="24">
        <f>$B$18*$B20</f>
        <v>0</v>
      </c>
      <c r="P45" s="113">
        <f t="shared" si="6"/>
        <v>0</v>
      </c>
    </row>
    <row r="46" spans="1:17" ht="12" customHeight="1">
      <c r="A46" s="7" t="s">
        <v>100</v>
      </c>
      <c r="B46" s="33">
        <f t="shared" si="3"/>
        <v>0</v>
      </c>
      <c r="C46" s="34">
        <f>$B28+($B29*$C44)</f>
        <v>0</v>
      </c>
      <c r="D46" s="24">
        <f>$B28+($B29*D$44)</f>
        <v>0</v>
      </c>
      <c r="E46" s="24">
        <f>$B28+($B29*$E44)</f>
        <v>0</v>
      </c>
      <c r="F46" s="24">
        <f t="shared" ref="F46:H46" si="8">$B28+($B29*F$44)</f>
        <v>0</v>
      </c>
      <c r="G46" s="24">
        <f t="shared" si="8"/>
        <v>0</v>
      </c>
      <c r="H46" s="24">
        <f t="shared" si="8"/>
        <v>0</v>
      </c>
      <c r="I46" s="35" t="s">
        <v>98</v>
      </c>
      <c r="J46" s="24">
        <f>$B28+($B29*$B21)</f>
        <v>0</v>
      </c>
      <c r="K46" s="24">
        <f>$B28+($B29*K$44)</f>
        <v>0</v>
      </c>
      <c r="L46" s="24">
        <f>$B28+($B29*$L44)</f>
        <v>0</v>
      </c>
      <c r="M46" s="24">
        <f t="shared" ref="M46:N46" si="9">$B28+($B29*M$44)</f>
        <v>0</v>
      </c>
      <c r="N46" s="24">
        <f t="shared" si="9"/>
        <v>0</v>
      </c>
      <c r="O46" s="35" t="s">
        <v>98</v>
      </c>
      <c r="P46" s="114">
        <f>$B28+($B29*P$44)</f>
        <v>0</v>
      </c>
    </row>
    <row r="47" spans="1:17" ht="12" customHeight="1">
      <c r="A47" s="7" t="s">
        <v>101</v>
      </c>
      <c r="B47" s="33">
        <f t="shared" si="3"/>
        <v>0</v>
      </c>
      <c r="C47" s="34">
        <f>MAX(0,(IF((C45+C46)&gt;0,(C45+C46)*(B35+B36+B37)-B38-B39-B40)))</f>
        <v>0</v>
      </c>
      <c r="D47" s="24">
        <f>MAX(0,IF((D45+D46)&gt;0,(D45+D46)*(B35+B36+B37)-B38-B39-B40,0))</f>
        <v>0</v>
      </c>
      <c r="E47" s="24">
        <f>MAX(0,IF((E45+E46)&gt;0,(E45+E46)*(B35+B36+B37)-B38-B39-B40,0))</f>
        <v>0</v>
      </c>
      <c r="F47" s="24">
        <f>MAX(0,IF((F45+F46)&gt;0,(F45+F46)*(B35+B36+B37)-B38-B39-B40,0))</f>
        <v>0</v>
      </c>
      <c r="G47" s="24">
        <f>MAX(0,IF((G45+G46)&gt;0,(G45+G46)*(B35+B36+B37)-B38-B39-B40,0))</f>
        <v>0</v>
      </c>
      <c r="H47" s="24">
        <f>MAX(0,IF((H45+H46)&gt;0,(H45+H46)*(B35+B36+B37)-B38-B39-B40,0))</f>
        <v>0</v>
      </c>
      <c r="I47" s="35" t="s">
        <v>98</v>
      </c>
      <c r="J47" s="24">
        <f>MAX(0,IF((J45+J46)&gt;0,(J45+J46)*(B35+B36+B37)-B38-B39-B40,0))</f>
        <v>0</v>
      </c>
      <c r="K47" s="24">
        <f>MAX(0,IF((K45+K46)&gt;0,(K45+K46)*(B35+B36+B37)-B38-B39-B40,0))</f>
        <v>0</v>
      </c>
      <c r="L47" s="24">
        <f>MAX(0,IF((L45+L46)&gt;0,(L45+L46)*(B35+B36+B37)-B38-B39-B40,0))</f>
        <v>0</v>
      </c>
      <c r="M47" s="24">
        <f>MAX(0,IF((M45+M46)&gt;0,(M45+M46)*(B35+B36+B37)-B38-B39-B40,0))</f>
        <v>0</v>
      </c>
      <c r="N47" s="24">
        <f>MAX(0,IF((N45+N46)&gt;0,(N45+N46)*(B35+B36+B37)-B38-B39-B40,0))</f>
        <v>0</v>
      </c>
      <c r="O47" s="24">
        <f>MAX(0,IF((O45)&gt;0,O45*(B35+B36+B37),0))</f>
        <v>0</v>
      </c>
      <c r="P47" s="114">
        <f>MAX(0,IF((P45+P46)&gt;0,(P45+P46)*(B35+B36+B37)-B38-B39-B40,0))</f>
        <v>0</v>
      </c>
    </row>
    <row r="48" spans="1:17" ht="12" customHeight="1">
      <c r="A48" s="7" t="s">
        <v>102</v>
      </c>
      <c r="B48" s="33">
        <f t="shared" si="3"/>
        <v>0</v>
      </c>
      <c r="C48" s="34">
        <f t="shared" ref="C48:H48" si="10">$B30+($B31*C$44)</f>
        <v>0</v>
      </c>
      <c r="D48" s="35">
        <f t="shared" si="10"/>
        <v>0</v>
      </c>
      <c r="E48" s="35">
        <f t="shared" si="10"/>
        <v>0</v>
      </c>
      <c r="F48" s="35">
        <f t="shared" si="10"/>
        <v>0</v>
      </c>
      <c r="G48" s="35">
        <f t="shared" si="10"/>
        <v>0</v>
      </c>
      <c r="H48" s="35">
        <f t="shared" si="10"/>
        <v>0</v>
      </c>
      <c r="I48" s="35" t="s">
        <v>98</v>
      </c>
      <c r="J48" s="35" t="s">
        <v>98</v>
      </c>
      <c r="K48" s="35">
        <f t="shared" ref="K48:N48" si="11">$B30+($B31*K$44)</f>
        <v>0</v>
      </c>
      <c r="L48" s="35">
        <f t="shared" si="11"/>
        <v>0</v>
      </c>
      <c r="M48" s="35">
        <f t="shared" si="11"/>
        <v>0</v>
      </c>
      <c r="N48" s="35">
        <f t="shared" si="11"/>
        <v>0</v>
      </c>
      <c r="O48" s="35" t="s">
        <v>98</v>
      </c>
      <c r="P48" s="115">
        <f>$B30+($B31*P$44)</f>
        <v>0</v>
      </c>
    </row>
    <row r="49" spans="1:16" ht="12" customHeight="1">
      <c r="A49" s="7" t="s">
        <v>103</v>
      </c>
      <c r="B49" s="33">
        <f t="shared" si="3"/>
        <v>0</v>
      </c>
      <c r="C49" s="34">
        <f>$B32*$C44</f>
        <v>0</v>
      </c>
      <c r="D49" s="24">
        <f t="shared" ref="D49:H49" si="12">$B32*D$44</f>
        <v>0</v>
      </c>
      <c r="E49" s="24">
        <f t="shared" si="12"/>
        <v>0</v>
      </c>
      <c r="F49" s="24">
        <f t="shared" si="12"/>
        <v>0</v>
      </c>
      <c r="G49" s="24">
        <f t="shared" si="12"/>
        <v>0</v>
      </c>
      <c r="H49" s="24">
        <f t="shared" si="12"/>
        <v>0</v>
      </c>
      <c r="I49" s="35" t="s">
        <v>98</v>
      </c>
      <c r="J49" s="35" t="s">
        <v>98</v>
      </c>
      <c r="K49" s="24">
        <f t="shared" ref="K49:N49" si="13">$B32*K$44</f>
        <v>0</v>
      </c>
      <c r="L49" s="24">
        <f t="shared" si="13"/>
        <v>0</v>
      </c>
      <c r="M49" s="24">
        <f t="shared" si="13"/>
        <v>0</v>
      </c>
      <c r="N49" s="24">
        <f t="shared" si="13"/>
        <v>0</v>
      </c>
      <c r="O49" s="35" t="s">
        <v>98</v>
      </c>
      <c r="P49" s="114">
        <f>$B32*P$44</f>
        <v>0</v>
      </c>
    </row>
    <row r="50" spans="1:16" ht="12" customHeight="1">
      <c r="A50" s="7" t="s">
        <v>104</v>
      </c>
      <c r="B50" s="36">
        <f t="shared" si="3"/>
        <v>0</v>
      </c>
      <c r="C50" s="116">
        <f t="shared" ref="C50:H50" si="14">$B33</f>
        <v>0</v>
      </c>
      <c r="D50" s="117">
        <f t="shared" si="14"/>
        <v>0</v>
      </c>
      <c r="E50" s="117">
        <f t="shared" si="14"/>
        <v>0</v>
      </c>
      <c r="F50" s="117">
        <f t="shared" si="14"/>
        <v>0</v>
      </c>
      <c r="G50" s="117">
        <f t="shared" si="14"/>
        <v>0</v>
      </c>
      <c r="H50" s="117">
        <f t="shared" si="14"/>
        <v>0</v>
      </c>
      <c r="I50" s="118" t="s">
        <v>98</v>
      </c>
      <c r="J50" s="118" t="s">
        <v>98</v>
      </c>
      <c r="K50" s="117">
        <f t="shared" ref="K50:N50" si="15">$B33</f>
        <v>0</v>
      </c>
      <c r="L50" s="117">
        <f t="shared" si="15"/>
        <v>0</v>
      </c>
      <c r="M50" s="117">
        <f t="shared" si="15"/>
        <v>0</v>
      </c>
      <c r="N50" s="117">
        <f t="shared" si="15"/>
        <v>0</v>
      </c>
      <c r="O50" s="118" t="s">
        <v>98</v>
      </c>
      <c r="P50" s="119">
        <f>$B33</f>
        <v>0</v>
      </c>
    </row>
    <row r="51" spans="1:16" ht="12" customHeight="1">
      <c r="B51" s="37">
        <f t="shared" ref="B51:P51" si="16">SUM(B45:B50)</f>
        <v>0</v>
      </c>
      <c r="C51" s="120">
        <f t="shared" si="16"/>
        <v>0</v>
      </c>
      <c r="D51" s="121">
        <f t="shared" si="16"/>
        <v>0</v>
      </c>
      <c r="E51" s="121">
        <f t="shared" si="16"/>
        <v>0</v>
      </c>
      <c r="F51" s="121">
        <f t="shared" si="16"/>
        <v>0</v>
      </c>
      <c r="G51" s="121">
        <f t="shared" si="16"/>
        <v>0</v>
      </c>
      <c r="H51" s="121">
        <f t="shared" si="16"/>
        <v>0</v>
      </c>
      <c r="I51" s="121">
        <f t="shared" si="16"/>
        <v>0</v>
      </c>
      <c r="J51" s="121">
        <f t="shared" si="16"/>
        <v>0</v>
      </c>
      <c r="K51" s="121">
        <f t="shared" si="16"/>
        <v>0</v>
      </c>
      <c r="L51" s="121">
        <f t="shared" si="16"/>
        <v>0</v>
      </c>
      <c r="M51" s="121">
        <f t="shared" si="16"/>
        <v>0</v>
      </c>
      <c r="N51" s="121">
        <f t="shared" si="16"/>
        <v>0</v>
      </c>
      <c r="O51" s="121">
        <f t="shared" si="16"/>
        <v>0</v>
      </c>
      <c r="P51" s="122">
        <f t="shared" si="16"/>
        <v>0</v>
      </c>
    </row>
    <row r="52" spans="1:16" ht="12" customHeight="1">
      <c r="A52" s="38" t="s">
        <v>105</v>
      </c>
      <c r="B52" s="39">
        <f>(SUM(C51:P51)-B51)+(SUM(C45:P50)-B51)</f>
        <v>0</v>
      </c>
    </row>
    <row r="53" spans="1:16" ht="12" customHeight="1">
      <c r="B53" s="40" t="s">
        <v>106</v>
      </c>
    </row>
    <row r="54" spans="1:16" ht="12" customHeight="1">
      <c r="A54" s="8">
        <v>0.182</v>
      </c>
      <c r="B54" s="41">
        <f>SUM(C54:P54)</f>
        <v>0</v>
      </c>
      <c r="C54" s="123">
        <f t="shared" ref="C54:H54" si="17">C45*$A$54</f>
        <v>0</v>
      </c>
      <c r="D54" s="123">
        <f t="shared" si="17"/>
        <v>0</v>
      </c>
      <c r="E54" s="123">
        <f t="shared" si="17"/>
        <v>0</v>
      </c>
      <c r="F54" s="123">
        <f t="shared" si="17"/>
        <v>0</v>
      </c>
      <c r="G54" s="123">
        <f t="shared" si="17"/>
        <v>0</v>
      </c>
      <c r="H54" s="123">
        <f t="shared" si="17"/>
        <v>0</v>
      </c>
      <c r="I54" s="124" t="s">
        <v>98</v>
      </c>
      <c r="J54" s="124" t="s">
        <v>98</v>
      </c>
      <c r="K54" s="123">
        <f t="shared" ref="K54:P54" si="18">K45*$A$54</f>
        <v>0</v>
      </c>
      <c r="L54" s="123">
        <f t="shared" si="18"/>
        <v>0</v>
      </c>
      <c r="M54" s="123">
        <f t="shared" si="18"/>
        <v>0</v>
      </c>
      <c r="N54" s="123">
        <f t="shared" si="18"/>
        <v>0</v>
      </c>
      <c r="O54" s="123">
        <v>0</v>
      </c>
      <c r="P54" s="125">
        <f t="shared" si="18"/>
        <v>0</v>
      </c>
    </row>
    <row r="55" spans="1:16" ht="12" customHeight="1"/>
    <row r="56" spans="1:16" ht="12" customHeight="1"/>
    <row r="57" spans="1:16" ht="12" customHeight="1"/>
    <row r="58" spans="1:16" ht="12" customHeight="1"/>
    <row r="59" spans="1:16" ht="12" customHeight="1"/>
    <row r="60" spans="1:16" ht="12" customHeight="1"/>
    <row r="61" spans="1:16" ht="12" customHeight="1"/>
    <row r="62" spans="1:16" ht="12" customHeight="1"/>
    <row r="63" spans="1:16" ht="12" customHeight="1"/>
    <row r="64" spans="1:16" ht="12" customHeight="1">
      <c r="F64" s="6" t="s">
        <v>15</v>
      </c>
    </row>
    <row r="65" customFormat="1" ht="12" customHeight="1"/>
    <row r="66" customFormat="1" ht="12" customHeight="1"/>
    <row r="67" customFormat="1" ht="12" customHeight="1"/>
    <row r="68" customFormat="1" ht="12" customHeight="1"/>
    <row r="69" customFormat="1" ht="12" customHeight="1"/>
    <row r="70" customFormat="1" ht="12" customHeight="1"/>
    <row r="71" customFormat="1" ht="12" customHeight="1"/>
    <row r="72" customFormat="1" ht="12" customHeight="1"/>
    <row r="73" customFormat="1" ht="12" customHeight="1"/>
    <row r="74" customFormat="1" ht="12" customHeight="1"/>
    <row r="75" customFormat="1" ht="12" customHeight="1"/>
    <row r="76" customFormat="1" ht="12" customHeight="1"/>
    <row r="77" customFormat="1" ht="12" customHeight="1"/>
    <row r="78" customFormat="1" ht="12" customHeight="1"/>
    <row r="79" customFormat="1" ht="12" customHeight="1"/>
    <row r="80" customFormat="1" ht="12" customHeight="1"/>
    <row r="81" spans="5:5" ht="12" customHeight="1"/>
    <row r="82" spans="5:5" ht="12" customHeight="1"/>
    <row r="83" spans="5:5" ht="12" customHeight="1"/>
    <row r="84" spans="5:5" ht="12" customHeight="1"/>
    <row r="85" spans="5:5" ht="12" customHeight="1"/>
    <row r="86" spans="5:5" ht="12" customHeight="1"/>
    <row r="87" spans="5:5" ht="12" customHeight="1">
      <c r="E87" s="91" t="s">
        <v>15</v>
      </c>
    </row>
    <row r="88" spans="5:5" ht="12" customHeight="1"/>
    <row r="89" spans="5:5" ht="12" customHeight="1"/>
    <row r="90" spans="5:5" ht="12" customHeight="1"/>
    <row r="91" spans="5:5" ht="12" customHeight="1"/>
    <row r="92" spans="5:5" ht="12" customHeight="1"/>
    <row r="93" spans="5:5" ht="12" customHeight="1"/>
    <row r="94" spans="5:5" ht="12" customHeight="1"/>
    <row r="95" spans="5:5" ht="12" customHeight="1"/>
    <row r="96" spans="5:5" ht="12" customHeight="1"/>
    <row r="97" customFormat="1" ht="12" customHeight="1"/>
    <row r="98" customFormat="1" ht="12" customHeight="1"/>
    <row r="99" customFormat="1" ht="12" customHeight="1"/>
    <row r="100" customFormat="1" ht="12" customHeight="1"/>
    <row r="101" customFormat="1" ht="12" customHeight="1"/>
    <row r="102" customFormat="1" ht="12" customHeight="1"/>
    <row r="103" customFormat="1" ht="12" customHeight="1"/>
    <row r="104" customFormat="1" ht="12" customHeight="1"/>
    <row r="105" customFormat="1" ht="12" customHeight="1"/>
    <row r="106" customFormat="1" ht="12" customHeight="1"/>
    <row r="107" customFormat="1" ht="12" customHeight="1"/>
    <row r="108" customFormat="1" ht="12" customHeight="1"/>
    <row r="109" customFormat="1" ht="12" customHeight="1"/>
    <row r="110" customFormat="1" ht="12" customHeight="1"/>
    <row r="111" customFormat="1" ht="12" customHeight="1"/>
    <row r="112" customFormat="1" ht="12" customHeight="1"/>
    <row r="113" customFormat="1" ht="12" customHeight="1"/>
    <row r="114" customFormat="1" ht="12" customHeight="1"/>
    <row r="115" customFormat="1" ht="12" customHeight="1"/>
    <row r="116" customFormat="1" ht="12" customHeight="1"/>
    <row r="117" customFormat="1" ht="12" customHeight="1"/>
    <row r="118" customFormat="1" ht="12" customHeight="1"/>
    <row r="119" customFormat="1" ht="12" customHeight="1"/>
    <row r="120" customFormat="1" ht="12" customHeight="1"/>
    <row r="121" customFormat="1" ht="12" customHeight="1"/>
    <row r="122" customFormat="1" ht="12" customHeight="1"/>
    <row r="123" customFormat="1" ht="12" customHeight="1"/>
    <row r="124" customFormat="1" ht="12" customHeight="1"/>
    <row r="125" customFormat="1" ht="12" customHeight="1"/>
    <row r="126" customFormat="1" ht="12" customHeight="1"/>
    <row r="127" customFormat="1" ht="12" customHeight="1"/>
    <row r="128" customFormat="1" ht="12" customHeight="1"/>
    <row r="129" customFormat="1" ht="12" customHeight="1"/>
    <row r="130" customFormat="1" ht="12" customHeight="1"/>
    <row r="131" customFormat="1" ht="12" customHeight="1"/>
    <row r="132" customFormat="1" ht="12" customHeight="1"/>
    <row r="133" customFormat="1" ht="12" customHeight="1"/>
    <row r="134" customFormat="1" ht="12" customHeight="1"/>
    <row r="135" customFormat="1" ht="12" customHeight="1"/>
    <row r="136" customFormat="1" ht="12" customHeight="1"/>
    <row r="137" customFormat="1" ht="12" customHeight="1"/>
    <row r="138" customFormat="1" ht="12" customHeight="1"/>
    <row r="139" customFormat="1" ht="12" customHeight="1"/>
    <row r="140" customFormat="1" ht="12" customHeight="1"/>
    <row r="141" customFormat="1" ht="12" customHeight="1"/>
    <row r="142" customFormat="1" ht="12" customHeight="1"/>
    <row r="143" customFormat="1" ht="12" customHeight="1"/>
    <row r="144" customFormat="1" ht="12" customHeight="1"/>
    <row r="145" customFormat="1" ht="12" customHeight="1"/>
    <row r="146" customFormat="1" ht="12" customHeight="1"/>
    <row r="147" customFormat="1" ht="12" customHeight="1"/>
    <row r="148" customFormat="1" ht="12" customHeight="1"/>
    <row r="149" customFormat="1" ht="12" customHeight="1"/>
    <row r="150" customFormat="1" ht="12" customHeight="1"/>
    <row r="151" customFormat="1" ht="12" customHeight="1"/>
    <row r="152" customFormat="1" ht="12" customHeight="1"/>
    <row r="153" customFormat="1" ht="12" customHeight="1"/>
    <row r="154" customFormat="1" ht="12" customHeight="1"/>
    <row r="155" customFormat="1" ht="12" customHeight="1"/>
    <row r="156" customFormat="1" ht="12" customHeight="1"/>
    <row r="157" customFormat="1" ht="12" customHeight="1"/>
    <row r="158" customFormat="1" ht="12" customHeight="1"/>
    <row r="159" customFormat="1" ht="12" customHeight="1"/>
    <row r="160" customFormat="1" ht="12" customHeight="1"/>
    <row r="161" customFormat="1" ht="12" customHeight="1"/>
    <row r="162" customFormat="1" ht="12" customHeight="1"/>
    <row r="163" customFormat="1" ht="12" customHeight="1"/>
    <row r="164" customFormat="1" ht="12" customHeight="1"/>
    <row r="165" customFormat="1" ht="12" customHeight="1"/>
    <row r="166" customFormat="1" ht="12" customHeight="1"/>
    <row r="167" customFormat="1" ht="12" customHeight="1"/>
    <row r="168" customFormat="1" ht="12" customHeight="1"/>
    <row r="169" customFormat="1" ht="12" customHeight="1"/>
    <row r="170" customFormat="1" ht="12" customHeight="1"/>
    <row r="171" customFormat="1" ht="12" customHeight="1"/>
    <row r="172" customFormat="1" ht="12" customHeight="1"/>
    <row r="173" customFormat="1" ht="12" customHeight="1"/>
    <row r="174" customFormat="1" ht="12" customHeight="1"/>
    <row r="175" customFormat="1" ht="12" customHeight="1"/>
    <row r="176" customFormat="1" ht="12" customHeight="1"/>
    <row r="177" customFormat="1" ht="12" customHeight="1"/>
    <row r="178" customFormat="1" ht="12" customHeight="1"/>
    <row r="179" customFormat="1" ht="12" customHeight="1"/>
    <row r="180" customFormat="1" ht="12" customHeight="1"/>
    <row r="181" customFormat="1" ht="12" customHeight="1"/>
    <row r="182" customFormat="1" ht="12" customHeight="1"/>
    <row r="183" customFormat="1" ht="12" customHeight="1"/>
    <row r="184" customFormat="1" ht="12" customHeight="1"/>
    <row r="185" customFormat="1" ht="12" customHeight="1"/>
    <row r="186" customFormat="1" ht="12" customHeight="1"/>
    <row r="187" customFormat="1" ht="12" customHeight="1"/>
    <row r="188" customFormat="1" ht="12" customHeight="1"/>
    <row r="189" customFormat="1" ht="12" customHeight="1"/>
    <row r="190" customFormat="1" ht="12" customHeight="1"/>
    <row r="191" customFormat="1" ht="12" customHeight="1"/>
    <row r="192" customFormat="1" ht="12" customHeight="1"/>
    <row r="193" customFormat="1" ht="12" customHeight="1"/>
    <row r="194" customFormat="1" ht="12" customHeight="1"/>
    <row r="195" customFormat="1" ht="12" customHeight="1"/>
    <row r="196" customFormat="1" ht="12" customHeight="1"/>
    <row r="197" customFormat="1" ht="12" customHeight="1"/>
    <row r="198" customFormat="1" ht="12" customHeight="1"/>
    <row r="199" customFormat="1" ht="12" customHeight="1"/>
    <row r="200" customFormat="1" ht="12" customHeight="1"/>
    <row r="201" customFormat="1" ht="12" customHeight="1"/>
    <row r="202" customFormat="1" ht="12" customHeight="1"/>
    <row r="203" customFormat="1" ht="12" customHeight="1"/>
    <row r="204" customFormat="1" ht="12" customHeight="1"/>
    <row r="205" customFormat="1" ht="12" customHeight="1"/>
    <row r="206" customFormat="1" ht="12" customHeight="1"/>
    <row r="207" customFormat="1" ht="12" customHeight="1"/>
    <row r="208" customFormat="1" ht="12" customHeight="1"/>
    <row r="209" customFormat="1" ht="12" customHeight="1"/>
    <row r="210" customFormat="1" ht="12" customHeight="1"/>
    <row r="211" customFormat="1" ht="12" customHeight="1"/>
    <row r="212" customFormat="1" ht="12" customHeight="1"/>
    <row r="213" customFormat="1" ht="12" customHeight="1"/>
    <row r="214" customFormat="1" ht="12" customHeight="1"/>
    <row r="215" customFormat="1" ht="12" customHeight="1"/>
    <row r="216" customFormat="1" ht="12" customHeight="1"/>
    <row r="217" customFormat="1" ht="12" customHeight="1"/>
    <row r="218" customFormat="1" ht="12" customHeight="1"/>
    <row r="219" customFormat="1" ht="12" customHeight="1"/>
    <row r="220" customFormat="1" ht="12" customHeight="1"/>
    <row r="221" customFormat="1" ht="12" customHeight="1"/>
    <row r="222" customFormat="1" ht="12" customHeight="1"/>
    <row r="223" customFormat="1" ht="12" customHeight="1"/>
    <row r="224" customFormat="1" ht="12" customHeight="1"/>
    <row r="225" customFormat="1" ht="12" customHeight="1"/>
    <row r="226" customFormat="1" ht="12" customHeight="1"/>
    <row r="227" customFormat="1" ht="12" customHeight="1"/>
    <row r="228" customFormat="1" ht="12" customHeight="1"/>
    <row r="229" customFormat="1" ht="12" customHeight="1"/>
    <row r="230" customFormat="1" ht="12" customHeight="1"/>
    <row r="231" customFormat="1" ht="12" customHeight="1"/>
    <row r="232" customFormat="1" ht="12" customHeight="1"/>
    <row r="233" customFormat="1" ht="12" customHeight="1"/>
    <row r="234" customFormat="1" ht="12" customHeight="1"/>
    <row r="235" customFormat="1" ht="12" customHeight="1"/>
    <row r="236" customFormat="1" ht="12" customHeight="1"/>
    <row r="237" customFormat="1" ht="12" customHeight="1"/>
    <row r="238" customFormat="1" ht="12" customHeight="1"/>
    <row r="239" customFormat="1" ht="12" customHeight="1"/>
    <row r="240" customFormat="1" ht="12" customHeight="1"/>
    <row r="241" customFormat="1" ht="12" customHeight="1"/>
    <row r="242" customFormat="1" ht="12" customHeight="1"/>
    <row r="243" customFormat="1" ht="12" customHeight="1"/>
    <row r="244" customFormat="1" ht="12" customHeight="1"/>
    <row r="245" customFormat="1" ht="12" customHeight="1"/>
    <row r="246" customFormat="1" ht="12" customHeight="1"/>
    <row r="247" customFormat="1" ht="12" customHeight="1"/>
    <row r="248" customFormat="1" ht="12" customHeight="1"/>
    <row r="249" customFormat="1" ht="12" customHeight="1"/>
    <row r="250" customFormat="1" ht="12" customHeight="1"/>
    <row r="251" customFormat="1" ht="12" customHeight="1"/>
    <row r="252" customFormat="1" ht="12" customHeight="1"/>
    <row r="253" customFormat="1" ht="12" customHeight="1"/>
    <row r="254" customFormat="1" ht="12" customHeight="1"/>
    <row r="255" customFormat="1" ht="12" customHeight="1"/>
    <row r="256" customFormat="1" ht="12" customHeight="1"/>
    <row r="257" customFormat="1" ht="12" customHeight="1"/>
    <row r="258" customFormat="1" ht="12" customHeight="1"/>
    <row r="259" customFormat="1" ht="12" customHeight="1"/>
    <row r="260" customFormat="1" ht="12" customHeight="1"/>
    <row r="261" customFormat="1" ht="12" customHeight="1"/>
    <row r="262" customFormat="1" ht="12" customHeight="1"/>
    <row r="263" customFormat="1" ht="12" customHeight="1"/>
    <row r="264" customFormat="1" ht="12" customHeight="1"/>
    <row r="265" customFormat="1" ht="12" customHeight="1"/>
    <row r="266" customFormat="1" ht="12" customHeight="1"/>
    <row r="267" customFormat="1" ht="12" customHeight="1"/>
    <row r="268" customFormat="1" ht="12" customHeight="1"/>
    <row r="269" customFormat="1" ht="12" customHeight="1"/>
    <row r="270" customFormat="1" ht="12" customHeight="1"/>
    <row r="271" customFormat="1" ht="12" customHeight="1"/>
    <row r="272" customFormat="1" ht="12" customHeight="1"/>
    <row r="273" customFormat="1" ht="12" customHeight="1"/>
    <row r="274" customFormat="1" ht="12" customHeight="1"/>
    <row r="275" customFormat="1" ht="12" customHeight="1"/>
    <row r="276" customFormat="1" ht="12" customHeight="1"/>
    <row r="277" customFormat="1" ht="12" customHeight="1"/>
    <row r="278" customFormat="1" ht="12" customHeight="1"/>
    <row r="279" customFormat="1" ht="12" customHeight="1"/>
    <row r="280" customFormat="1" ht="12" customHeight="1"/>
    <row r="281" customFormat="1" ht="12" customHeight="1"/>
    <row r="282" customFormat="1" ht="12" customHeight="1"/>
    <row r="283" customFormat="1" ht="12" customHeight="1"/>
    <row r="284" customFormat="1" ht="12" customHeight="1"/>
    <row r="285" customFormat="1" ht="12" customHeight="1"/>
    <row r="286" customFormat="1" ht="12" customHeight="1"/>
    <row r="287" customFormat="1" ht="12" customHeight="1"/>
    <row r="288" customFormat="1" ht="12" customHeight="1"/>
    <row r="289" customFormat="1" ht="12" customHeight="1"/>
    <row r="290" customFormat="1" ht="12" customHeight="1"/>
    <row r="291" customFormat="1" ht="12" customHeight="1"/>
    <row r="292" customFormat="1" ht="12" customHeight="1"/>
    <row r="293" customFormat="1" ht="12" customHeight="1"/>
    <row r="294" customFormat="1" ht="12" customHeight="1"/>
    <row r="295" customFormat="1" ht="12" customHeight="1"/>
    <row r="296" customFormat="1" ht="12" customHeight="1"/>
    <row r="297" customFormat="1" ht="12" customHeight="1"/>
    <row r="298" customFormat="1" ht="12" customHeight="1"/>
    <row r="299" customFormat="1" ht="12" customHeight="1"/>
    <row r="300" customFormat="1" ht="12" customHeight="1"/>
    <row r="301" customFormat="1" ht="12" customHeight="1"/>
    <row r="302" customFormat="1" ht="12" customHeight="1"/>
    <row r="303" customFormat="1" ht="12" customHeight="1"/>
    <row r="304" customFormat="1" ht="12" customHeight="1"/>
    <row r="305" customFormat="1" ht="12" customHeight="1"/>
    <row r="306" customFormat="1" ht="12" customHeight="1"/>
    <row r="307" customFormat="1" ht="12" customHeight="1"/>
    <row r="308" customFormat="1" ht="12" customHeight="1"/>
    <row r="309" customFormat="1" ht="12" customHeight="1"/>
    <row r="310" customFormat="1" ht="12" customHeight="1"/>
    <row r="311" customFormat="1" ht="12" customHeight="1"/>
    <row r="312" customFormat="1" ht="12" customHeight="1"/>
    <row r="313" customFormat="1" ht="12" customHeight="1"/>
    <row r="314" customFormat="1" ht="12" customHeight="1"/>
    <row r="315" customFormat="1" ht="12" customHeight="1"/>
    <row r="316" customFormat="1" ht="12" customHeight="1"/>
    <row r="317" customFormat="1" ht="12" customHeight="1"/>
    <row r="318" customFormat="1" ht="12" customHeight="1"/>
    <row r="319" customFormat="1" ht="12" customHeight="1"/>
    <row r="320" customFormat="1" ht="12" customHeight="1"/>
    <row r="321" customFormat="1" ht="12" customHeight="1"/>
    <row r="322" customFormat="1" ht="12" customHeight="1"/>
    <row r="323" customFormat="1" ht="12" customHeight="1"/>
    <row r="324" customFormat="1" ht="12" customHeight="1"/>
    <row r="325" customFormat="1" ht="12" customHeight="1"/>
    <row r="326" customFormat="1" ht="12" customHeight="1"/>
    <row r="327" customFormat="1" ht="12" customHeight="1"/>
    <row r="328" customFormat="1" ht="12" customHeight="1"/>
    <row r="329" customFormat="1" ht="12" customHeight="1"/>
    <row r="330" customFormat="1" ht="12" customHeight="1"/>
    <row r="331" customFormat="1" ht="12" customHeight="1"/>
    <row r="332" customFormat="1" ht="12" customHeight="1"/>
    <row r="333" customFormat="1" ht="12" customHeight="1"/>
    <row r="334" customFormat="1" ht="12" customHeight="1"/>
    <row r="335" customFormat="1" ht="12" customHeight="1"/>
    <row r="336" customFormat="1" ht="12" customHeight="1"/>
    <row r="337" customFormat="1" ht="12" customHeight="1"/>
    <row r="338" customFormat="1" ht="12" customHeight="1"/>
    <row r="339" customFormat="1" ht="12" customHeight="1"/>
    <row r="340" customFormat="1" ht="12" customHeight="1"/>
    <row r="341" customFormat="1" ht="12" customHeight="1"/>
    <row r="342" customFormat="1" ht="12" customHeight="1"/>
    <row r="343" customFormat="1" ht="12" customHeight="1"/>
    <row r="344" customFormat="1" ht="12" customHeight="1"/>
    <row r="345" customFormat="1" ht="12" customHeight="1"/>
    <row r="346" customFormat="1" ht="12" customHeight="1"/>
    <row r="347" customFormat="1" ht="12" customHeight="1"/>
    <row r="348" customFormat="1" ht="12" customHeight="1"/>
    <row r="349" customFormat="1" ht="12" customHeight="1"/>
    <row r="350" customFormat="1" ht="12" customHeight="1"/>
    <row r="351" customFormat="1" ht="12" customHeight="1"/>
    <row r="352" customFormat="1" ht="12" customHeight="1"/>
    <row r="353" customFormat="1" ht="12" customHeight="1"/>
    <row r="354" customFormat="1" ht="12" customHeight="1"/>
    <row r="355" customFormat="1" ht="12" customHeight="1"/>
    <row r="356" customFormat="1" ht="12" customHeight="1"/>
    <row r="357" customFormat="1" ht="12" customHeight="1"/>
    <row r="358" customFormat="1" ht="12" customHeight="1"/>
    <row r="359" customFormat="1" ht="12" customHeight="1"/>
    <row r="360" customFormat="1" ht="12" customHeight="1"/>
    <row r="361" customFormat="1" ht="12" customHeight="1"/>
    <row r="362" customFormat="1" ht="12" customHeight="1"/>
    <row r="363" customFormat="1" ht="12" customHeight="1"/>
    <row r="364" customFormat="1" ht="12" customHeight="1"/>
    <row r="365" customFormat="1" ht="12" customHeight="1"/>
    <row r="366" customFormat="1" ht="12" customHeight="1"/>
    <row r="367" customFormat="1" ht="12" customHeight="1"/>
    <row r="368" customFormat="1" ht="12" customHeight="1"/>
    <row r="369" customFormat="1" ht="12" customHeight="1"/>
    <row r="370" customFormat="1" ht="12" customHeight="1"/>
    <row r="371" customFormat="1" ht="12" customHeight="1"/>
    <row r="372" customFormat="1" ht="12" customHeight="1"/>
    <row r="373" customFormat="1" ht="12" customHeight="1"/>
    <row r="374" customFormat="1" ht="12" customHeight="1"/>
    <row r="375" customFormat="1" ht="12" customHeight="1"/>
    <row r="376" customFormat="1" ht="12" customHeight="1"/>
    <row r="377" customFormat="1" ht="12" customHeight="1"/>
    <row r="378" customFormat="1" ht="12" customHeight="1"/>
    <row r="379" customFormat="1" ht="12" customHeight="1"/>
    <row r="380" customFormat="1" ht="12" customHeight="1"/>
    <row r="381" customFormat="1" ht="12" customHeight="1"/>
    <row r="382" customFormat="1" ht="12" customHeight="1"/>
    <row r="383" customFormat="1" ht="12" customHeight="1"/>
    <row r="384" customFormat="1" ht="12" customHeight="1"/>
    <row r="385" customFormat="1" ht="12" customHeight="1"/>
    <row r="386" customFormat="1" ht="12" customHeight="1"/>
    <row r="387" customFormat="1" ht="12" customHeight="1"/>
    <row r="388" customFormat="1" ht="12" customHeight="1"/>
    <row r="389" customFormat="1" ht="12" customHeight="1"/>
    <row r="390" customFormat="1" ht="12" customHeight="1"/>
    <row r="391" customFormat="1" ht="12" customHeight="1"/>
    <row r="392" customFormat="1" ht="12" customHeight="1"/>
    <row r="393" customFormat="1" ht="12" customHeight="1"/>
    <row r="394" customFormat="1" ht="12" customHeight="1"/>
    <row r="395" customFormat="1" ht="12" customHeight="1"/>
    <row r="396" customFormat="1" ht="12" customHeight="1"/>
    <row r="397" customFormat="1" ht="12" customHeight="1"/>
    <row r="398" customFormat="1" ht="12" customHeight="1"/>
    <row r="399" customFormat="1" ht="12" customHeight="1"/>
    <row r="400" customFormat="1" ht="12" customHeight="1"/>
    <row r="401" customFormat="1" ht="12" customHeight="1"/>
    <row r="402" customFormat="1" ht="12" customHeight="1"/>
    <row r="403" customFormat="1" ht="12" customHeight="1"/>
    <row r="404" customFormat="1" ht="12" customHeight="1"/>
    <row r="405" customFormat="1" ht="12" customHeight="1"/>
    <row r="406" customFormat="1" ht="12" customHeight="1"/>
    <row r="407" customFormat="1" ht="12" customHeight="1"/>
    <row r="408" customFormat="1" ht="12" customHeight="1"/>
    <row r="409" customFormat="1" ht="12" customHeight="1"/>
    <row r="410" customFormat="1" ht="12" customHeight="1"/>
    <row r="411" customFormat="1" ht="12" customHeight="1"/>
    <row r="412" customFormat="1" ht="12" customHeight="1"/>
    <row r="413" customFormat="1" ht="12" customHeight="1"/>
    <row r="414" customFormat="1" ht="12" customHeight="1"/>
    <row r="415" customFormat="1" ht="12" customHeight="1"/>
    <row r="416" customFormat="1" ht="12" customHeight="1"/>
    <row r="417" customFormat="1" ht="12" customHeight="1"/>
    <row r="418" customFormat="1" ht="12" customHeight="1"/>
    <row r="419" customFormat="1" ht="12" customHeight="1"/>
    <row r="420" customFormat="1" ht="12" customHeight="1"/>
    <row r="421" customFormat="1" ht="12" customHeight="1"/>
    <row r="422" customFormat="1" ht="12" customHeight="1"/>
    <row r="423" customFormat="1" ht="12" customHeight="1"/>
    <row r="424" customFormat="1" ht="12" customHeight="1"/>
    <row r="425" customFormat="1" ht="12" customHeight="1"/>
    <row r="426" customFormat="1" ht="12" customHeight="1"/>
    <row r="427" customFormat="1" ht="12" customHeight="1"/>
    <row r="428" customFormat="1" ht="12" customHeight="1"/>
    <row r="429" customFormat="1" ht="12" customHeight="1"/>
    <row r="430" customFormat="1" ht="12" customHeight="1"/>
    <row r="431" customFormat="1" ht="12" customHeight="1"/>
    <row r="432" customFormat="1" ht="12" customHeight="1"/>
    <row r="433" customFormat="1" ht="12" customHeight="1"/>
    <row r="434" customFormat="1" ht="12" customHeight="1"/>
    <row r="435" customFormat="1" ht="12" customHeight="1"/>
    <row r="436" customFormat="1" ht="12" customHeight="1"/>
    <row r="437" customFormat="1" ht="12" customHeight="1"/>
    <row r="438" customFormat="1" ht="12" customHeight="1"/>
    <row r="439" customFormat="1" ht="12" customHeight="1"/>
    <row r="440" customFormat="1" ht="12" customHeight="1"/>
    <row r="441" customFormat="1" ht="12" customHeight="1"/>
    <row r="442" customFormat="1" ht="12" customHeight="1"/>
    <row r="443" customFormat="1" ht="12" customHeight="1"/>
    <row r="444" customFormat="1" ht="12" customHeight="1"/>
    <row r="445" customFormat="1" ht="12" customHeight="1"/>
    <row r="446" customFormat="1" ht="12" customHeight="1"/>
    <row r="447" customFormat="1" ht="12" customHeight="1"/>
    <row r="448" customFormat="1" ht="12" customHeight="1"/>
    <row r="449" customFormat="1" ht="12" customHeight="1"/>
    <row r="450" customFormat="1" ht="12" customHeight="1"/>
    <row r="451" customFormat="1" ht="12" customHeight="1"/>
    <row r="452" customFormat="1" ht="12" customHeight="1"/>
    <row r="453" customFormat="1" ht="12" customHeight="1"/>
    <row r="454" customFormat="1" ht="12" customHeight="1"/>
    <row r="455" customFormat="1" ht="12" customHeight="1"/>
    <row r="456" customFormat="1" ht="12" customHeight="1"/>
    <row r="457" customFormat="1" ht="12" customHeight="1"/>
    <row r="458" customFormat="1" ht="12" customHeight="1"/>
    <row r="459" customFormat="1" ht="12" customHeight="1"/>
    <row r="460" customFormat="1" ht="12" customHeight="1"/>
    <row r="461" customFormat="1" ht="12" customHeight="1"/>
    <row r="462" customFormat="1" ht="12" customHeight="1"/>
    <row r="463" customFormat="1" ht="12" customHeight="1"/>
    <row r="464" customFormat="1" ht="12" customHeight="1"/>
    <row r="465" customFormat="1" ht="12" customHeight="1"/>
    <row r="466" customFormat="1" ht="12" customHeight="1"/>
    <row r="467" customFormat="1" ht="12" customHeight="1"/>
    <row r="468" customFormat="1" ht="12" customHeight="1"/>
    <row r="469" customFormat="1" ht="12" customHeight="1"/>
    <row r="470" customFormat="1" ht="12" customHeight="1"/>
    <row r="471" customFormat="1" ht="12" customHeight="1"/>
    <row r="472" customFormat="1" ht="12" customHeight="1"/>
    <row r="473" customFormat="1" ht="12" customHeight="1"/>
    <row r="474" customFormat="1" ht="12" customHeight="1"/>
    <row r="475" customFormat="1" ht="12" customHeight="1"/>
    <row r="476" customFormat="1" ht="12" customHeight="1"/>
    <row r="477" customFormat="1" ht="12" customHeight="1"/>
    <row r="478" customFormat="1" ht="12" customHeight="1"/>
    <row r="479" customFormat="1" ht="12" customHeight="1"/>
    <row r="480" customFormat="1" ht="12" customHeight="1"/>
    <row r="481" customFormat="1" ht="12" customHeight="1"/>
    <row r="482" customFormat="1" ht="12" customHeight="1"/>
    <row r="483" customFormat="1" ht="12" customHeight="1"/>
    <row r="484" customFormat="1" ht="12" customHeight="1"/>
    <row r="485" customFormat="1" ht="12" customHeight="1"/>
    <row r="486" customFormat="1" ht="12" customHeight="1"/>
    <row r="487" customFormat="1" ht="12" customHeight="1"/>
    <row r="488" customFormat="1" ht="12" customHeight="1"/>
    <row r="489" customFormat="1" ht="12" customHeight="1"/>
    <row r="490" customFormat="1" ht="12" customHeight="1"/>
    <row r="491" customFormat="1" ht="12" customHeight="1"/>
    <row r="492" customFormat="1" ht="12" customHeight="1"/>
    <row r="493" customFormat="1" ht="12" customHeight="1"/>
    <row r="494" customFormat="1" ht="12" customHeight="1"/>
    <row r="495" customFormat="1" ht="12" customHeight="1"/>
    <row r="496" customFormat="1" ht="12" customHeight="1"/>
    <row r="497" customFormat="1" ht="12" customHeight="1"/>
    <row r="498" customFormat="1" ht="12" customHeight="1"/>
    <row r="499" customFormat="1" ht="12" customHeight="1"/>
    <row r="500" customFormat="1" ht="12" customHeight="1"/>
    <row r="501" customFormat="1" ht="12" customHeight="1"/>
    <row r="502" customFormat="1" ht="12" customHeight="1"/>
    <row r="503" customFormat="1" ht="12" customHeight="1"/>
    <row r="504" customFormat="1" ht="12" customHeight="1"/>
    <row r="505" customFormat="1" ht="12" customHeight="1"/>
    <row r="506" customFormat="1" ht="12" customHeight="1"/>
    <row r="507" customFormat="1" ht="12" customHeight="1"/>
    <row r="508" customFormat="1" ht="12" customHeight="1"/>
    <row r="509" customFormat="1" ht="12" customHeight="1"/>
    <row r="510" customFormat="1" ht="12" customHeight="1"/>
    <row r="511" customFormat="1" ht="12" customHeight="1"/>
    <row r="512" customFormat="1" ht="12" customHeight="1"/>
    <row r="513" customFormat="1" ht="12" customHeight="1"/>
    <row r="514" customFormat="1" ht="12" customHeight="1"/>
    <row r="515" customFormat="1" ht="12" customHeight="1"/>
    <row r="516" customFormat="1" ht="12" customHeight="1"/>
    <row r="517" customFormat="1" ht="12" customHeight="1"/>
    <row r="518" customFormat="1" ht="12" customHeight="1"/>
    <row r="519" customFormat="1" ht="12" customHeight="1"/>
    <row r="520" customFormat="1" ht="12" customHeight="1"/>
    <row r="521" customFormat="1" ht="12" customHeight="1"/>
    <row r="522" customFormat="1" ht="12" customHeight="1"/>
    <row r="523" customFormat="1" ht="12" customHeight="1"/>
    <row r="524" customFormat="1" ht="12" customHeight="1"/>
    <row r="525" customFormat="1" ht="12" customHeight="1"/>
    <row r="526" customFormat="1" ht="12" customHeight="1"/>
    <row r="527" customFormat="1" ht="12" customHeight="1"/>
    <row r="528" customFormat="1" ht="12" customHeight="1"/>
    <row r="529" customFormat="1" ht="12" customHeight="1"/>
    <row r="530" customFormat="1" ht="12" customHeight="1"/>
    <row r="531" customFormat="1" ht="12" customHeight="1"/>
    <row r="532" customFormat="1" ht="12" customHeight="1"/>
    <row r="533" customFormat="1" ht="12" customHeight="1"/>
    <row r="534" customFormat="1" ht="12" customHeight="1"/>
    <row r="535" customFormat="1" ht="12" customHeight="1"/>
    <row r="536" customFormat="1" ht="12" customHeight="1"/>
    <row r="537" customFormat="1" ht="12" customHeight="1"/>
    <row r="538" customFormat="1" ht="12" customHeight="1"/>
    <row r="539" customFormat="1" ht="12" customHeight="1"/>
    <row r="540" customFormat="1" ht="12" customHeight="1"/>
    <row r="541" customFormat="1" ht="12" customHeight="1"/>
    <row r="542" customFormat="1" ht="12" customHeight="1"/>
    <row r="543" customFormat="1" ht="12" customHeight="1"/>
    <row r="544" customFormat="1" ht="12" customHeight="1"/>
    <row r="545" customFormat="1" ht="12" customHeight="1"/>
    <row r="546" customFormat="1" ht="12" customHeight="1"/>
    <row r="547" customFormat="1" ht="12" customHeight="1"/>
    <row r="548" customFormat="1" ht="12" customHeight="1"/>
    <row r="549" customFormat="1" ht="12" customHeight="1"/>
    <row r="550" customFormat="1" ht="12" customHeight="1"/>
    <row r="551" customFormat="1" ht="12" customHeight="1"/>
    <row r="552" customFormat="1" ht="12" customHeight="1"/>
    <row r="553" customFormat="1" ht="12" customHeight="1"/>
    <row r="554" customFormat="1" ht="12" customHeight="1"/>
    <row r="555" customFormat="1" ht="12" customHeight="1"/>
    <row r="556" customFormat="1" ht="12" customHeight="1"/>
    <row r="557" customFormat="1" ht="12" customHeight="1"/>
    <row r="558" customFormat="1" ht="12" customHeight="1"/>
    <row r="559" customFormat="1" ht="12" customHeight="1"/>
    <row r="560" customFormat="1" ht="12" customHeight="1"/>
    <row r="561" customFormat="1" ht="12" customHeight="1"/>
    <row r="562" customFormat="1" ht="12" customHeight="1"/>
    <row r="563" customFormat="1" ht="12" customHeight="1"/>
    <row r="564" customFormat="1" ht="12" customHeight="1"/>
    <row r="565" customFormat="1" ht="12" customHeight="1"/>
    <row r="566" customFormat="1" ht="12" customHeight="1"/>
    <row r="567" customFormat="1" ht="12" customHeight="1"/>
    <row r="568" customFormat="1" ht="12" customHeight="1"/>
    <row r="569" customFormat="1" ht="12" customHeight="1"/>
    <row r="570" customFormat="1" ht="12" customHeight="1"/>
    <row r="571" customFormat="1" ht="12" customHeight="1"/>
    <row r="572" customFormat="1" ht="12" customHeight="1"/>
    <row r="573" customFormat="1" ht="12" customHeight="1"/>
    <row r="574" customFormat="1" ht="12" customHeight="1"/>
    <row r="575" customFormat="1" ht="12" customHeight="1"/>
    <row r="576" customFormat="1" ht="12" customHeight="1"/>
    <row r="577" customFormat="1" ht="12" customHeight="1"/>
    <row r="578" customFormat="1" ht="12" customHeight="1"/>
    <row r="579" customFormat="1" ht="12" customHeight="1"/>
    <row r="580" customFormat="1" ht="12" customHeight="1"/>
    <row r="581" customFormat="1" ht="12" customHeight="1"/>
    <row r="582" customFormat="1" ht="12" customHeight="1"/>
    <row r="583" customFormat="1" ht="12" customHeight="1"/>
    <row r="584" customFormat="1" ht="12" customHeight="1"/>
    <row r="585" customFormat="1" ht="12" customHeight="1"/>
    <row r="586" customFormat="1" ht="12" customHeight="1"/>
    <row r="587" customFormat="1" ht="12" customHeight="1"/>
    <row r="588" customFormat="1" ht="12" customHeight="1"/>
    <row r="589" customFormat="1" ht="12" customHeight="1"/>
    <row r="590" customFormat="1" ht="12" customHeight="1"/>
    <row r="591" customFormat="1" ht="12" customHeight="1"/>
    <row r="592" customFormat="1" ht="12" customHeight="1"/>
    <row r="593" customFormat="1" ht="12" customHeight="1"/>
    <row r="594" customFormat="1" ht="12" customHeight="1"/>
    <row r="595" customFormat="1" ht="12" customHeight="1"/>
    <row r="596" customFormat="1" ht="12" customHeight="1"/>
    <row r="597" customFormat="1" ht="12" customHeight="1"/>
    <row r="598" customFormat="1" ht="12" customHeight="1"/>
    <row r="599" customFormat="1" ht="12" customHeight="1"/>
    <row r="600" customFormat="1" ht="12" customHeight="1"/>
    <row r="601" customFormat="1" ht="12" customHeight="1"/>
    <row r="602" customFormat="1" ht="12" customHeight="1"/>
    <row r="603" customFormat="1" ht="12" customHeight="1"/>
    <row r="604" customFormat="1" ht="12" customHeight="1"/>
    <row r="605" customFormat="1" ht="12" customHeight="1"/>
    <row r="606" customFormat="1" ht="12" customHeight="1"/>
    <row r="607" customFormat="1" ht="12" customHeight="1"/>
    <row r="608" customFormat="1" ht="12" customHeight="1"/>
    <row r="609" customFormat="1" ht="12" customHeight="1"/>
    <row r="610" customFormat="1" ht="12" customHeight="1"/>
    <row r="611" customFormat="1" ht="12" customHeight="1"/>
    <row r="612" customFormat="1" ht="12" customHeight="1"/>
    <row r="613" customFormat="1" ht="12" customHeight="1"/>
    <row r="614" customFormat="1" ht="12" customHeight="1"/>
    <row r="615" customFormat="1" ht="12" customHeight="1"/>
    <row r="616" customFormat="1" ht="12" customHeight="1"/>
    <row r="617" customFormat="1" ht="12" customHeight="1"/>
    <row r="618" customFormat="1" ht="12" customHeight="1"/>
    <row r="619" customFormat="1" ht="12" customHeight="1"/>
    <row r="620" customFormat="1" ht="12" customHeight="1"/>
    <row r="621" customFormat="1" ht="12" customHeight="1"/>
    <row r="622" customFormat="1" ht="12" customHeight="1"/>
    <row r="623" customFormat="1" ht="12" customHeight="1"/>
    <row r="624" customFormat="1" ht="12" customHeight="1"/>
    <row r="625" customFormat="1" ht="12" customHeight="1"/>
    <row r="626" customFormat="1" ht="12" customHeight="1"/>
    <row r="627" customFormat="1" ht="12" customHeight="1"/>
    <row r="628" customFormat="1" ht="12" customHeight="1"/>
    <row r="629" customFormat="1" ht="12" customHeight="1"/>
    <row r="630" customFormat="1" ht="12" customHeight="1"/>
    <row r="631" customFormat="1" ht="12" customHeight="1"/>
    <row r="632" customFormat="1" ht="12" customHeight="1"/>
    <row r="633" customFormat="1" ht="12" customHeight="1"/>
    <row r="634" customFormat="1" ht="12" customHeight="1"/>
    <row r="635" customFormat="1" ht="12" customHeight="1"/>
    <row r="636" customFormat="1" ht="12" customHeight="1"/>
    <row r="637" customFormat="1" ht="12" customHeight="1"/>
    <row r="638" customFormat="1" ht="12" customHeight="1"/>
    <row r="639" customFormat="1" ht="12" customHeight="1"/>
    <row r="640" customFormat="1" ht="12" customHeight="1"/>
    <row r="641" customFormat="1" ht="12" customHeight="1"/>
    <row r="642" customFormat="1" ht="12" customHeight="1"/>
    <row r="643" customFormat="1" ht="12" customHeight="1"/>
    <row r="644" customFormat="1" ht="12" customHeight="1"/>
    <row r="645" customFormat="1" ht="12" customHeight="1"/>
    <row r="646" customFormat="1" ht="12" customHeight="1"/>
    <row r="647" customFormat="1" ht="12" customHeight="1"/>
    <row r="648" customFormat="1" ht="12" customHeight="1"/>
    <row r="649" customFormat="1" ht="12" customHeight="1"/>
    <row r="650" customFormat="1" ht="12" customHeight="1"/>
    <row r="651" customFormat="1" ht="12" customHeight="1"/>
    <row r="652" customFormat="1" ht="12" customHeight="1"/>
    <row r="653" customFormat="1" ht="12" customHeight="1"/>
    <row r="654" customFormat="1" ht="12" customHeight="1"/>
    <row r="655" customFormat="1" ht="12" customHeight="1"/>
    <row r="656" customFormat="1" ht="12" customHeight="1"/>
    <row r="657" customFormat="1" ht="12" customHeight="1"/>
    <row r="658" customFormat="1" ht="12" customHeight="1"/>
    <row r="659" customFormat="1" ht="12" customHeight="1"/>
    <row r="660" customFormat="1" ht="12" customHeight="1"/>
    <row r="661" customFormat="1" ht="12" customHeight="1"/>
    <row r="662" customFormat="1" ht="12" customHeight="1"/>
    <row r="663" customFormat="1" ht="12" customHeight="1"/>
    <row r="664" customFormat="1" ht="12" customHeight="1"/>
    <row r="665" customFormat="1" ht="12" customHeight="1"/>
    <row r="666" customFormat="1" ht="12" customHeight="1"/>
    <row r="667" customFormat="1" ht="12" customHeight="1"/>
    <row r="668" customFormat="1" ht="12" customHeight="1"/>
    <row r="669" customFormat="1" ht="12" customHeight="1"/>
    <row r="670" customFormat="1" ht="12" customHeight="1"/>
    <row r="671" customFormat="1" ht="12" customHeight="1"/>
    <row r="672" customFormat="1" ht="12" customHeight="1"/>
    <row r="673" customFormat="1" ht="12" customHeight="1"/>
    <row r="674" customFormat="1" ht="12" customHeight="1"/>
    <row r="675" customFormat="1" ht="12" customHeight="1"/>
    <row r="676" customFormat="1" ht="12" customHeight="1"/>
    <row r="677" customFormat="1" ht="12" customHeight="1"/>
    <row r="678" customFormat="1" ht="12" customHeight="1"/>
    <row r="679" customFormat="1" ht="12" customHeight="1"/>
    <row r="680" customFormat="1" ht="12" customHeight="1"/>
    <row r="681" customFormat="1" ht="12" customHeight="1"/>
    <row r="682" customFormat="1" ht="12" customHeight="1"/>
    <row r="683" customFormat="1" ht="12" customHeight="1"/>
    <row r="684" customFormat="1" ht="12" customHeight="1"/>
    <row r="685" customFormat="1" ht="12" customHeight="1"/>
    <row r="686" customFormat="1" ht="12" customHeight="1"/>
    <row r="687" customFormat="1" ht="12" customHeight="1"/>
    <row r="688" customFormat="1" ht="12" customHeight="1"/>
    <row r="689" customFormat="1" ht="12" customHeight="1"/>
    <row r="690" customFormat="1" ht="12" customHeight="1"/>
    <row r="691" customFormat="1" ht="12" customHeight="1"/>
    <row r="692" customFormat="1" ht="12" customHeight="1"/>
    <row r="693" customFormat="1" ht="12" customHeight="1"/>
    <row r="694" customFormat="1" ht="12" customHeight="1"/>
    <row r="695" customFormat="1" ht="12" customHeight="1"/>
    <row r="696" customFormat="1" ht="12" customHeight="1"/>
    <row r="697" customFormat="1" ht="12" customHeight="1"/>
    <row r="698" customFormat="1" ht="12" customHeight="1"/>
    <row r="699" customFormat="1" ht="12" customHeight="1"/>
    <row r="700" customFormat="1" ht="12" customHeight="1"/>
    <row r="701" customFormat="1" ht="12" customHeight="1"/>
    <row r="702" customFormat="1" ht="12" customHeight="1"/>
    <row r="703" customFormat="1" ht="12" customHeight="1"/>
    <row r="704" customFormat="1" ht="12" customHeight="1"/>
    <row r="705" customFormat="1" ht="12" customHeight="1"/>
    <row r="706" customFormat="1" ht="12" customHeight="1"/>
    <row r="707" customFormat="1" ht="12" customHeight="1"/>
    <row r="708" customFormat="1" ht="12" customHeight="1"/>
    <row r="709" customFormat="1" ht="12" customHeight="1"/>
    <row r="710" customFormat="1" ht="12" customHeight="1"/>
    <row r="711" customFormat="1" ht="12" customHeight="1"/>
    <row r="712" customFormat="1" ht="12" customHeight="1"/>
    <row r="713" customFormat="1" ht="12" customHeight="1"/>
    <row r="714" customFormat="1" ht="12" customHeight="1"/>
    <row r="715" customFormat="1" ht="12" customHeight="1"/>
    <row r="716" customFormat="1" ht="12" customHeight="1"/>
    <row r="717" customFormat="1" ht="12" customHeight="1"/>
    <row r="718" customFormat="1" ht="12" customHeight="1"/>
    <row r="719" customFormat="1" ht="12" customHeight="1"/>
    <row r="720" customFormat="1" ht="12" customHeight="1"/>
    <row r="721" customFormat="1" ht="12" customHeight="1"/>
    <row r="722" customFormat="1" ht="12" customHeight="1"/>
    <row r="723" customFormat="1" ht="12" customHeight="1"/>
    <row r="724" customFormat="1" ht="12" customHeight="1"/>
    <row r="725" customFormat="1" ht="12" customHeight="1"/>
    <row r="726" customFormat="1" ht="12" customHeight="1"/>
    <row r="727" customFormat="1" ht="12" customHeight="1"/>
    <row r="728" customFormat="1" ht="12" customHeight="1"/>
    <row r="729" customFormat="1" ht="12" customHeight="1"/>
    <row r="730" customFormat="1" ht="12" customHeight="1"/>
    <row r="731" customFormat="1" ht="12" customHeight="1"/>
    <row r="732" customFormat="1" ht="12" customHeight="1"/>
    <row r="733" customFormat="1" ht="12" customHeight="1"/>
    <row r="734" customFormat="1" ht="12" customHeight="1"/>
    <row r="735" customFormat="1" ht="12" customHeight="1"/>
    <row r="736" customFormat="1" ht="12" customHeight="1"/>
    <row r="737" customFormat="1" ht="12" customHeight="1"/>
    <row r="738" customFormat="1" ht="12" customHeight="1"/>
    <row r="739" customFormat="1" ht="12" customHeight="1"/>
    <row r="740" customFormat="1" ht="12" customHeight="1"/>
    <row r="741" customFormat="1" ht="12" customHeight="1"/>
    <row r="742" customFormat="1" ht="12" customHeight="1"/>
    <row r="743" customFormat="1" ht="12" customHeight="1"/>
    <row r="744" customFormat="1" ht="12" customHeight="1"/>
    <row r="745" customFormat="1" ht="12" customHeight="1"/>
    <row r="746" customFormat="1" ht="12" customHeight="1"/>
    <row r="747" customFormat="1" ht="12" customHeight="1"/>
    <row r="748" customFormat="1" ht="12" customHeight="1"/>
    <row r="749" customFormat="1" ht="12" customHeight="1"/>
    <row r="750" customFormat="1" ht="12" customHeight="1"/>
    <row r="751" customFormat="1" ht="12" customHeight="1"/>
    <row r="752" customFormat="1" ht="12" customHeight="1"/>
    <row r="753" customFormat="1" ht="12" customHeight="1"/>
    <row r="754" customFormat="1" ht="12" customHeight="1"/>
    <row r="755" customFormat="1" ht="12" customHeight="1"/>
    <row r="756" customFormat="1" ht="12" customHeight="1"/>
    <row r="757" customFormat="1" ht="12" customHeight="1"/>
    <row r="758" customFormat="1" ht="12" customHeight="1"/>
    <row r="759" customFormat="1" ht="12" customHeight="1"/>
    <row r="760" customFormat="1" ht="12" customHeight="1"/>
    <row r="761" customFormat="1" ht="12" customHeight="1"/>
    <row r="762" customFormat="1" ht="12" customHeight="1"/>
    <row r="763" customFormat="1" ht="12" customHeight="1"/>
    <row r="764" customFormat="1" ht="12" customHeight="1"/>
    <row r="765" customFormat="1" ht="12" customHeight="1"/>
    <row r="766" customFormat="1" ht="12" customHeight="1"/>
    <row r="767" customFormat="1" ht="12" customHeight="1"/>
    <row r="768" customFormat="1" ht="12" customHeight="1"/>
    <row r="769" customFormat="1" ht="12" customHeight="1"/>
    <row r="770" customFormat="1" ht="12" customHeight="1"/>
    <row r="771" customFormat="1" ht="12" customHeight="1"/>
    <row r="772" customFormat="1" ht="12" customHeight="1"/>
    <row r="773" customFormat="1" ht="12" customHeight="1"/>
    <row r="774" customFormat="1" ht="12" customHeight="1"/>
    <row r="775" customFormat="1" ht="12" customHeight="1"/>
    <row r="776" customFormat="1" ht="12" customHeight="1"/>
    <row r="777" customFormat="1" ht="12" customHeight="1"/>
    <row r="778" customFormat="1" ht="12" customHeight="1"/>
    <row r="779" customFormat="1" ht="12" customHeight="1"/>
    <row r="780" customFormat="1" ht="12" customHeight="1"/>
    <row r="781" customFormat="1" ht="12" customHeight="1"/>
    <row r="782" customFormat="1" ht="12" customHeight="1"/>
    <row r="783" customFormat="1" ht="12" customHeight="1"/>
    <row r="784" customFormat="1" ht="12" customHeight="1"/>
    <row r="785" customFormat="1" ht="12" customHeight="1"/>
    <row r="786" customFormat="1" ht="12" customHeight="1"/>
    <row r="787" customFormat="1" ht="12" customHeight="1"/>
    <row r="788" customFormat="1" ht="12" customHeight="1"/>
    <row r="789" customFormat="1" ht="12" customHeight="1"/>
    <row r="790" customFormat="1" ht="12" customHeight="1"/>
    <row r="791" customFormat="1" ht="12" customHeight="1"/>
    <row r="792" customFormat="1" ht="12" customHeight="1"/>
    <row r="793" customFormat="1" ht="12" customHeight="1"/>
    <row r="794" customFormat="1" ht="12" customHeight="1"/>
    <row r="795" customFormat="1" ht="12" customHeight="1"/>
    <row r="796" customFormat="1" ht="12" customHeight="1"/>
    <row r="797" customFormat="1" ht="12" customHeight="1"/>
    <row r="798" customFormat="1" ht="12" customHeight="1"/>
    <row r="799" customFormat="1" ht="12" customHeight="1"/>
    <row r="800" customFormat="1" ht="12" customHeight="1"/>
    <row r="801" customFormat="1" ht="12" customHeight="1"/>
    <row r="802" customFormat="1" ht="12" customHeight="1"/>
    <row r="803" customFormat="1" ht="12" customHeight="1"/>
    <row r="804" customFormat="1" ht="12" customHeight="1"/>
    <row r="805" customFormat="1" ht="12" customHeight="1"/>
    <row r="806" customFormat="1" ht="12" customHeight="1"/>
    <row r="807" customFormat="1" ht="12" customHeight="1"/>
    <row r="808" customFormat="1" ht="12" customHeight="1"/>
    <row r="809" customFormat="1" ht="12" customHeight="1"/>
    <row r="810" customFormat="1" ht="12" customHeight="1"/>
    <row r="811" customFormat="1" ht="12" customHeight="1"/>
    <row r="812" customFormat="1" ht="12" customHeight="1"/>
    <row r="813" customFormat="1" ht="12" customHeight="1"/>
    <row r="814" customFormat="1" ht="12" customHeight="1"/>
    <row r="815" customFormat="1" ht="12" customHeight="1"/>
    <row r="816" customFormat="1" ht="12" customHeight="1"/>
    <row r="817" customFormat="1" ht="12" customHeight="1"/>
    <row r="818" customFormat="1" ht="12" customHeight="1"/>
    <row r="819" customFormat="1" ht="12" customHeight="1"/>
    <row r="820" customFormat="1" ht="12" customHeight="1"/>
    <row r="821" customFormat="1" ht="12" customHeight="1"/>
    <row r="822" customFormat="1" ht="12" customHeight="1"/>
    <row r="823" customFormat="1" ht="12" customHeight="1"/>
    <row r="824" customFormat="1" ht="12" customHeight="1"/>
    <row r="825" customFormat="1" ht="12" customHeight="1"/>
    <row r="826" customFormat="1" ht="12" customHeight="1"/>
    <row r="827" customFormat="1" ht="12" customHeight="1"/>
    <row r="828" customFormat="1" ht="12" customHeight="1"/>
    <row r="829" customFormat="1" ht="12" customHeight="1"/>
    <row r="830" customFormat="1" ht="12" customHeight="1"/>
    <row r="831" customFormat="1" ht="12" customHeight="1"/>
    <row r="832" customFormat="1" ht="12" customHeight="1"/>
    <row r="833" customFormat="1" ht="12" customHeight="1"/>
    <row r="834" customFormat="1" ht="12" customHeight="1"/>
    <row r="835" customFormat="1" ht="12" customHeight="1"/>
    <row r="836" customFormat="1" ht="12" customHeight="1"/>
    <row r="837" customFormat="1" ht="12" customHeight="1"/>
    <row r="838" customFormat="1" ht="12" customHeight="1"/>
    <row r="839" customFormat="1" ht="12" customHeight="1"/>
    <row r="840" customFormat="1" ht="12" customHeight="1"/>
    <row r="841" customFormat="1" ht="12" customHeight="1"/>
    <row r="842" customFormat="1" ht="12" customHeight="1"/>
    <row r="843" customFormat="1" ht="12" customHeight="1"/>
    <row r="844" customFormat="1" ht="12" customHeight="1"/>
    <row r="845" customFormat="1" ht="12" customHeight="1"/>
    <row r="846" customFormat="1" ht="12" customHeight="1"/>
    <row r="847" customFormat="1" ht="12" customHeight="1"/>
    <row r="848" customFormat="1" ht="12" customHeight="1"/>
    <row r="849" customFormat="1" ht="12" customHeight="1"/>
    <row r="850" customFormat="1" ht="12" customHeight="1"/>
    <row r="851" customFormat="1" ht="12" customHeight="1"/>
    <row r="852" customFormat="1" ht="12" customHeight="1"/>
    <row r="853" customFormat="1" ht="12" customHeight="1"/>
    <row r="854" customFormat="1" ht="12" customHeight="1"/>
    <row r="855" customFormat="1" ht="12" customHeight="1"/>
    <row r="856" customFormat="1" ht="12" customHeight="1"/>
    <row r="857" customFormat="1" ht="12" customHeight="1"/>
    <row r="858" customFormat="1" ht="12" customHeight="1"/>
    <row r="859" customFormat="1" ht="12" customHeight="1"/>
    <row r="860" customFormat="1" ht="12" customHeight="1"/>
    <row r="861" customFormat="1" ht="12" customHeight="1"/>
    <row r="862" customFormat="1" ht="12" customHeight="1"/>
    <row r="863" customFormat="1" ht="12" customHeight="1"/>
    <row r="864" customFormat="1" ht="12" customHeight="1"/>
    <row r="865" customFormat="1" ht="12" customHeight="1"/>
    <row r="866" customFormat="1" ht="12" customHeight="1"/>
    <row r="867" customFormat="1" ht="12" customHeight="1"/>
    <row r="868" customFormat="1" ht="12" customHeight="1"/>
    <row r="869" customFormat="1" ht="12" customHeight="1"/>
    <row r="870" customFormat="1" ht="12" customHeight="1"/>
    <row r="871" customFormat="1" ht="12" customHeight="1"/>
    <row r="872" customFormat="1" ht="12" customHeight="1"/>
    <row r="873" customFormat="1" ht="12" customHeight="1"/>
    <row r="874" customFormat="1" ht="12" customHeight="1"/>
    <row r="875" customFormat="1" ht="12" customHeight="1"/>
    <row r="876" customFormat="1" ht="12" customHeight="1"/>
    <row r="877" customFormat="1" ht="12" customHeight="1"/>
    <row r="878" customFormat="1" ht="12" customHeight="1"/>
    <row r="879" customFormat="1" ht="12" customHeight="1"/>
    <row r="880" customFormat="1" ht="12" customHeight="1"/>
    <row r="881" customFormat="1" ht="12" customHeight="1"/>
    <row r="882" customFormat="1" ht="12" customHeight="1"/>
    <row r="883" customFormat="1" ht="12" customHeight="1"/>
    <row r="884" customFormat="1" ht="12" customHeight="1"/>
    <row r="885" customFormat="1" ht="12" customHeight="1"/>
    <row r="886" customFormat="1" ht="12" customHeight="1"/>
    <row r="887" customFormat="1" ht="12" customHeight="1"/>
    <row r="888" customFormat="1" ht="12" customHeight="1"/>
    <row r="889" customFormat="1" ht="12" customHeight="1"/>
    <row r="890" customFormat="1" ht="12" customHeight="1"/>
    <row r="891" customFormat="1" ht="12" customHeight="1"/>
    <row r="892" customFormat="1" ht="12" customHeight="1"/>
    <row r="893" customFormat="1" ht="12" customHeight="1"/>
    <row r="894" customFormat="1" ht="12" customHeight="1"/>
    <row r="895" customFormat="1" ht="12" customHeight="1"/>
    <row r="896" customFormat="1" ht="12" customHeight="1"/>
    <row r="897" customFormat="1" ht="12" customHeight="1"/>
    <row r="898" customFormat="1" ht="12" customHeight="1"/>
    <row r="899" customFormat="1" ht="12" customHeight="1"/>
    <row r="900" customFormat="1" ht="12" customHeight="1"/>
    <row r="901" customFormat="1" ht="12" customHeight="1"/>
    <row r="902" customFormat="1" ht="12" customHeight="1"/>
    <row r="903" customFormat="1" ht="12" customHeight="1"/>
    <row r="904" customFormat="1" ht="12" customHeight="1"/>
    <row r="905" customFormat="1" ht="12" customHeight="1"/>
    <row r="906" customFormat="1" ht="12" customHeight="1"/>
    <row r="907" customFormat="1" ht="12" customHeight="1"/>
    <row r="908" customFormat="1" ht="12" customHeight="1"/>
    <row r="909" customFormat="1" ht="12" customHeight="1"/>
    <row r="910" customFormat="1" ht="12" customHeight="1"/>
    <row r="911" customFormat="1" ht="12" customHeight="1"/>
    <row r="912" customFormat="1" ht="12" customHeight="1"/>
    <row r="913" customFormat="1" ht="12" customHeight="1"/>
    <row r="914" customFormat="1" ht="12" customHeight="1"/>
    <row r="915" customFormat="1" ht="12" customHeight="1"/>
    <row r="916" customFormat="1" ht="12" customHeight="1"/>
    <row r="917" customFormat="1" ht="12" customHeight="1"/>
    <row r="918" customFormat="1" ht="12" customHeight="1"/>
    <row r="919" customFormat="1" ht="12" customHeight="1"/>
    <row r="920" customFormat="1" ht="12" customHeight="1"/>
    <row r="921" customFormat="1" ht="12" customHeight="1"/>
    <row r="922" customFormat="1" ht="12" customHeight="1"/>
    <row r="923" customFormat="1" ht="12" customHeight="1"/>
    <row r="924" customFormat="1" ht="12" customHeight="1"/>
    <row r="925" customFormat="1" ht="12" customHeight="1"/>
    <row r="926" customFormat="1" ht="12" customHeight="1"/>
    <row r="927" customFormat="1" ht="12" customHeight="1"/>
    <row r="928" customFormat="1" ht="12" customHeight="1"/>
    <row r="929" customFormat="1" ht="12" customHeight="1"/>
    <row r="930" customFormat="1" ht="12" customHeight="1"/>
    <row r="931" customFormat="1" ht="12" customHeight="1"/>
    <row r="932" customFormat="1" ht="12" customHeight="1"/>
    <row r="933" customFormat="1" ht="12" customHeight="1"/>
    <row r="934" customFormat="1" ht="12" customHeight="1"/>
    <row r="935" customFormat="1" ht="12" customHeight="1"/>
    <row r="936" customFormat="1" ht="12" customHeight="1"/>
    <row r="937" customFormat="1" ht="12" customHeight="1"/>
    <row r="938" customFormat="1" ht="12" customHeight="1"/>
    <row r="939" customFormat="1" ht="12" customHeight="1"/>
    <row r="940" customFormat="1" ht="12" customHeight="1"/>
    <row r="941" customFormat="1" ht="12" customHeight="1"/>
    <row r="942" customFormat="1" ht="12" customHeight="1"/>
    <row r="943" customFormat="1" ht="12" customHeight="1"/>
    <row r="944" customFormat="1" ht="12" customHeight="1"/>
    <row r="945" customFormat="1" ht="12" customHeight="1"/>
    <row r="946" customFormat="1" ht="12" customHeight="1"/>
    <row r="947" customFormat="1" ht="12" customHeight="1"/>
    <row r="948" customFormat="1" ht="12" customHeight="1"/>
    <row r="949" customFormat="1" ht="12" customHeight="1"/>
    <row r="950" customFormat="1" ht="12" customHeight="1"/>
    <row r="951" customFormat="1" ht="12" customHeight="1"/>
    <row r="952" customFormat="1" ht="12" customHeight="1"/>
    <row r="953" customFormat="1" ht="12" customHeight="1"/>
    <row r="954" customFormat="1" ht="12" customHeight="1"/>
    <row r="955" customFormat="1" ht="12" customHeight="1"/>
    <row r="956" customFormat="1" ht="12" customHeight="1"/>
    <row r="957" customFormat="1" ht="12" customHeight="1"/>
    <row r="958" customFormat="1" ht="12" customHeight="1"/>
    <row r="959" customFormat="1" ht="12" customHeight="1"/>
    <row r="960" customFormat="1" ht="12" customHeight="1"/>
    <row r="961" customFormat="1" ht="12" customHeight="1"/>
    <row r="962" customFormat="1" ht="12" customHeight="1"/>
    <row r="963" customFormat="1" ht="12" customHeight="1"/>
    <row r="964" customFormat="1" ht="12" customHeight="1"/>
    <row r="965" customFormat="1" ht="12" customHeight="1"/>
    <row r="966" customFormat="1" ht="12" customHeight="1"/>
    <row r="967" customFormat="1" ht="12" customHeight="1"/>
    <row r="968" customFormat="1" ht="12" customHeight="1"/>
    <row r="969" customFormat="1" ht="12" customHeight="1"/>
    <row r="970" customFormat="1" ht="12" customHeight="1"/>
    <row r="971" customFormat="1" ht="12" customHeight="1"/>
    <row r="972" customFormat="1" ht="12" customHeight="1"/>
    <row r="973" customFormat="1" ht="12" customHeight="1"/>
    <row r="974" customFormat="1" ht="12" customHeight="1"/>
    <row r="975" customFormat="1" ht="12" customHeight="1"/>
    <row r="976" customFormat="1" ht="12" customHeight="1"/>
    <row r="977" customFormat="1" ht="12" customHeight="1"/>
    <row r="978" customFormat="1" ht="12" customHeight="1"/>
    <row r="979" customFormat="1" ht="12" customHeight="1"/>
    <row r="980" customFormat="1" ht="12" customHeight="1"/>
    <row r="981" customFormat="1" ht="12" customHeight="1"/>
    <row r="982" customFormat="1" ht="12" customHeight="1"/>
    <row r="983" customFormat="1" ht="12" customHeight="1"/>
    <row r="984" customFormat="1" ht="12" customHeight="1"/>
    <row r="985" customFormat="1" ht="12" customHeight="1"/>
    <row r="986" customFormat="1" ht="12" customHeight="1"/>
    <row r="987" customFormat="1" ht="12" customHeight="1"/>
    <row r="988" customFormat="1" ht="12" customHeight="1"/>
    <row r="989" customFormat="1" ht="12" customHeight="1"/>
    <row r="990" customFormat="1" ht="12" customHeight="1"/>
    <row r="991" customFormat="1" ht="12" customHeight="1"/>
    <row r="992" customFormat="1" ht="12" customHeight="1"/>
    <row r="993" customFormat="1" ht="12" customHeight="1"/>
    <row r="994" customFormat="1" ht="12" customHeight="1"/>
    <row r="995" customFormat="1" ht="12" customHeight="1"/>
    <row r="996" customFormat="1" ht="12" customHeight="1"/>
    <row r="997" customFormat="1" ht="12" customHeight="1"/>
    <row r="998" customFormat="1" ht="12" customHeight="1"/>
    <row r="999" customFormat="1" ht="12" customHeight="1"/>
    <row r="1000" customFormat="1" ht="12" customHeight="1"/>
  </sheetData>
  <mergeCells count="1">
    <mergeCell ref="C1:D1"/>
  </mergeCells>
  <dataValidations count="2">
    <dataValidation type="list" allowBlank="1" showErrorMessage="1" sqref="B5" xr:uid="{5B67F8B6-ABD1-F74B-B88F-D7086657E067}">
      <formula1>productie</formula1>
    </dataValidation>
    <dataValidation type="list" allowBlank="1" showErrorMessage="1" sqref="B4" xr:uid="{038959F8-3948-5D40-AE1F-9618ACE6DC99}">
      <formula1>bedienden</formula1>
    </dataValidation>
  </dataValidations>
  <pageMargins left="0.75" right="0.75" top="1" bottom="1" header="0" footer="0"/>
  <pageSetup paperSize="9" orientation="landscape"/>
  <legacy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Z1000"/>
  <sheetViews>
    <sheetView workbookViewId="0">
      <selection sqref="A1:XFD1048576"/>
    </sheetView>
  </sheetViews>
  <sheetFormatPr defaultColWidth="14.5" defaultRowHeight="15" customHeight="1"/>
  <cols>
    <col min="1" max="1" width="41.625" customWidth="1"/>
    <col min="2" max="2" width="20.5" customWidth="1"/>
    <col min="3" max="3" width="18.125" customWidth="1"/>
    <col min="4" max="9" width="12.875" customWidth="1"/>
    <col min="10" max="10" width="14" customWidth="1"/>
    <col min="11" max="14" width="12.875" customWidth="1"/>
    <col min="15" max="15" width="11" customWidth="1"/>
    <col min="16" max="16" width="12.875" customWidth="1"/>
    <col min="17" max="26" width="11" customWidth="1"/>
  </cols>
  <sheetData>
    <row r="1" spans="1:26" s="93" customFormat="1" ht="17.100000000000001" thickBot="1">
      <c r="A1" s="94" t="s">
        <v>40</v>
      </c>
      <c r="B1" s="95">
        <v>2026</v>
      </c>
      <c r="C1" s="166" t="s">
        <v>41</v>
      </c>
      <c r="D1" s="181"/>
    </row>
    <row r="2" spans="1:26" ht="12" customHeight="1"/>
    <row r="3" spans="1:26" ht="12" customHeight="1">
      <c r="A3" s="17" t="s">
        <v>42</v>
      </c>
      <c r="B3" s="18" t="s">
        <v>15</v>
      </c>
    </row>
    <row r="4" spans="1:26" ht="12" customHeight="1">
      <c r="A4" s="17" t="s">
        <v>43</v>
      </c>
      <c r="B4" s="18" t="s">
        <v>15</v>
      </c>
    </row>
    <row r="5" spans="1:26" ht="12" customHeight="1">
      <c r="A5" s="17" t="s">
        <v>44</v>
      </c>
      <c r="B5" s="18" t="s">
        <v>15</v>
      </c>
    </row>
    <row r="6" spans="1:26" ht="12" customHeight="1">
      <c r="A6" s="17" t="s">
        <v>45</v>
      </c>
      <c r="B6" s="19">
        <v>0</v>
      </c>
    </row>
    <row r="7" spans="1:26" ht="12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spans="1:26" ht="12" customHeight="1">
      <c r="A8" s="15" t="s">
        <v>46</v>
      </c>
    </row>
    <row r="9" spans="1:26" ht="12" customHeight="1">
      <c r="A9" s="17" t="s">
        <v>47</v>
      </c>
      <c r="B9" s="20" t="s">
        <v>48</v>
      </c>
    </row>
    <row r="10" spans="1:26" ht="12" customHeight="1">
      <c r="A10" s="17" t="s">
        <v>49</v>
      </c>
      <c r="B10" s="18" t="s">
        <v>15</v>
      </c>
    </row>
    <row r="11" spans="1:26" ht="12" customHeight="1">
      <c r="A11" s="17" t="s">
        <v>50</v>
      </c>
      <c r="B11" s="18" t="s">
        <v>15</v>
      </c>
      <c r="C11" s="7" t="s">
        <v>15</v>
      </c>
      <c r="D11" s="6" t="s">
        <v>15</v>
      </c>
      <c r="E11" s="6"/>
    </row>
    <row r="12" spans="1:26" ht="12" customHeight="1">
      <c r="A12" s="17" t="s">
        <v>51</v>
      </c>
      <c r="B12" s="18" t="s">
        <v>15</v>
      </c>
      <c r="C12" s="7" t="s">
        <v>15</v>
      </c>
      <c r="D12" s="6"/>
      <c r="E12" s="6"/>
    </row>
    <row r="13" spans="1:26" ht="12" customHeight="1">
      <c r="A13" s="17" t="s">
        <v>52</v>
      </c>
      <c r="B13" s="18"/>
      <c r="C13" s="7" t="s">
        <v>15</v>
      </c>
    </row>
    <row r="14" spans="1:26" ht="12" customHeight="1"/>
    <row r="15" spans="1:26" ht="12" customHeight="1">
      <c r="A15" s="17" t="s">
        <v>53</v>
      </c>
      <c r="B15" s="21">
        <v>0</v>
      </c>
    </row>
    <row r="16" spans="1:26" ht="12" customHeight="1">
      <c r="A16" s="17" t="s">
        <v>54</v>
      </c>
      <c r="B16" s="21">
        <v>0</v>
      </c>
    </row>
    <row r="17" spans="1:26" ht="12" customHeight="1">
      <c r="A17" s="17" t="s">
        <v>55</v>
      </c>
      <c r="B17" s="21">
        <v>0</v>
      </c>
    </row>
    <row r="18" spans="1:26" ht="12" customHeight="1">
      <c r="A18" s="17" t="s">
        <v>56</v>
      </c>
      <c r="B18" s="21">
        <v>0</v>
      </c>
    </row>
    <row r="19" spans="1:26" ht="12" customHeight="1">
      <c r="A19" s="7" t="s">
        <v>15</v>
      </c>
      <c r="B19" s="7" t="s">
        <v>15</v>
      </c>
    </row>
    <row r="20" spans="1:26" ht="12" customHeight="1">
      <c r="A20" s="17" t="s">
        <v>57</v>
      </c>
      <c r="B20" s="22">
        <v>0</v>
      </c>
      <c r="C20" s="6" t="s">
        <v>58</v>
      </c>
    </row>
    <row r="21" spans="1:26" ht="12" customHeight="1">
      <c r="A21" s="17" t="s">
        <v>59</v>
      </c>
      <c r="B21" s="23">
        <f>(((52*5)-20-10-B22)/11)*B20</f>
        <v>0</v>
      </c>
      <c r="C21" s="6" t="s">
        <v>60</v>
      </c>
    </row>
    <row r="22" spans="1:26" ht="12" customHeight="1">
      <c r="A22" s="17" t="s">
        <v>61</v>
      </c>
      <c r="B22" s="23">
        <v>0</v>
      </c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spans="1:26" ht="12" customHeight="1">
      <c r="A23" s="17" t="s">
        <v>62</v>
      </c>
      <c r="B23" s="24">
        <v>0</v>
      </c>
      <c r="C23" s="7" t="s">
        <v>15</v>
      </c>
    </row>
    <row r="24" spans="1:26" ht="12" customHeight="1">
      <c r="A24" s="17" t="s">
        <v>63</v>
      </c>
      <c r="B24" s="24">
        <f t="shared" ref="B24:B26" si="0">B16*$B$20</f>
        <v>0</v>
      </c>
      <c r="C24" s="7" t="s">
        <v>15</v>
      </c>
    </row>
    <row r="25" spans="1:26" ht="12" customHeight="1">
      <c r="A25" s="17" t="s">
        <v>64</v>
      </c>
      <c r="B25" s="24">
        <f t="shared" si="0"/>
        <v>0</v>
      </c>
      <c r="C25" s="7" t="s">
        <v>15</v>
      </c>
    </row>
    <row r="26" spans="1:26" ht="12" customHeight="1">
      <c r="A26" s="17" t="s">
        <v>65</v>
      </c>
      <c r="B26" s="24">
        <f t="shared" si="0"/>
        <v>0</v>
      </c>
    </row>
    <row r="27" spans="1:26" ht="12" customHeight="1">
      <c r="A27" s="7" t="s">
        <v>15</v>
      </c>
      <c r="B27" s="7" t="s">
        <v>15</v>
      </c>
      <c r="C27" s="7" t="s">
        <v>15</v>
      </c>
    </row>
    <row r="28" spans="1:26" ht="12" customHeight="1">
      <c r="A28" s="17" t="s">
        <v>66</v>
      </c>
      <c r="B28" s="25">
        <v>0</v>
      </c>
      <c r="C28" s="7" t="s">
        <v>67</v>
      </c>
    </row>
    <row r="29" spans="1:26" ht="12" customHeight="1">
      <c r="A29" s="17" t="s">
        <v>68</v>
      </c>
      <c r="B29" s="25">
        <v>0</v>
      </c>
      <c r="C29" s="7" t="s">
        <v>69</v>
      </c>
    </row>
    <row r="30" spans="1:26" ht="12" customHeight="1">
      <c r="A30" s="17" t="s">
        <v>70</v>
      </c>
      <c r="B30" s="25">
        <v>0</v>
      </c>
      <c r="C30" s="7" t="s">
        <v>67</v>
      </c>
      <c r="I30" s="24" t="s">
        <v>15</v>
      </c>
    </row>
    <row r="31" spans="1:26" ht="12" customHeight="1">
      <c r="A31" s="17" t="s">
        <v>70</v>
      </c>
      <c r="B31" s="25">
        <v>0</v>
      </c>
      <c r="C31" s="7" t="s">
        <v>69</v>
      </c>
    </row>
    <row r="32" spans="1:26" ht="12" customHeight="1">
      <c r="A32" s="17" t="s">
        <v>71</v>
      </c>
      <c r="B32" s="25">
        <v>0</v>
      </c>
      <c r="C32" s="7" t="s">
        <v>72</v>
      </c>
    </row>
    <row r="33" spans="1:17" ht="12" customHeight="1">
      <c r="A33" s="17" t="s">
        <v>73</v>
      </c>
      <c r="B33" s="25">
        <v>0</v>
      </c>
      <c r="C33" s="7" t="s">
        <v>74</v>
      </c>
    </row>
    <row r="34" spans="1:17" ht="12" customHeight="1"/>
    <row r="35" spans="1:17" ht="12" customHeight="1">
      <c r="A35" s="17" t="s">
        <v>75</v>
      </c>
      <c r="B35" s="8">
        <f>'RSZ-tarieven'!B4</f>
        <v>0.25</v>
      </c>
      <c r="C35" s="8"/>
    </row>
    <row r="36" spans="1:17" ht="12" customHeight="1">
      <c r="A36" s="17" t="s">
        <v>76</v>
      </c>
      <c r="B36" s="8">
        <f>'RSZ-tarieven'!B15</f>
        <v>1.9799999999999998E-2</v>
      </c>
      <c r="C36" s="8"/>
    </row>
    <row r="37" spans="1:17" ht="12" customHeight="1">
      <c r="A37" s="17" t="s">
        <v>77</v>
      </c>
      <c r="B37" s="22">
        <f>IF(B6&lt;10,0,1.69%)</f>
        <v>0</v>
      </c>
      <c r="C37" s="8"/>
    </row>
    <row r="38" spans="1:17" ht="12" customHeight="1">
      <c r="A38" s="17" t="s">
        <v>78</v>
      </c>
      <c r="B38" s="26">
        <f>IF(B23&gt;3744,0,0.14*(11233.89-(B23*3))/3)</f>
        <v>524.2482</v>
      </c>
      <c r="C38" s="8"/>
    </row>
    <row r="39" spans="1:17" ht="12" customHeight="1">
      <c r="A39" s="17" t="s">
        <v>79</v>
      </c>
      <c r="B39" s="27"/>
      <c r="C39" s="8"/>
    </row>
    <row r="40" spans="1:17" ht="12" customHeight="1">
      <c r="A40" s="17" t="s">
        <v>80</v>
      </c>
      <c r="B40" s="27"/>
      <c r="C40" s="8"/>
    </row>
    <row r="41" spans="1:17" ht="12" customHeight="1">
      <c r="F41" s="28" t="s">
        <v>15</v>
      </c>
      <c r="J41" s="28" t="s">
        <v>81</v>
      </c>
      <c r="M41" s="29" t="s">
        <v>15</v>
      </c>
      <c r="Q41" s="24"/>
    </row>
    <row r="42" spans="1:17" ht="12" customHeight="1">
      <c r="B42" s="30">
        <f>B1</f>
        <v>2026</v>
      </c>
      <c r="C42" s="20" t="s">
        <v>82</v>
      </c>
      <c r="D42" s="20" t="s">
        <v>83</v>
      </c>
      <c r="E42" s="20" t="s">
        <v>84</v>
      </c>
      <c r="F42" s="20" t="s">
        <v>85</v>
      </c>
      <c r="G42" s="20" t="s">
        <v>86</v>
      </c>
      <c r="H42" s="20" t="s">
        <v>87</v>
      </c>
      <c r="I42" s="20" t="s">
        <v>88</v>
      </c>
      <c r="J42" s="20" t="s">
        <v>89</v>
      </c>
      <c r="K42" s="20" t="s">
        <v>90</v>
      </c>
      <c r="L42" s="20" t="s">
        <v>91</v>
      </c>
      <c r="M42" s="20" t="s">
        <v>92</v>
      </c>
      <c r="N42" s="20" t="s">
        <v>93</v>
      </c>
      <c r="O42" s="20" t="s">
        <v>94</v>
      </c>
      <c r="P42" s="20" t="s">
        <v>95</v>
      </c>
    </row>
    <row r="43" spans="1:17" ht="12" customHeight="1">
      <c r="A43" s="7" t="s">
        <v>57</v>
      </c>
      <c r="B43" s="31" t="s">
        <v>96</v>
      </c>
      <c r="C43" s="105">
        <f t="shared" ref="C43:H43" si="1">$B$20</f>
        <v>0</v>
      </c>
      <c r="D43" s="106">
        <f t="shared" si="1"/>
        <v>0</v>
      </c>
      <c r="E43" s="106">
        <f t="shared" si="1"/>
        <v>0</v>
      </c>
      <c r="F43" s="106">
        <f t="shared" si="1"/>
        <v>0</v>
      </c>
      <c r="G43" s="106">
        <f t="shared" si="1"/>
        <v>0</v>
      </c>
      <c r="H43" s="106">
        <f t="shared" si="1"/>
        <v>0</v>
      </c>
      <c r="I43" s="107">
        <v>0.92</v>
      </c>
      <c r="J43" s="106">
        <f t="shared" ref="J43:P43" si="2">$B$20</f>
        <v>0</v>
      </c>
      <c r="K43" s="106">
        <f t="shared" si="2"/>
        <v>0</v>
      </c>
      <c r="L43" s="106">
        <f t="shared" si="2"/>
        <v>0</v>
      </c>
      <c r="M43" s="106">
        <f t="shared" si="2"/>
        <v>0</v>
      </c>
      <c r="N43" s="106">
        <f t="shared" si="2"/>
        <v>0</v>
      </c>
      <c r="O43" s="106">
        <f t="shared" si="2"/>
        <v>0</v>
      </c>
      <c r="P43" s="108">
        <f t="shared" si="2"/>
        <v>0</v>
      </c>
    </row>
    <row r="44" spans="1:17" ht="12" customHeight="1">
      <c r="A44" s="7" t="s">
        <v>97</v>
      </c>
      <c r="B44" s="32">
        <f t="shared" ref="B44:B50" si="3">SUM(C44:P44)</f>
        <v>0</v>
      </c>
      <c r="C44" s="109">
        <f>$B$21</f>
        <v>0</v>
      </c>
      <c r="D44" s="110">
        <f t="shared" ref="D44:H45" si="4">C44</f>
        <v>0</v>
      </c>
      <c r="E44" s="110">
        <f t="shared" si="4"/>
        <v>0</v>
      </c>
      <c r="F44" s="110">
        <f t="shared" si="4"/>
        <v>0</v>
      </c>
      <c r="G44" s="110">
        <f t="shared" si="4"/>
        <v>0</v>
      </c>
      <c r="H44" s="110">
        <f t="shared" si="4"/>
        <v>0</v>
      </c>
      <c r="I44" s="111" t="s">
        <v>98</v>
      </c>
      <c r="J44" s="110" t="s">
        <v>15</v>
      </c>
      <c r="K44" s="110">
        <f>H44</f>
        <v>0</v>
      </c>
      <c r="L44" s="110">
        <f t="shared" ref="L44:M44" si="5">K44</f>
        <v>0</v>
      </c>
      <c r="M44" s="110">
        <f t="shared" si="5"/>
        <v>0</v>
      </c>
      <c r="N44" s="110">
        <f>K44</f>
        <v>0</v>
      </c>
      <c r="O44" s="111" t="s">
        <v>98</v>
      </c>
      <c r="P44" s="112">
        <f t="shared" ref="P44:P45" si="6">N44</f>
        <v>0</v>
      </c>
    </row>
    <row r="45" spans="1:17" ht="12" customHeight="1">
      <c r="A45" s="7" t="s">
        <v>99</v>
      </c>
      <c r="B45" s="33">
        <f t="shared" si="3"/>
        <v>0</v>
      </c>
      <c r="C45" s="34">
        <f>$B23</f>
        <v>0</v>
      </c>
      <c r="D45" s="24">
        <f t="shared" si="4"/>
        <v>0</v>
      </c>
      <c r="E45" s="24">
        <f t="shared" si="4"/>
        <v>0</v>
      </c>
      <c r="F45" s="24">
        <f t="shared" si="4"/>
        <v>0</v>
      </c>
      <c r="G45" s="24">
        <f t="shared" si="4"/>
        <v>0</v>
      </c>
      <c r="H45" s="24">
        <f t="shared" si="4"/>
        <v>0</v>
      </c>
      <c r="I45" s="24">
        <f>H45*92%</f>
        <v>0</v>
      </c>
      <c r="J45" s="24">
        <f>H45</f>
        <v>0</v>
      </c>
      <c r="K45" s="24">
        <f t="shared" ref="K45:N45" si="7">J45</f>
        <v>0</v>
      </c>
      <c r="L45" s="24">
        <f t="shared" si="7"/>
        <v>0</v>
      </c>
      <c r="M45" s="24">
        <f t="shared" si="7"/>
        <v>0</v>
      </c>
      <c r="N45" s="24">
        <f t="shared" si="7"/>
        <v>0</v>
      </c>
      <c r="O45" s="24">
        <f>$B$18*$B20</f>
        <v>0</v>
      </c>
      <c r="P45" s="113">
        <f t="shared" si="6"/>
        <v>0</v>
      </c>
    </row>
    <row r="46" spans="1:17" ht="12" customHeight="1">
      <c r="A46" s="7" t="s">
        <v>100</v>
      </c>
      <c r="B46" s="33">
        <f t="shared" si="3"/>
        <v>0</v>
      </c>
      <c r="C46" s="34">
        <f>$B28+($B29*$C44)</f>
        <v>0</v>
      </c>
      <c r="D46" s="24">
        <f>$B28+($B29*D$44)</f>
        <v>0</v>
      </c>
      <c r="E46" s="24">
        <f>$B28+($B29*$E44)</f>
        <v>0</v>
      </c>
      <c r="F46" s="24">
        <f t="shared" ref="F46:H46" si="8">$B28+($B29*F$44)</f>
        <v>0</v>
      </c>
      <c r="G46" s="24">
        <f t="shared" si="8"/>
        <v>0</v>
      </c>
      <c r="H46" s="24">
        <f t="shared" si="8"/>
        <v>0</v>
      </c>
      <c r="I46" s="35" t="s">
        <v>98</v>
      </c>
      <c r="J46" s="24">
        <f>$B28+($B29*$B21)</f>
        <v>0</v>
      </c>
      <c r="K46" s="24">
        <f>$B28+($B29*K$44)</f>
        <v>0</v>
      </c>
      <c r="L46" s="24">
        <f>$B28+($B29*$L44)</f>
        <v>0</v>
      </c>
      <c r="M46" s="24">
        <f t="shared" ref="M46:N46" si="9">$B28+($B29*M$44)</f>
        <v>0</v>
      </c>
      <c r="N46" s="24">
        <f t="shared" si="9"/>
        <v>0</v>
      </c>
      <c r="O46" s="35" t="s">
        <v>98</v>
      </c>
      <c r="P46" s="114">
        <f>$B28+($B29*P$44)</f>
        <v>0</v>
      </c>
    </row>
    <row r="47" spans="1:17" ht="12" customHeight="1">
      <c r="A47" s="7" t="s">
        <v>101</v>
      </c>
      <c r="B47" s="33">
        <f t="shared" si="3"/>
        <v>0</v>
      </c>
      <c r="C47" s="34">
        <f>MAX(0,(IF((C45+C46)&gt;0,(C45+C46)*(B35+B36+B37)-B38-B39-B40)))</f>
        <v>0</v>
      </c>
      <c r="D47" s="24">
        <f>MAX(0,IF((D45+D46)&gt;0,(D45+D46)*(B35+B36+B37)-B38-B39-B40,0))</f>
        <v>0</v>
      </c>
      <c r="E47" s="24">
        <f>MAX(0,IF((E45+E46)&gt;0,(E45+E46)*(B35+B36+B37)-B38-B39-B40,0))</f>
        <v>0</v>
      </c>
      <c r="F47" s="24">
        <f>MAX(0,IF((F45+F46)&gt;0,(F45+F46)*(B35+B36+B37)-B38-B39-B40,0))</f>
        <v>0</v>
      </c>
      <c r="G47" s="24">
        <f>MAX(0,IF((G45+G46)&gt;0,(G45+G46)*(B35+B36+B37)-B38-B39-B40,0))</f>
        <v>0</v>
      </c>
      <c r="H47" s="24">
        <f>MAX(0,IF((H45+H46)&gt;0,(H45+H46)*(B35+B36+B37)-B38-B39-B40,0))</f>
        <v>0</v>
      </c>
      <c r="I47" s="35" t="s">
        <v>98</v>
      </c>
      <c r="J47" s="24">
        <f>MAX(0,IF((J45+J46)&gt;0,(J45+J46)*(B35+B36+B37)-B38-B39-B40,0))</f>
        <v>0</v>
      </c>
      <c r="K47" s="24">
        <f>MAX(0,IF((K45+K46)&gt;0,(K45+K46)*(B35+B36+B37)-B38-B39-B40,0))</f>
        <v>0</v>
      </c>
      <c r="L47" s="24">
        <f>MAX(0,IF((L45+L46)&gt;0,(L45+L46)*(B35+B36+B37)-B38-B39-B40,0))</f>
        <v>0</v>
      </c>
      <c r="M47" s="24">
        <f>MAX(0,IF((M45+M46)&gt;0,(M45+M46)*(B35+B36+B37)-B38-B39-B40,0))</f>
        <v>0</v>
      </c>
      <c r="N47" s="24">
        <f>MAX(0,IF((N45+N46)&gt;0,(N45+N46)*(B35+B36+B37)-B38-B39-B40,0))</f>
        <v>0</v>
      </c>
      <c r="O47" s="24">
        <f>MAX(0,IF((O45)&gt;0,O45*(B35+B36+B37),0))</f>
        <v>0</v>
      </c>
      <c r="P47" s="114">
        <f>MAX(0,IF((P45+P46)&gt;0,(P45+P46)*(B35+B36+B37)-B38-B39-B40,0))</f>
        <v>0</v>
      </c>
    </row>
    <row r="48" spans="1:17" ht="12" customHeight="1">
      <c r="A48" s="7" t="s">
        <v>102</v>
      </c>
      <c r="B48" s="33">
        <f t="shared" si="3"/>
        <v>0</v>
      </c>
      <c r="C48" s="34">
        <f t="shared" ref="C48:H48" si="10">$B30+($B31*C$44)</f>
        <v>0</v>
      </c>
      <c r="D48" s="35">
        <f t="shared" si="10"/>
        <v>0</v>
      </c>
      <c r="E48" s="35">
        <f t="shared" si="10"/>
        <v>0</v>
      </c>
      <c r="F48" s="35">
        <f t="shared" si="10"/>
        <v>0</v>
      </c>
      <c r="G48" s="35">
        <f t="shared" si="10"/>
        <v>0</v>
      </c>
      <c r="H48" s="35">
        <f t="shared" si="10"/>
        <v>0</v>
      </c>
      <c r="I48" s="35" t="s">
        <v>98</v>
      </c>
      <c r="J48" s="35" t="s">
        <v>98</v>
      </c>
      <c r="K48" s="35">
        <f t="shared" ref="K48:N48" si="11">$B30+($B31*K$44)</f>
        <v>0</v>
      </c>
      <c r="L48" s="35">
        <f t="shared" si="11"/>
        <v>0</v>
      </c>
      <c r="M48" s="35">
        <f t="shared" si="11"/>
        <v>0</v>
      </c>
      <c r="N48" s="35">
        <f t="shared" si="11"/>
        <v>0</v>
      </c>
      <c r="O48" s="35" t="s">
        <v>98</v>
      </c>
      <c r="P48" s="115">
        <f>$B30+($B31*P$44)</f>
        <v>0</v>
      </c>
    </row>
    <row r="49" spans="1:16" ht="12" customHeight="1">
      <c r="A49" s="7" t="s">
        <v>103</v>
      </c>
      <c r="B49" s="33">
        <f t="shared" si="3"/>
        <v>0</v>
      </c>
      <c r="C49" s="34">
        <f>$B32*$C44</f>
        <v>0</v>
      </c>
      <c r="D49" s="24">
        <f t="shared" ref="D49:H49" si="12">$B32*D$44</f>
        <v>0</v>
      </c>
      <c r="E49" s="24">
        <f t="shared" si="12"/>
        <v>0</v>
      </c>
      <c r="F49" s="24">
        <f t="shared" si="12"/>
        <v>0</v>
      </c>
      <c r="G49" s="24">
        <f t="shared" si="12"/>
        <v>0</v>
      </c>
      <c r="H49" s="24">
        <f t="shared" si="12"/>
        <v>0</v>
      </c>
      <c r="I49" s="35" t="s">
        <v>98</v>
      </c>
      <c r="J49" s="35" t="s">
        <v>98</v>
      </c>
      <c r="K49" s="24">
        <f t="shared" ref="K49:N49" si="13">$B32*K$44</f>
        <v>0</v>
      </c>
      <c r="L49" s="24">
        <f t="shared" si="13"/>
        <v>0</v>
      </c>
      <c r="M49" s="24">
        <f t="shared" si="13"/>
        <v>0</v>
      </c>
      <c r="N49" s="24">
        <f t="shared" si="13"/>
        <v>0</v>
      </c>
      <c r="O49" s="35" t="s">
        <v>98</v>
      </c>
      <c r="P49" s="114">
        <f>$B32*P$44</f>
        <v>0</v>
      </c>
    </row>
    <row r="50" spans="1:16" ht="12" customHeight="1">
      <c r="A50" s="7" t="s">
        <v>104</v>
      </c>
      <c r="B50" s="36">
        <f t="shared" si="3"/>
        <v>0</v>
      </c>
      <c r="C50" s="116">
        <f t="shared" ref="C50:H50" si="14">$B33</f>
        <v>0</v>
      </c>
      <c r="D50" s="117">
        <f t="shared" si="14"/>
        <v>0</v>
      </c>
      <c r="E50" s="117">
        <f t="shared" si="14"/>
        <v>0</v>
      </c>
      <c r="F50" s="117">
        <f t="shared" si="14"/>
        <v>0</v>
      </c>
      <c r="G50" s="117">
        <f t="shared" si="14"/>
        <v>0</v>
      </c>
      <c r="H50" s="117">
        <f t="shared" si="14"/>
        <v>0</v>
      </c>
      <c r="I50" s="118" t="s">
        <v>98</v>
      </c>
      <c r="J50" s="118" t="s">
        <v>98</v>
      </c>
      <c r="K50" s="117">
        <f t="shared" ref="K50:N50" si="15">$B33</f>
        <v>0</v>
      </c>
      <c r="L50" s="117">
        <f t="shared" si="15"/>
        <v>0</v>
      </c>
      <c r="M50" s="117">
        <f t="shared" si="15"/>
        <v>0</v>
      </c>
      <c r="N50" s="117">
        <f t="shared" si="15"/>
        <v>0</v>
      </c>
      <c r="O50" s="118" t="s">
        <v>98</v>
      </c>
      <c r="P50" s="119">
        <f>$B33</f>
        <v>0</v>
      </c>
    </row>
    <row r="51" spans="1:16" ht="12" customHeight="1">
      <c r="B51" s="37">
        <f t="shared" ref="B51:P51" si="16">SUM(B45:B50)</f>
        <v>0</v>
      </c>
      <c r="C51" s="120">
        <f t="shared" si="16"/>
        <v>0</v>
      </c>
      <c r="D51" s="121">
        <f t="shared" si="16"/>
        <v>0</v>
      </c>
      <c r="E51" s="121">
        <f t="shared" si="16"/>
        <v>0</v>
      </c>
      <c r="F51" s="121">
        <f t="shared" si="16"/>
        <v>0</v>
      </c>
      <c r="G51" s="121">
        <f t="shared" si="16"/>
        <v>0</v>
      </c>
      <c r="H51" s="121">
        <f t="shared" si="16"/>
        <v>0</v>
      </c>
      <c r="I51" s="121">
        <f t="shared" si="16"/>
        <v>0</v>
      </c>
      <c r="J51" s="121">
        <f t="shared" si="16"/>
        <v>0</v>
      </c>
      <c r="K51" s="121">
        <f t="shared" si="16"/>
        <v>0</v>
      </c>
      <c r="L51" s="121">
        <f t="shared" si="16"/>
        <v>0</v>
      </c>
      <c r="M51" s="121">
        <f t="shared" si="16"/>
        <v>0</v>
      </c>
      <c r="N51" s="121">
        <f t="shared" si="16"/>
        <v>0</v>
      </c>
      <c r="O51" s="121">
        <f t="shared" si="16"/>
        <v>0</v>
      </c>
      <c r="P51" s="122">
        <f t="shared" si="16"/>
        <v>0</v>
      </c>
    </row>
    <row r="52" spans="1:16" ht="12" customHeight="1">
      <c r="A52" s="38" t="s">
        <v>105</v>
      </c>
      <c r="B52" s="39">
        <f>(SUM(C51:P51)-B51)+(SUM(C45:P50)-B51)</f>
        <v>0</v>
      </c>
    </row>
    <row r="53" spans="1:16" ht="12" customHeight="1">
      <c r="B53" s="40" t="s">
        <v>106</v>
      </c>
    </row>
    <row r="54" spans="1:16" ht="12" customHeight="1">
      <c r="A54" s="8">
        <v>0.182</v>
      </c>
      <c r="B54" s="41">
        <f>SUM(C54:P54)</f>
        <v>0</v>
      </c>
      <c r="C54" s="123">
        <f t="shared" ref="C54:H54" si="17">C45*$A$54</f>
        <v>0</v>
      </c>
      <c r="D54" s="123">
        <f t="shared" si="17"/>
        <v>0</v>
      </c>
      <c r="E54" s="123">
        <f t="shared" si="17"/>
        <v>0</v>
      </c>
      <c r="F54" s="123">
        <f t="shared" si="17"/>
        <v>0</v>
      </c>
      <c r="G54" s="123">
        <f t="shared" si="17"/>
        <v>0</v>
      </c>
      <c r="H54" s="123">
        <f t="shared" si="17"/>
        <v>0</v>
      </c>
      <c r="I54" s="124" t="s">
        <v>98</v>
      </c>
      <c r="J54" s="124" t="s">
        <v>98</v>
      </c>
      <c r="K54" s="123">
        <f t="shared" ref="K54:P54" si="18">K45*$A$54</f>
        <v>0</v>
      </c>
      <c r="L54" s="123">
        <f t="shared" si="18"/>
        <v>0</v>
      </c>
      <c r="M54" s="123">
        <f t="shared" si="18"/>
        <v>0</v>
      </c>
      <c r="N54" s="123">
        <f t="shared" si="18"/>
        <v>0</v>
      </c>
      <c r="O54" s="123">
        <v>0</v>
      </c>
      <c r="P54" s="125">
        <f t="shared" si="18"/>
        <v>0</v>
      </c>
    </row>
    <row r="55" spans="1:16" ht="12" customHeight="1"/>
    <row r="56" spans="1:16" ht="12" customHeight="1"/>
    <row r="57" spans="1:16" ht="12" customHeight="1"/>
    <row r="58" spans="1:16" ht="12" customHeight="1"/>
    <row r="59" spans="1:16" ht="12" customHeight="1"/>
    <row r="60" spans="1:16" ht="12" customHeight="1"/>
    <row r="61" spans="1:16" ht="12" customHeight="1"/>
    <row r="62" spans="1:16" ht="12" customHeight="1"/>
    <row r="63" spans="1:16" ht="12" customHeight="1"/>
    <row r="64" spans="1:16" ht="12" customHeight="1">
      <c r="F64" s="6" t="s">
        <v>15</v>
      </c>
    </row>
    <row r="65" customFormat="1" ht="12" customHeight="1"/>
    <row r="66" customFormat="1" ht="12" customHeight="1"/>
    <row r="67" customFormat="1" ht="12" customHeight="1"/>
    <row r="68" customFormat="1" ht="12" customHeight="1"/>
    <row r="69" customFormat="1" ht="12" customHeight="1"/>
    <row r="70" customFormat="1" ht="12" customHeight="1"/>
    <row r="71" customFormat="1" ht="12" customHeight="1"/>
    <row r="72" customFormat="1" ht="12" customHeight="1"/>
    <row r="73" customFormat="1" ht="12" customHeight="1"/>
    <row r="74" customFormat="1" ht="12" customHeight="1"/>
    <row r="75" customFormat="1" ht="12" customHeight="1"/>
    <row r="76" customFormat="1" ht="12" customHeight="1"/>
    <row r="77" customFormat="1" ht="12" customHeight="1"/>
    <row r="78" customFormat="1" ht="12" customHeight="1"/>
    <row r="79" customFormat="1" ht="12" customHeight="1"/>
    <row r="80" customFormat="1" ht="12" customHeight="1"/>
    <row r="81" spans="5:5" ht="12" customHeight="1"/>
    <row r="82" spans="5:5" ht="12" customHeight="1"/>
    <row r="83" spans="5:5" ht="12" customHeight="1"/>
    <row r="84" spans="5:5" ht="12" customHeight="1"/>
    <row r="85" spans="5:5" ht="12" customHeight="1"/>
    <row r="86" spans="5:5" ht="12" customHeight="1"/>
    <row r="87" spans="5:5" ht="12" customHeight="1">
      <c r="E87" s="91" t="s">
        <v>15</v>
      </c>
    </row>
    <row r="88" spans="5:5" ht="12" customHeight="1"/>
    <row r="89" spans="5:5" ht="12" customHeight="1"/>
    <row r="90" spans="5:5" ht="12" customHeight="1"/>
    <row r="91" spans="5:5" ht="12" customHeight="1"/>
    <row r="92" spans="5:5" ht="12" customHeight="1"/>
    <row r="93" spans="5:5" ht="12" customHeight="1"/>
    <row r="94" spans="5:5" ht="12" customHeight="1"/>
    <row r="95" spans="5:5" ht="12" customHeight="1"/>
    <row r="96" spans="5:5" ht="12" customHeight="1"/>
    <row r="97" customFormat="1" ht="12" customHeight="1"/>
    <row r="98" customFormat="1" ht="12" customHeight="1"/>
    <row r="99" customFormat="1" ht="12" customHeight="1"/>
    <row r="100" customFormat="1" ht="12" customHeight="1"/>
    <row r="101" customFormat="1" ht="12" customHeight="1"/>
    <row r="102" customFormat="1" ht="12" customHeight="1"/>
    <row r="103" customFormat="1" ht="12" customHeight="1"/>
    <row r="104" customFormat="1" ht="12" customHeight="1"/>
    <row r="105" customFormat="1" ht="12" customHeight="1"/>
    <row r="106" customFormat="1" ht="12" customHeight="1"/>
    <row r="107" customFormat="1" ht="12" customHeight="1"/>
    <row r="108" customFormat="1" ht="12" customHeight="1"/>
    <row r="109" customFormat="1" ht="12" customHeight="1"/>
    <row r="110" customFormat="1" ht="12" customHeight="1"/>
    <row r="111" customFormat="1" ht="12" customHeight="1"/>
    <row r="112" customFormat="1" ht="12" customHeight="1"/>
    <row r="113" customFormat="1" ht="12" customHeight="1"/>
    <row r="114" customFormat="1" ht="12" customHeight="1"/>
    <row r="115" customFormat="1" ht="12" customHeight="1"/>
    <row r="116" customFormat="1" ht="12" customHeight="1"/>
    <row r="117" customFormat="1" ht="12" customHeight="1"/>
    <row r="118" customFormat="1" ht="12" customHeight="1"/>
    <row r="119" customFormat="1" ht="12" customHeight="1"/>
    <row r="120" customFormat="1" ht="12" customHeight="1"/>
    <row r="121" customFormat="1" ht="12" customHeight="1"/>
    <row r="122" customFormat="1" ht="12" customHeight="1"/>
    <row r="123" customFormat="1" ht="12" customHeight="1"/>
    <row r="124" customFormat="1" ht="12" customHeight="1"/>
    <row r="125" customFormat="1" ht="12" customHeight="1"/>
    <row r="126" customFormat="1" ht="12" customHeight="1"/>
    <row r="127" customFormat="1" ht="12" customHeight="1"/>
    <row r="128" customFormat="1" ht="12" customHeight="1"/>
    <row r="129" customFormat="1" ht="12" customHeight="1"/>
    <row r="130" customFormat="1" ht="12" customHeight="1"/>
    <row r="131" customFormat="1" ht="12" customHeight="1"/>
    <row r="132" customFormat="1" ht="12" customHeight="1"/>
    <row r="133" customFormat="1" ht="12" customHeight="1"/>
    <row r="134" customFormat="1" ht="12" customHeight="1"/>
    <row r="135" customFormat="1" ht="12" customHeight="1"/>
    <row r="136" customFormat="1" ht="12" customHeight="1"/>
    <row r="137" customFormat="1" ht="12" customHeight="1"/>
    <row r="138" customFormat="1" ht="12" customHeight="1"/>
    <row r="139" customFormat="1" ht="12" customHeight="1"/>
    <row r="140" customFormat="1" ht="12" customHeight="1"/>
    <row r="141" customFormat="1" ht="12" customHeight="1"/>
    <row r="142" customFormat="1" ht="12" customHeight="1"/>
    <row r="143" customFormat="1" ht="12" customHeight="1"/>
    <row r="144" customFormat="1" ht="12" customHeight="1"/>
    <row r="145" customFormat="1" ht="12" customHeight="1"/>
    <row r="146" customFormat="1" ht="12" customHeight="1"/>
    <row r="147" customFormat="1" ht="12" customHeight="1"/>
    <row r="148" customFormat="1" ht="12" customHeight="1"/>
    <row r="149" customFormat="1" ht="12" customHeight="1"/>
    <row r="150" customFormat="1" ht="12" customHeight="1"/>
    <row r="151" customFormat="1" ht="12" customHeight="1"/>
    <row r="152" customFormat="1" ht="12" customHeight="1"/>
    <row r="153" customFormat="1" ht="12" customHeight="1"/>
    <row r="154" customFormat="1" ht="12" customHeight="1"/>
    <row r="155" customFormat="1" ht="12" customHeight="1"/>
    <row r="156" customFormat="1" ht="12" customHeight="1"/>
    <row r="157" customFormat="1" ht="12" customHeight="1"/>
    <row r="158" customFormat="1" ht="12" customHeight="1"/>
    <row r="159" customFormat="1" ht="12" customHeight="1"/>
    <row r="160" customFormat="1" ht="12" customHeight="1"/>
    <row r="161" customFormat="1" ht="12" customHeight="1"/>
    <row r="162" customFormat="1" ht="12" customHeight="1"/>
    <row r="163" customFormat="1" ht="12" customHeight="1"/>
    <row r="164" customFormat="1" ht="12" customHeight="1"/>
    <row r="165" customFormat="1" ht="12" customHeight="1"/>
    <row r="166" customFormat="1" ht="12" customHeight="1"/>
    <row r="167" customFormat="1" ht="12" customHeight="1"/>
    <row r="168" customFormat="1" ht="12" customHeight="1"/>
    <row r="169" customFormat="1" ht="12" customHeight="1"/>
    <row r="170" customFormat="1" ht="12" customHeight="1"/>
    <row r="171" customFormat="1" ht="12" customHeight="1"/>
    <row r="172" customFormat="1" ht="12" customHeight="1"/>
    <row r="173" customFormat="1" ht="12" customHeight="1"/>
    <row r="174" customFormat="1" ht="12" customHeight="1"/>
    <row r="175" customFormat="1" ht="12" customHeight="1"/>
    <row r="176" customFormat="1" ht="12" customHeight="1"/>
    <row r="177" customFormat="1" ht="12" customHeight="1"/>
    <row r="178" customFormat="1" ht="12" customHeight="1"/>
    <row r="179" customFormat="1" ht="12" customHeight="1"/>
    <row r="180" customFormat="1" ht="12" customHeight="1"/>
    <row r="181" customFormat="1" ht="12" customHeight="1"/>
    <row r="182" customFormat="1" ht="12" customHeight="1"/>
    <row r="183" customFormat="1" ht="12" customHeight="1"/>
    <row r="184" customFormat="1" ht="12" customHeight="1"/>
    <row r="185" customFormat="1" ht="12" customHeight="1"/>
    <row r="186" customFormat="1" ht="12" customHeight="1"/>
    <row r="187" customFormat="1" ht="12" customHeight="1"/>
    <row r="188" customFormat="1" ht="12" customHeight="1"/>
    <row r="189" customFormat="1" ht="12" customHeight="1"/>
    <row r="190" customFormat="1" ht="12" customHeight="1"/>
    <row r="191" customFormat="1" ht="12" customHeight="1"/>
    <row r="192" customFormat="1" ht="12" customHeight="1"/>
    <row r="193" customFormat="1" ht="12" customHeight="1"/>
    <row r="194" customFormat="1" ht="12" customHeight="1"/>
    <row r="195" customFormat="1" ht="12" customHeight="1"/>
    <row r="196" customFormat="1" ht="12" customHeight="1"/>
    <row r="197" customFormat="1" ht="12" customHeight="1"/>
    <row r="198" customFormat="1" ht="12" customHeight="1"/>
    <row r="199" customFormat="1" ht="12" customHeight="1"/>
    <row r="200" customFormat="1" ht="12" customHeight="1"/>
    <row r="201" customFormat="1" ht="12" customHeight="1"/>
    <row r="202" customFormat="1" ht="12" customHeight="1"/>
    <row r="203" customFormat="1" ht="12" customHeight="1"/>
    <row r="204" customFormat="1" ht="12" customHeight="1"/>
    <row r="205" customFormat="1" ht="12" customHeight="1"/>
    <row r="206" customFormat="1" ht="12" customHeight="1"/>
    <row r="207" customFormat="1" ht="12" customHeight="1"/>
    <row r="208" customFormat="1" ht="12" customHeight="1"/>
    <row r="209" customFormat="1" ht="12" customHeight="1"/>
    <row r="210" customFormat="1" ht="12" customHeight="1"/>
    <row r="211" customFormat="1" ht="12" customHeight="1"/>
    <row r="212" customFormat="1" ht="12" customHeight="1"/>
    <row r="213" customFormat="1" ht="12" customHeight="1"/>
    <row r="214" customFormat="1" ht="12" customHeight="1"/>
    <row r="215" customFormat="1" ht="12" customHeight="1"/>
    <row r="216" customFormat="1" ht="12" customHeight="1"/>
    <row r="217" customFormat="1" ht="12" customHeight="1"/>
    <row r="218" customFormat="1" ht="12" customHeight="1"/>
    <row r="219" customFormat="1" ht="12" customHeight="1"/>
    <row r="220" customFormat="1" ht="12" customHeight="1"/>
    <row r="221" customFormat="1" ht="12" customHeight="1"/>
    <row r="222" customFormat="1" ht="12" customHeight="1"/>
    <row r="223" customFormat="1" ht="12" customHeight="1"/>
    <row r="224" customFormat="1" ht="12" customHeight="1"/>
    <row r="225" customFormat="1" ht="12" customHeight="1"/>
    <row r="226" customFormat="1" ht="12" customHeight="1"/>
    <row r="227" customFormat="1" ht="12" customHeight="1"/>
    <row r="228" customFormat="1" ht="12" customHeight="1"/>
    <row r="229" customFormat="1" ht="12" customHeight="1"/>
    <row r="230" customFormat="1" ht="12" customHeight="1"/>
    <row r="231" customFormat="1" ht="12" customHeight="1"/>
    <row r="232" customFormat="1" ht="12" customHeight="1"/>
    <row r="233" customFormat="1" ht="12" customHeight="1"/>
    <row r="234" customFormat="1" ht="12" customHeight="1"/>
    <row r="235" customFormat="1" ht="12" customHeight="1"/>
    <row r="236" customFormat="1" ht="12" customHeight="1"/>
    <row r="237" customFormat="1" ht="12" customHeight="1"/>
    <row r="238" customFormat="1" ht="12" customHeight="1"/>
    <row r="239" customFormat="1" ht="12" customHeight="1"/>
    <row r="240" customFormat="1" ht="12" customHeight="1"/>
    <row r="241" customFormat="1" ht="12" customHeight="1"/>
    <row r="242" customFormat="1" ht="12" customHeight="1"/>
    <row r="243" customFormat="1" ht="12" customHeight="1"/>
    <row r="244" customFormat="1" ht="12" customHeight="1"/>
    <row r="245" customFormat="1" ht="12" customHeight="1"/>
    <row r="246" customFormat="1" ht="12" customHeight="1"/>
    <row r="247" customFormat="1" ht="12" customHeight="1"/>
    <row r="248" customFormat="1" ht="12" customHeight="1"/>
    <row r="249" customFormat="1" ht="12" customHeight="1"/>
    <row r="250" customFormat="1" ht="12" customHeight="1"/>
    <row r="251" customFormat="1" ht="12" customHeight="1"/>
    <row r="252" customFormat="1" ht="12" customHeight="1"/>
    <row r="253" customFormat="1" ht="12" customHeight="1"/>
    <row r="254" customFormat="1" ht="12" customHeight="1"/>
    <row r="255" customFormat="1" ht="12" customHeight="1"/>
    <row r="256" customFormat="1" ht="12" customHeight="1"/>
    <row r="257" customFormat="1" ht="12" customHeight="1"/>
    <row r="258" customFormat="1" ht="12" customHeight="1"/>
    <row r="259" customFormat="1" ht="12" customHeight="1"/>
    <row r="260" customFormat="1" ht="12" customHeight="1"/>
    <row r="261" customFormat="1" ht="12" customHeight="1"/>
    <row r="262" customFormat="1" ht="12" customHeight="1"/>
    <row r="263" customFormat="1" ht="12" customHeight="1"/>
    <row r="264" customFormat="1" ht="12" customHeight="1"/>
    <row r="265" customFormat="1" ht="12" customHeight="1"/>
    <row r="266" customFormat="1" ht="12" customHeight="1"/>
    <row r="267" customFormat="1" ht="12" customHeight="1"/>
    <row r="268" customFormat="1" ht="12" customHeight="1"/>
    <row r="269" customFormat="1" ht="12" customHeight="1"/>
    <row r="270" customFormat="1" ht="12" customHeight="1"/>
    <row r="271" customFormat="1" ht="12" customHeight="1"/>
    <row r="272" customFormat="1" ht="12" customHeight="1"/>
    <row r="273" customFormat="1" ht="12" customHeight="1"/>
    <row r="274" customFormat="1" ht="12" customHeight="1"/>
    <row r="275" customFormat="1" ht="12" customHeight="1"/>
    <row r="276" customFormat="1" ht="12" customHeight="1"/>
    <row r="277" customFormat="1" ht="12" customHeight="1"/>
    <row r="278" customFormat="1" ht="12" customHeight="1"/>
    <row r="279" customFormat="1" ht="12" customHeight="1"/>
    <row r="280" customFormat="1" ht="12" customHeight="1"/>
    <row r="281" customFormat="1" ht="12" customHeight="1"/>
    <row r="282" customFormat="1" ht="12" customHeight="1"/>
    <row r="283" customFormat="1" ht="12" customHeight="1"/>
    <row r="284" customFormat="1" ht="12" customHeight="1"/>
    <row r="285" customFormat="1" ht="12" customHeight="1"/>
    <row r="286" customFormat="1" ht="12" customHeight="1"/>
    <row r="287" customFormat="1" ht="12" customHeight="1"/>
    <row r="288" customFormat="1" ht="12" customHeight="1"/>
    <row r="289" customFormat="1" ht="12" customHeight="1"/>
    <row r="290" customFormat="1" ht="12" customHeight="1"/>
    <row r="291" customFormat="1" ht="12" customHeight="1"/>
    <row r="292" customFormat="1" ht="12" customHeight="1"/>
    <row r="293" customFormat="1" ht="12" customHeight="1"/>
    <row r="294" customFormat="1" ht="12" customHeight="1"/>
    <row r="295" customFormat="1" ht="12" customHeight="1"/>
    <row r="296" customFormat="1" ht="12" customHeight="1"/>
    <row r="297" customFormat="1" ht="12" customHeight="1"/>
    <row r="298" customFormat="1" ht="12" customHeight="1"/>
    <row r="299" customFormat="1" ht="12" customHeight="1"/>
    <row r="300" customFormat="1" ht="12" customHeight="1"/>
    <row r="301" customFormat="1" ht="12" customHeight="1"/>
    <row r="302" customFormat="1" ht="12" customHeight="1"/>
    <row r="303" customFormat="1" ht="12" customHeight="1"/>
    <row r="304" customFormat="1" ht="12" customHeight="1"/>
    <row r="305" customFormat="1" ht="12" customHeight="1"/>
    <row r="306" customFormat="1" ht="12" customHeight="1"/>
    <row r="307" customFormat="1" ht="12" customHeight="1"/>
    <row r="308" customFormat="1" ht="12" customHeight="1"/>
    <row r="309" customFormat="1" ht="12" customHeight="1"/>
    <row r="310" customFormat="1" ht="12" customHeight="1"/>
    <row r="311" customFormat="1" ht="12" customHeight="1"/>
    <row r="312" customFormat="1" ht="12" customHeight="1"/>
    <row r="313" customFormat="1" ht="12" customHeight="1"/>
    <row r="314" customFormat="1" ht="12" customHeight="1"/>
    <row r="315" customFormat="1" ht="12" customHeight="1"/>
    <row r="316" customFormat="1" ht="12" customHeight="1"/>
    <row r="317" customFormat="1" ht="12" customHeight="1"/>
    <row r="318" customFormat="1" ht="12" customHeight="1"/>
    <row r="319" customFormat="1" ht="12" customHeight="1"/>
    <row r="320" customFormat="1" ht="12" customHeight="1"/>
    <row r="321" customFormat="1" ht="12" customHeight="1"/>
    <row r="322" customFormat="1" ht="12" customHeight="1"/>
    <row r="323" customFormat="1" ht="12" customHeight="1"/>
    <row r="324" customFormat="1" ht="12" customHeight="1"/>
    <row r="325" customFormat="1" ht="12" customHeight="1"/>
    <row r="326" customFormat="1" ht="12" customHeight="1"/>
    <row r="327" customFormat="1" ht="12" customHeight="1"/>
    <row r="328" customFormat="1" ht="12" customHeight="1"/>
    <row r="329" customFormat="1" ht="12" customHeight="1"/>
    <row r="330" customFormat="1" ht="12" customHeight="1"/>
    <row r="331" customFormat="1" ht="12" customHeight="1"/>
    <row r="332" customFormat="1" ht="12" customHeight="1"/>
    <row r="333" customFormat="1" ht="12" customHeight="1"/>
    <row r="334" customFormat="1" ht="12" customHeight="1"/>
    <row r="335" customFormat="1" ht="12" customHeight="1"/>
    <row r="336" customFormat="1" ht="12" customHeight="1"/>
    <row r="337" customFormat="1" ht="12" customHeight="1"/>
    <row r="338" customFormat="1" ht="12" customHeight="1"/>
    <row r="339" customFormat="1" ht="12" customHeight="1"/>
    <row r="340" customFormat="1" ht="12" customHeight="1"/>
    <row r="341" customFormat="1" ht="12" customHeight="1"/>
    <row r="342" customFormat="1" ht="12" customHeight="1"/>
    <row r="343" customFormat="1" ht="12" customHeight="1"/>
    <row r="344" customFormat="1" ht="12" customHeight="1"/>
    <row r="345" customFormat="1" ht="12" customHeight="1"/>
    <row r="346" customFormat="1" ht="12" customHeight="1"/>
    <row r="347" customFormat="1" ht="12" customHeight="1"/>
    <row r="348" customFormat="1" ht="12" customHeight="1"/>
    <row r="349" customFormat="1" ht="12" customHeight="1"/>
    <row r="350" customFormat="1" ht="12" customHeight="1"/>
    <row r="351" customFormat="1" ht="12" customHeight="1"/>
    <row r="352" customFormat="1" ht="12" customHeight="1"/>
    <row r="353" customFormat="1" ht="12" customHeight="1"/>
    <row r="354" customFormat="1" ht="12" customHeight="1"/>
    <row r="355" customFormat="1" ht="12" customHeight="1"/>
    <row r="356" customFormat="1" ht="12" customHeight="1"/>
    <row r="357" customFormat="1" ht="12" customHeight="1"/>
    <row r="358" customFormat="1" ht="12" customHeight="1"/>
    <row r="359" customFormat="1" ht="12" customHeight="1"/>
    <row r="360" customFormat="1" ht="12" customHeight="1"/>
    <row r="361" customFormat="1" ht="12" customHeight="1"/>
    <row r="362" customFormat="1" ht="12" customHeight="1"/>
    <row r="363" customFormat="1" ht="12" customHeight="1"/>
    <row r="364" customFormat="1" ht="12" customHeight="1"/>
    <row r="365" customFormat="1" ht="12" customHeight="1"/>
    <row r="366" customFormat="1" ht="12" customHeight="1"/>
    <row r="367" customFormat="1" ht="12" customHeight="1"/>
    <row r="368" customFormat="1" ht="12" customHeight="1"/>
    <row r="369" customFormat="1" ht="12" customHeight="1"/>
    <row r="370" customFormat="1" ht="12" customHeight="1"/>
    <row r="371" customFormat="1" ht="12" customHeight="1"/>
    <row r="372" customFormat="1" ht="12" customHeight="1"/>
    <row r="373" customFormat="1" ht="12" customHeight="1"/>
    <row r="374" customFormat="1" ht="12" customHeight="1"/>
    <row r="375" customFormat="1" ht="12" customHeight="1"/>
    <row r="376" customFormat="1" ht="12" customHeight="1"/>
    <row r="377" customFormat="1" ht="12" customHeight="1"/>
    <row r="378" customFormat="1" ht="12" customHeight="1"/>
    <row r="379" customFormat="1" ht="12" customHeight="1"/>
    <row r="380" customFormat="1" ht="12" customHeight="1"/>
    <row r="381" customFormat="1" ht="12" customHeight="1"/>
    <row r="382" customFormat="1" ht="12" customHeight="1"/>
    <row r="383" customFormat="1" ht="12" customHeight="1"/>
    <row r="384" customFormat="1" ht="12" customHeight="1"/>
    <row r="385" customFormat="1" ht="12" customHeight="1"/>
    <row r="386" customFormat="1" ht="12" customHeight="1"/>
    <row r="387" customFormat="1" ht="12" customHeight="1"/>
    <row r="388" customFormat="1" ht="12" customHeight="1"/>
    <row r="389" customFormat="1" ht="12" customHeight="1"/>
    <row r="390" customFormat="1" ht="12" customHeight="1"/>
    <row r="391" customFormat="1" ht="12" customHeight="1"/>
    <row r="392" customFormat="1" ht="12" customHeight="1"/>
    <row r="393" customFormat="1" ht="12" customHeight="1"/>
    <row r="394" customFormat="1" ht="12" customHeight="1"/>
    <row r="395" customFormat="1" ht="12" customHeight="1"/>
    <row r="396" customFormat="1" ht="12" customHeight="1"/>
    <row r="397" customFormat="1" ht="12" customHeight="1"/>
    <row r="398" customFormat="1" ht="12" customHeight="1"/>
    <row r="399" customFormat="1" ht="12" customHeight="1"/>
    <row r="400" customFormat="1" ht="12" customHeight="1"/>
    <row r="401" customFormat="1" ht="12" customHeight="1"/>
    <row r="402" customFormat="1" ht="12" customHeight="1"/>
    <row r="403" customFormat="1" ht="12" customHeight="1"/>
    <row r="404" customFormat="1" ht="12" customHeight="1"/>
    <row r="405" customFormat="1" ht="12" customHeight="1"/>
    <row r="406" customFormat="1" ht="12" customHeight="1"/>
    <row r="407" customFormat="1" ht="12" customHeight="1"/>
    <row r="408" customFormat="1" ht="12" customHeight="1"/>
    <row r="409" customFormat="1" ht="12" customHeight="1"/>
    <row r="410" customFormat="1" ht="12" customHeight="1"/>
    <row r="411" customFormat="1" ht="12" customHeight="1"/>
    <row r="412" customFormat="1" ht="12" customHeight="1"/>
    <row r="413" customFormat="1" ht="12" customHeight="1"/>
    <row r="414" customFormat="1" ht="12" customHeight="1"/>
    <row r="415" customFormat="1" ht="12" customHeight="1"/>
    <row r="416" customFormat="1" ht="12" customHeight="1"/>
    <row r="417" customFormat="1" ht="12" customHeight="1"/>
    <row r="418" customFormat="1" ht="12" customHeight="1"/>
    <row r="419" customFormat="1" ht="12" customHeight="1"/>
    <row r="420" customFormat="1" ht="12" customHeight="1"/>
    <row r="421" customFormat="1" ht="12" customHeight="1"/>
    <row r="422" customFormat="1" ht="12" customHeight="1"/>
    <row r="423" customFormat="1" ht="12" customHeight="1"/>
    <row r="424" customFormat="1" ht="12" customHeight="1"/>
    <row r="425" customFormat="1" ht="12" customHeight="1"/>
    <row r="426" customFormat="1" ht="12" customHeight="1"/>
    <row r="427" customFormat="1" ht="12" customHeight="1"/>
    <row r="428" customFormat="1" ht="12" customHeight="1"/>
    <row r="429" customFormat="1" ht="12" customHeight="1"/>
    <row r="430" customFormat="1" ht="12" customHeight="1"/>
    <row r="431" customFormat="1" ht="12" customHeight="1"/>
    <row r="432" customFormat="1" ht="12" customHeight="1"/>
    <row r="433" customFormat="1" ht="12" customHeight="1"/>
    <row r="434" customFormat="1" ht="12" customHeight="1"/>
    <row r="435" customFormat="1" ht="12" customHeight="1"/>
    <row r="436" customFormat="1" ht="12" customHeight="1"/>
    <row r="437" customFormat="1" ht="12" customHeight="1"/>
    <row r="438" customFormat="1" ht="12" customHeight="1"/>
    <row r="439" customFormat="1" ht="12" customHeight="1"/>
    <row r="440" customFormat="1" ht="12" customHeight="1"/>
    <row r="441" customFormat="1" ht="12" customHeight="1"/>
    <row r="442" customFormat="1" ht="12" customHeight="1"/>
    <row r="443" customFormat="1" ht="12" customHeight="1"/>
    <row r="444" customFormat="1" ht="12" customHeight="1"/>
    <row r="445" customFormat="1" ht="12" customHeight="1"/>
    <row r="446" customFormat="1" ht="12" customHeight="1"/>
    <row r="447" customFormat="1" ht="12" customHeight="1"/>
    <row r="448" customFormat="1" ht="12" customHeight="1"/>
    <row r="449" customFormat="1" ht="12" customHeight="1"/>
    <row r="450" customFormat="1" ht="12" customHeight="1"/>
    <row r="451" customFormat="1" ht="12" customHeight="1"/>
    <row r="452" customFormat="1" ht="12" customHeight="1"/>
    <row r="453" customFormat="1" ht="12" customHeight="1"/>
    <row r="454" customFormat="1" ht="12" customHeight="1"/>
    <row r="455" customFormat="1" ht="12" customHeight="1"/>
    <row r="456" customFormat="1" ht="12" customHeight="1"/>
    <row r="457" customFormat="1" ht="12" customHeight="1"/>
    <row r="458" customFormat="1" ht="12" customHeight="1"/>
    <row r="459" customFormat="1" ht="12" customHeight="1"/>
    <row r="460" customFormat="1" ht="12" customHeight="1"/>
    <row r="461" customFormat="1" ht="12" customHeight="1"/>
    <row r="462" customFormat="1" ht="12" customHeight="1"/>
    <row r="463" customFormat="1" ht="12" customHeight="1"/>
    <row r="464" customFormat="1" ht="12" customHeight="1"/>
    <row r="465" customFormat="1" ht="12" customHeight="1"/>
    <row r="466" customFormat="1" ht="12" customHeight="1"/>
    <row r="467" customFormat="1" ht="12" customHeight="1"/>
    <row r="468" customFormat="1" ht="12" customHeight="1"/>
    <row r="469" customFormat="1" ht="12" customHeight="1"/>
    <row r="470" customFormat="1" ht="12" customHeight="1"/>
    <row r="471" customFormat="1" ht="12" customHeight="1"/>
    <row r="472" customFormat="1" ht="12" customHeight="1"/>
    <row r="473" customFormat="1" ht="12" customHeight="1"/>
    <row r="474" customFormat="1" ht="12" customHeight="1"/>
    <row r="475" customFormat="1" ht="12" customHeight="1"/>
    <row r="476" customFormat="1" ht="12" customHeight="1"/>
    <row r="477" customFormat="1" ht="12" customHeight="1"/>
    <row r="478" customFormat="1" ht="12" customHeight="1"/>
    <row r="479" customFormat="1" ht="12" customHeight="1"/>
    <row r="480" customFormat="1" ht="12" customHeight="1"/>
    <row r="481" customFormat="1" ht="12" customHeight="1"/>
    <row r="482" customFormat="1" ht="12" customHeight="1"/>
    <row r="483" customFormat="1" ht="12" customHeight="1"/>
    <row r="484" customFormat="1" ht="12" customHeight="1"/>
    <row r="485" customFormat="1" ht="12" customHeight="1"/>
    <row r="486" customFormat="1" ht="12" customHeight="1"/>
    <row r="487" customFormat="1" ht="12" customHeight="1"/>
    <row r="488" customFormat="1" ht="12" customHeight="1"/>
    <row r="489" customFormat="1" ht="12" customHeight="1"/>
    <row r="490" customFormat="1" ht="12" customHeight="1"/>
    <row r="491" customFormat="1" ht="12" customHeight="1"/>
    <row r="492" customFormat="1" ht="12" customHeight="1"/>
    <row r="493" customFormat="1" ht="12" customHeight="1"/>
    <row r="494" customFormat="1" ht="12" customHeight="1"/>
    <row r="495" customFormat="1" ht="12" customHeight="1"/>
    <row r="496" customFormat="1" ht="12" customHeight="1"/>
    <row r="497" customFormat="1" ht="12" customHeight="1"/>
    <row r="498" customFormat="1" ht="12" customHeight="1"/>
    <row r="499" customFormat="1" ht="12" customHeight="1"/>
    <row r="500" customFormat="1" ht="12" customHeight="1"/>
    <row r="501" customFormat="1" ht="12" customHeight="1"/>
    <row r="502" customFormat="1" ht="12" customHeight="1"/>
    <row r="503" customFormat="1" ht="12" customHeight="1"/>
    <row r="504" customFormat="1" ht="12" customHeight="1"/>
    <row r="505" customFormat="1" ht="12" customHeight="1"/>
    <row r="506" customFormat="1" ht="12" customHeight="1"/>
    <row r="507" customFormat="1" ht="12" customHeight="1"/>
    <row r="508" customFormat="1" ht="12" customHeight="1"/>
    <row r="509" customFormat="1" ht="12" customHeight="1"/>
    <row r="510" customFormat="1" ht="12" customHeight="1"/>
    <row r="511" customFormat="1" ht="12" customHeight="1"/>
    <row r="512" customFormat="1" ht="12" customHeight="1"/>
    <row r="513" customFormat="1" ht="12" customHeight="1"/>
    <row r="514" customFormat="1" ht="12" customHeight="1"/>
    <row r="515" customFormat="1" ht="12" customHeight="1"/>
    <row r="516" customFormat="1" ht="12" customHeight="1"/>
    <row r="517" customFormat="1" ht="12" customHeight="1"/>
    <row r="518" customFormat="1" ht="12" customHeight="1"/>
    <row r="519" customFormat="1" ht="12" customHeight="1"/>
    <row r="520" customFormat="1" ht="12" customHeight="1"/>
    <row r="521" customFormat="1" ht="12" customHeight="1"/>
    <row r="522" customFormat="1" ht="12" customHeight="1"/>
    <row r="523" customFormat="1" ht="12" customHeight="1"/>
    <row r="524" customFormat="1" ht="12" customHeight="1"/>
    <row r="525" customFormat="1" ht="12" customHeight="1"/>
    <row r="526" customFormat="1" ht="12" customHeight="1"/>
    <row r="527" customFormat="1" ht="12" customHeight="1"/>
    <row r="528" customFormat="1" ht="12" customHeight="1"/>
    <row r="529" customFormat="1" ht="12" customHeight="1"/>
    <row r="530" customFormat="1" ht="12" customHeight="1"/>
    <row r="531" customFormat="1" ht="12" customHeight="1"/>
    <row r="532" customFormat="1" ht="12" customHeight="1"/>
    <row r="533" customFormat="1" ht="12" customHeight="1"/>
    <row r="534" customFormat="1" ht="12" customHeight="1"/>
    <row r="535" customFormat="1" ht="12" customHeight="1"/>
    <row r="536" customFormat="1" ht="12" customHeight="1"/>
    <row r="537" customFormat="1" ht="12" customHeight="1"/>
    <row r="538" customFormat="1" ht="12" customHeight="1"/>
    <row r="539" customFormat="1" ht="12" customHeight="1"/>
    <row r="540" customFormat="1" ht="12" customHeight="1"/>
    <row r="541" customFormat="1" ht="12" customHeight="1"/>
    <row r="542" customFormat="1" ht="12" customHeight="1"/>
    <row r="543" customFormat="1" ht="12" customHeight="1"/>
    <row r="544" customFormat="1" ht="12" customHeight="1"/>
    <row r="545" customFormat="1" ht="12" customHeight="1"/>
    <row r="546" customFormat="1" ht="12" customHeight="1"/>
    <row r="547" customFormat="1" ht="12" customHeight="1"/>
    <row r="548" customFormat="1" ht="12" customHeight="1"/>
    <row r="549" customFormat="1" ht="12" customHeight="1"/>
    <row r="550" customFormat="1" ht="12" customHeight="1"/>
    <row r="551" customFormat="1" ht="12" customHeight="1"/>
    <row r="552" customFormat="1" ht="12" customHeight="1"/>
    <row r="553" customFormat="1" ht="12" customHeight="1"/>
    <row r="554" customFormat="1" ht="12" customHeight="1"/>
    <row r="555" customFormat="1" ht="12" customHeight="1"/>
    <row r="556" customFormat="1" ht="12" customHeight="1"/>
    <row r="557" customFormat="1" ht="12" customHeight="1"/>
    <row r="558" customFormat="1" ht="12" customHeight="1"/>
    <row r="559" customFormat="1" ht="12" customHeight="1"/>
    <row r="560" customFormat="1" ht="12" customHeight="1"/>
    <row r="561" customFormat="1" ht="12" customHeight="1"/>
    <row r="562" customFormat="1" ht="12" customHeight="1"/>
    <row r="563" customFormat="1" ht="12" customHeight="1"/>
    <row r="564" customFormat="1" ht="12" customHeight="1"/>
    <row r="565" customFormat="1" ht="12" customHeight="1"/>
    <row r="566" customFormat="1" ht="12" customHeight="1"/>
    <row r="567" customFormat="1" ht="12" customHeight="1"/>
    <row r="568" customFormat="1" ht="12" customHeight="1"/>
    <row r="569" customFormat="1" ht="12" customHeight="1"/>
    <row r="570" customFormat="1" ht="12" customHeight="1"/>
    <row r="571" customFormat="1" ht="12" customHeight="1"/>
    <row r="572" customFormat="1" ht="12" customHeight="1"/>
    <row r="573" customFormat="1" ht="12" customHeight="1"/>
    <row r="574" customFormat="1" ht="12" customHeight="1"/>
    <row r="575" customFormat="1" ht="12" customHeight="1"/>
    <row r="576" customFormat="1" ht="12" customHeight="1"/>
    <row r="577" customFormat="1" ht="12" customHeight="1"/>
    <row r="578" customFormat="1" ht="12" customHeight="1"/>
    <row r="579" customFormat="1" ht="12" customHeight="1"/>
    <row r="580" customFormat="1" ht="12" customHeight="1"/>
    <row r="581" customFormat="1" ht="12" customHeight="1"/>
    <row r="582" customFormat="1" ht="12" customHeight="1"/>
    <row r="583" customFormat="1" ht="12" customHeight="1"/>
    <row r="584" customFormat="1" ht="12" customHeight="1"/>
    <row r="585" customFormat="1" ht="12" customHeight="1"/>
    <row r="586" customFormat="1" ht="12" customHeight="1"/>
    <row r="587" customFormat="1" ht="12" customHeight="1"/>
    <row r="588" customFormat="1" ht="12" customHeight="1"/>
    <row r="589" customFormat="1" ht="12" customHeight="1"/>
    <row r="590" customFormat="1" ht="12" customHeight="1"/>
    <row r="591" customFormat="1" ht="12" customHeight="1"/>
    <row r="592" customFormat="1" ht="12" customHeight="1"/>
    <row r="593" customFormat="1" ht="12" customHeight="1"/>
    <row r="594" customFormat="1" ht="12" customHeight="1"/>
    <row r="595" customFormat="1" ht="12" customHeight="1"/>
    <row r="596" customFormat="1" ht="12" customHeight="1"/>
    <row r="597" customFormat="1" ht="12" customHeight="1"/>
    <row r="598" customFormat="1" ht="12" customHeight="1"/>
    <row r="599" customFormat="1" ht="12" customHeight="1"/>
    <row r="600" customFormat="1" ht="12" customHeight="1"/>
    <row r="601" customFormat="1" ht="12" customHeight="1"/>
    <row r="602" customFormat="1" ht="12" customHeight="1"/>
    <row r="603" customFormat="1" ht="12" customHeight="1"/>
    <row r="604" customFormat="1" ht="12" customHeight="1"/>
    <row r="605" customFormat="1" ht="12" customHeight="1"/>
    <row r="606" customFormat="1" ht="12" customHeight="1"/>
    <row r="607" customFormat="1" ht="12" customHeight="1"/>
    <row r="608" customFormat="1" ht="12" customHeight="1"/>
    <row r="609" customFormat="1" ht="12" customHeight="1"/>
    <row r="610" customFormat="1" ht="12" customHeight="1"/>
    <row r="611" customFormat="1" ht="12" customHeight="1"/>
    <row r="612" customFormat="1" ht="12" customHeight="1"/>
    <row r="613" customFormat="1" ht="12" customHeight="1"/>
    <row r="614" customFormat="1" ht="12" customHeight="1"/>
    <row r="615" customFormat="1" ht="12" customHeight="1"/>
    <row r="616" customFormat="1" ht="12" customHeight="1"/>
    <row r="617" customFormat="1" ht="12" customHeight="1"/>
    <row r="618" customFormat="1" ht="12" customHeight="1"/>
    <row r="619" customFormat="1" ht="12" customHeight="1"/>
    <row r="620" customFormat="1" ht="12" customHeight="1"/>
    <row r="621" customFormat="1" ht="12" customHeight="1"/>
    <row r="622" customFormat="1" ht="12" customHeight="1"/>
    <row r="623" customFormat="1" ht="12" customHeight="1"/>
    <row r="624" customFormat="1" ht="12" customHeight="1"/>
    <row r="625" customFormat="1" ht="12" customHeight="1"/>
    <row r="626" customFormat="1" ht="12" customHeight="1"/>
    <row r="627" customFormat="1" ht="12" customHeight="1"/>
    <row r="628" customFormat="1" ht="12" customHeight="1"/>
    <row r="629" customFormat="1" ht="12" customHeight="1"/>
    <row r="630" customFormat="1" ht="12" customHeight="1"/>
    <row r="631" customFormat="1" ht="12" customHeight="1"/>
    <row r="632" customFormat="1" ht="12" customHeight="1"/>
    <row r="633" customFormat="1" ht="12" customHeight="1"/>
    <row r="634" customFormat="1" ht="12" customHeight="1"/>
    <row r="635" customFormat="1" ht="12" customHeight="1"/>
    <row r="636" customFormat="1" ht="12" customHeight="1"/>
    <row r="637" customFormat="1" ht="12" customHeight="1"/>
    <row r="638" customFormat="1" ht="12" customHeight="1"/>
    <row r="639" customFormat="1" ht="12" customHeight="1"/>
    <row r="640" customFormat="1" ht="12" customHeight="1"/>
    <row r="641" customFormat="1" ht="12" customHeight="1"/>
    <row r="642" customFormat="1" ht="12" customHeight="1"/>
    <row r="643" customFormat="1" ht="12" customHeight="1"/>
    <row r="644" customFormat="1" ht="12" customHeight="1"/>
    <row r="645" customFormat="1" ht="12" customHeight="1"/>
    <row r="646" customFormat="1" ht="12" customHeight="1"/>
    <row r="647" customFormat="1" ht="12" customHeight="1"/>
    <row r="648" customFormat="1" ht="12" customHeight="1"/>
    <row r="649" customFormat="1" ht="12" customHeight="1"/>
    <row r="650" customFormat="1" ht="12" customHeight="1"/>
    <row r="651" customFormat="1" ht="12" customHeight="1"/>
    <row r="652" customFormat="1" ht="12" customHeight="1"/>
    <row r="653" customFormat="1" ht="12" customHeight="1"/>
    <row r="654" customFormat="1" ht="12" customHeight="1"/>
    <row r="655" customFormat="1" ht="12" customHeight="1"/>
    <row r="656" customFormat="1" ht="12" customHeight="1"/>
    <row r="657" customFormat="1" ht="12" customHeight="1"/>
    <row r="658" customFormat="1" ht="12" customHeight="1"/>
    <row r="659" customFormat="1" ht="12" customHeight="1"/>
    <row r="660" customFormat="1" ht="12" customHeight="1"/>
    <row r="661" customFormat="1" ht="12" customHeight="1"/>
    <row r="662" customFormat="1" ht="12" customHeight="1"/>
    <row r="663" customFormat="1" ht="12" customHeight="1"/>
    <row r="664" customFormat="1" ht="12" customHeight="1"/>
    <row r="665" customFormat="1" ht="12" customHeight="1"/>
    <row r="666" customFormat="1" ht="12" customHeight="1"/>
    <row r="667" customFormat="1" ht="12" customHeight="1"/>
    <row r="668" customFormat="1" ht="12" customHeight="1"/>
    <row r="669" customFormat="1" ht="12" customHeight="1"/>
    <row r="670" customFormat="1" ht="12" customHeight="1"/>
    <row r="671" customFormat="1" ht="12" customHeight="1"/>
    <row r="672" customFormat="1" ht="12" customHeight="1"/>
    <row r="673" customFormat="1" ht="12" customHeight="1"/>
    <row r="674" customFormat="1" ht="12" customHeight="1"/>
    <row r="675" customFormat="1" ht="12" customHeight="1"/>
    <row r="676" customFormat="1" ht="12" customHeight="1"/>
    <row r="677" customFormat="1" ht="12" customHeight="1"/>
    <row r="678" customFormat="1" ht="12" customHeight="1"/>
    <row r="679" customFormat="1" ht="12" customHeight="1"/>
    <row r="680" customFormat="1" ht="12" customHeight="1"/>
    <row r="681" customFormat="1" ht="12" customHeight="1"/>
    <row r="682" customFormat="1" ht="12" customHeight="1"/>
    <row r="683" customFormat="1" ht="12" customHeight="1"/>
    <row r="684" customFormat="1" ht="12" customHeight="1"/>
    <row r="685" customFormat="1" ht="12" customHeight="1"/>
    <row r="686" customFormat="1" ht="12" customHeight="1"/>
    <row r="687" customFormat="1" ht="12" customHeight="1"/>
    <row r="688" customFormat="1" ht="12" customHeight="1"/>
    <row r="689" customFormat="1" ht="12" customHeight="1"/>
    <row r="690" customFormat="1" ht="12" customHeight="1"/>
    <row r="691" customFormat="1" ht="12" customHeight="1"/>
    <row r="692" customFormat="1" ht="12" customHeight="1"/>
    <row r="693" customFormat="1" ht="12" customHeight="1"/>
    <row r="694" customFormat="1" ht="12" customHeight="1"/>
    <row r="695" customFormat="1" ht="12" customHeight="1"/>
    <row r="696" customFormat="1" ht="12" customHeight="1"/>
    <row r="697" customFormat="1" ht="12" customHeight="1"/>
    <row r="698" customFormat="1" ht="12" customHeight="1"/>
    <row r="699" customFormat="1" ht="12" customHeight="1"/>
    <row r="700" customFormat="1" ht="12" customHeight="1"/>
    <row r="701" customFormat="1" ht="12" customHeight="1"/>
    <row r="702" customFormat="1" ht="12" customHeight="1"/>
    <row r="703" customFormat="1" ht="12" customHeight="1"/>
    <row r="704" customFormat="1" ht="12" customHeight="1"/>
    <row r="705" customFormat="1" ht="12" customHeight="1"/>
    <row r="706" customFormat="1" ht="12" customHeight="1"/>
    <row r="707" customFormat="1" ht="12" customHeight="1"/>
    <row r="708" customFormat="1" ht="12" customHeight="1"/>
    <row r="709" customFormat="1" ht="12" customHeight="1"/>
    <row r="710" customFormat="1" ht="12" customHeight="1"/>
    <row r="711" customFormat="1" ht="12" customHeight="1"/>
    <row r="712" customFormat="1" ht="12" customHeight="1"/>
    <row r="713" customFormat="1" ht="12" customHeight="1"/>
    <row r="714" customFormat="1" ht="12" customHeight="1"/>
    <row r="715" customFormat="1" ht="12" customHeight="1"/>
    <row r="716" customFormat="1" ht="12" customHeight="1"/>
    <row r="717" customFormat="1" ht="12" customHeight="1"/>
    <row r="718" customFormat="1" ht="12" customHeight="1"/>
    <row r="719" customFormat="1" ht="12" customHeight="1"/>
    <row r="720" customFormat="1" ht="12" customHeight="1"/>
    <row r="721" customFormat="1" ht="12" customHeight="1"/>
    <row r="722" customFormat="1" ht="12" customHeight="1"/>
    <row r="723" customFormat="1" ht="12" customHeight="1"/>
    <row r="724" customFormat="1" ht="12" customHeight="1"/>
    <row r="725" customFormat="1" ht="12" customHeight="1"/>
    <row r="726" customFormat="1" ht="12" customHeight="1"/>
    <row r="727" customFormat="1" ht="12" customHeight="1"/>
    <row r="728" customFormat="1" ht="12" customHeight="1"/>
    <row r="729" customFormat="1" ht="12" customHeight="1"/>
    <row r="730" customFormat="1" ht="12" customHeight="1"/>
    <row r="731" customFormat="1" ht="12" customHeight="1"/>
    <row r="732" customFormat="1" ht="12" customHeight="1"/>
    <row r="733" customFormat="1" ht="12" customHeight="1"/>
    <row r="734" customFormat="1" ht="12" customHeight="1"/>
    <row r="735" customFormat="1" ht="12" customHeight="1"/>
    <row r="736" customFormat="1" ht="12" customHeight="1"/>
    <row r="737" customFormat="1" ht="12" customHeight="1"/>
    <row r="738" customFormat="1" ht="12" customHeight="1"/>
    <row r="739" customFormat="1" ht="12" customHeight="1"/>
    <row r="740" customFormat="1" ht="12" customHeight="1"/>
    <row r="741" customFormat="1" ht="12" customHeight="1"/>
    <row r="742" customFormat="1" ht="12" customHeight="1"/>
    <row r="743" customFormat="1" ht="12" customHeight="1"/>
    <row r="744" customFormat="1" ht="12" customHeight="1"/>
    <row r="745" customFormat="1" ht="12" customHeight="1"/>
    <row r="746" customFormat="1" ht="12" customHeight="1"/>
    <row r="747" customFormat="1" ht="12" customHeight="1"/>
    <row r="748" customFormat="1" ht="12" customHeight="1"/>
    <row r="749" customFormat="1" ht="12" customHeight="1"/>
    <row r="750" customFormat="1" ht="12" customHeight="1"/>
    <row r="751" customFormat="1" ht="12" customHeight="1"/>
    <row r="752" customFormat="1" ht="12" customHeight="1"/>
    <row r="753" customFormat="1" ht="12" customHeight="1"/>
    <row r="754" customFormat="1" ht="12" customHeight="1"/>
    <row r="755" customFormat="1" ht="12" customHeight="1"/>
    <row r="756" customFormat="1" ht="12" customHeight="1"/>
    <row r="757" customFormat="1" ht="12" customHeight="1"/>
    <row r="758" customFormat="1" ht="12" customHeight="1"/>
    <row r="759" customFormat="1" ht="12" customHeight="1"/>
    <row r="760" customFormat="1" ht="12" customHeight="1"/>
    <row r="761" customFormat="1" ht="12" customHeight="1"/>
    <row r="762" customFormat="1" ht="12" customHeight="1"/>
    <row r="763" customFormat="1" ht="12" customHeight="1"/>
    <row r="764" customFormat="1" ht="12" customHeight="1"/>
    <row r="765" customFormat="1" ht="12" customHeight="1"/>
    <row r="766" customFormat="1" ht="12" customHeight="1"/>
    <row r="767" customFormat="1" ht="12" customHeight="1"/>
    <row r="768" customFormat="1" ht="12" customHeight="1"/>
    <row r="769" customFormat="1" ht="12" customHeight="1"/>
    <row r="770" customFormat="1" ht="12" customHeight="1"/>
    <row r="771" customFormat="1" ht="12" customHeight="1"/>
    <row r="772" customFormat="1" ht="12" customHeight="1"/>
    <row r="773" customFormat="1" ht="12" customHeight="1"/>
    <row r="774" customFormat="1" ht="12" customHeight="1"/>
    <row r="775" customFormat="1" ht="12" customHeight="1"/>
    <row r="776" customFormat="1" ht="12" customHeight="1"/>
    <row r="777" customFormat="1" ht="12" customHeight="1"/>
    <row r="778" customFormat="1" ht="12" customHeight="1"/>
    <row r="779" customFormat="1" ht="12" customHeight="1"/>
    <row r="780" customFormat="1" ht="12" customHeight="1"/>
    <row r="781" customFormat="1" ht="12" customHeight="1"/>
    <row r="782" customFormat="1" ht="12" customHeight="1"/>
    <row r="783" customFormat="1" ht="12" customHeight="1"/>
    <row r="784" customFormat="1" ht="12" customHeight="1"/>
    <row r="785" customFormat="1" ht="12" customHeight="1"/>
    <row r="786" customFormat="1" ht="12" customHeight="1"/>
    <row r="787" customFormat="1" ht="12" customHeight="1"/>
    <row r="788" customFormat="1" ht="12" customHeight="1"/>
    <row r="789" customFormat="1" ht="12" customHeight="1"/>
    <row r="790" customFormat="1" ht="12" customHeight="1"/>
    <row r="791" customFormat="1" ht="12" customHeight="1"/>
    <row r="792" customFormat="1" ht="12" customHeight="1"/>
    <row r="793" customFormat="1" ht="12" customHeight="1"/>
    <row r="794" customFormat="1" ht="12" customHeight="1"/>
    <row r="795" customFormat="1" ht="12" customHeight="1"/>
    <row r="796" customFormat="1" ht="12" customHeight="1"/>
    <row r="797" customFormat="1" ht="12" customHeight="1"/>
    <row r="798" customFormat="1" ht="12" customHeight="1"/>
    <row r="799" customFormat="1" ht="12" customHeight="1"/>
    <row r="800" customFormat="1" ht="12" customHeight="1"/>
    <row r="801" customFormat="1" ht="12" customHeight="1"/>
    <row r="802" customFormat="1" ht="12" customHeight="1"/>
    <row r="803" customFormat="1" ht="12" customHeight="1"/>
    <row r="804" customFormat="1" ht="12" customHeight="1"/>
    <row r="805" customFormat="1" ht="12" customHeight="1"/>
    <row r="806" customFormat="1" ht="12" customHeight="1"/>
    <row r="807" customFormat="1" ht="12" customHeight="1"/>
    <row r="808" customFormat="1" ht="12" customHeight="1"/>
    <row r="809" customFormat="1" ht="12" customHeight="1"/>
    <row r="810" customFormat="1" ht="12" customHeight="1"/>
    <row r="811" customFormat="1" ht="12" customHeight="1"/>
    <row r="812" customFormat="1" ht="12" customHeight="1"/>
    <row r="813" customFormat="1" ht="12" customHeight="1"/>
    <row r="814" customFormat="1" ht="12" customHeight="1"/>
    <row r="815" customFormat="1" ht="12" customHeight="1"/>
    <row r="816" customFormat="1" ht="12" customHeight="1"/>
    <row r="817" customFormat="1" ht="12" customHeight="1"/>
    <row r="818" customFormat="1" ht="12" customHeight="1"/>
    <row r="819" customFormat="1" ht="12" customHeight="1"/>
    <row r="820" customFormat="1" ht="12" customHeight="1"/>
    <row r="821" customFormat="1" ht="12" customHeight="1"/>
    <row r="822" customFormat="1" ht="12" customHeight="1"/>
    <row r="823" customFormat="1" ht="12" customHeight="1"/>
    <row r="824" customFormat="1" ht="12" customHeight="1"/>
    <row r="825" customFormat="1" ht="12" customHeight="1"/>
    <row r="826" customFormat="1" ht="12" customHeight="1"/>
    <row r="827" customFormat="1" ht="12" customHeight="1"/>
    <row r="828" customFormat="1" ht="12" customHeight="1"/>
    <row r="829" customFormat="1" ht="12" customHeight="1"/>
    <row r="830" customFormat="1" ht="12" customHeight="1"/>
    <row r="831" customFormat="1" ht="12" customHeight="1"/>
    <row r="832" customFormat="1" ht="12" customHeight="1"/>
    <row r="833" customFormat="1" ht="12" customHeight="1"/>
    <row r="834" customFormat="1" ht="12" customHeight="1"/>
    <row r="835" customFormat="1" ht="12" customHeight="1"/>
    <row r="836" customFormat="1" ht="12" customHeight="1"/>
    <row r="837" customFormat="1" ht="12" customHeight="1"/>
    <row r="838" customFormat="1" ht="12" customHeight="1"/>
    <row r="839" customFormat="1" ht="12" customHeight="1"/>
    <row r="840" customFormat="1" ht="12" customHeight="1"/>
    <row r="841" customFormat="1" ht="12" customHeight="1"/>
    <row r="842" customFormat="1" ht="12" customHeight="1"/>
    <row r="843" customFormat="1" ht="12" customHeight="1"/>
    <row r="844" customFormat="1" ht="12" customHeight="1"/>
    <row r="845" customFormat="1" ht="12" customHeight="1"/>
    <row r="846" customFormat="1" ht="12" customHeight="1"/>
    <row r="847" customFormat="1" ht="12" customHeight="1"/>
    <row r="848" customFormat="1" ht="12" customHeight="1"/>
    <row r="849" customFormat="1" ht="12" customHeight="1"/>
    <row r="850" customFormat="1" ht="12" customHeight="1"/>
    <row r="851" customFormat="1" ht="12" customHeight="1"/>
    <row r="852" customFormat="1" ht="12" customHeight="1"/>
    <row r="853" customFormat="1" ht="12" customHeight="1"/>
    <row r="854" customFormat="1" ht="12" customHeight="1"/>
    <row r="855" customFormat="1" ht="12" customHeight="1"/>
    <row r="856" customFormat="1" ht="12" customHeight="1"/>
    <row r="857" customFormat="1" ht="12" customHeight="1"/>
    <row r="858" customFormat="1" ht="12" customHeight="1"/>
    <row r="859" customFormat="1" ht="12" customHeight="1"/>
    <row r="860" customFormat="1" ht="12" customHeight="1"/>
    <row r="861" customFormat="1" ht="12" customHeight="1"/>
    <row r="862" customFormat="1" ht="12" customHeight="1"/>
    <row r="863" customFormat="1" ht="12" customHeight="1"/>
    <row r="864" customFormat="1" ht="12" customHeight="1"/>
    <row r="865" customFormat="1" ht="12" customHeight="1"/>
    <row r="866" customFormat="1" ht="12" customHeight="1"/>
    <row r="867" customFormat="1" ht="12" customHeight="1"/>
    <row r="868" customFormat="1" ht="12" customHeight="1"/>
    <row r="869" customFormat="1" ht="12" customHeight="1"/>
    <row r="870" customFormat="1" ht="12" customHeight="1"/>
    <row r="871" customFormat="1" ht="12" customHeight="1"/>
    <row r="872" customFormat="1" ht="12" customHeight="1"/>
    <row r="873" customFormat="1" ht="12" customHeight="1"/>
    <row r="874" customFormat="1" ht="12" customHeight="1"/>
    <row r="875" customFormat="1" ht="12" customHeight="1"/>
    <row r="876" customFormat="1" ht="12" customHeight="1"/>
    <row r="877" customFormat="1" ht="12" customHeight="1"/>
    <row r="878" customFormat="1" ht="12" customHeight="1"/>
    <row r="879" customFormat="1" ht="12" customHeight="1"/>
    <row r="880" customFormat="1" ht="12" customHeight="1"/>
    <row r="881" customFormat="1" ht="12" customHeight="1"/>
    <row r="882" customFormat="1" ht="12" customHeight="1"/>
    <row r="883" customFormat="1" ht="12" customHeight="1"/>
    <row r="884" customFormat="1" ht="12" customHeight="1"/>
    <row r="885" customFormat="1" ht="12" customHeight="1"/>
    <row r="886" customFormat="1" ht="12" customHeight="1"/>
    <row r="887" customFormat="1" ht="12" customHeight="1"/>
    <row r="888" customFormat="1" ht="12" customHeight="1"/>
    <row r="889" customFormat="1" ht="12" customHeight="1"/>
    <row r="890" customFormat="1" ht="12" customHeight="1"/>
    <row r="891" customFormat="1" ht="12" customHeight="1"/>
    <row r="892" customFormat="1" ht="12" customHeight="1"/>
    <row r="893" customFormat="1" ht="12" customHeight="1"/>
    <row r="894" customFormat="1" ht="12" customHeight="1"/>
    <row r="895" customFormat="1" ht="12" customHeight="1"/>
    <row r="896" customFormat="1" ht="12" customHeight="1"/>
    <row r="897" customFormat="1" ht="12" customHeight="1"/>
    <row r="898" customFormat="1" ht="12" customHeight="1"/>
    <row r="899" customFormat="1" ht="12" customHeight="1"/>
    <row r="900" customFormat="1" ht="12" customHeight="1"/>
    <row r="901" customFormat="1" ht="12" customHeight="1"/>
    <row r="902" customFormat="1" ht="12" customHeight="1"/>
    <row r="903" customFormat="1" ht="12" customHeight="1"/>
    <row r="904" customFormat="1" ht="12" customHeight="1"/>
    <row r="905" customFormat="1" ht="12" customHeight="1"/>
    <row r="906" customFormat="1" ht="12" customHeight="1"/>
    <row r="907" customFormat="1" ht="12" customHeight="1"/>
    <row r="908" customFormat="1" ht="12" customHeight="1"/>
    <row r="909" customFormat="1" ht="12" customHeight="1"/>
    <row r="910" customFormat="1" ht="12" customHeight="1"/>
    <row r="911" customFormat="1" ht="12" customHeight="1"/>
    <row r="912" customFormat="1" ht="12" customHeight="1"/>
    <row r="913" customFormat="1" ht="12" customHeight="1"/>
    <row r="914" customFormat="1" ht="12" customHeight="1"/>
    <row r="915" customFormat="1" ht="12" customHeight="1"/>
    <row r="916" customFormat="1" ht="12" customHeight="1"/>
    <row r="917" customFormat="1" ht="12" customHeight="1"/>
    <row r="918" customFormat="1" ht="12" customHeight="1"/>
    <row r="919" customFormat="1" ht="12" customHeight="1"/>
    <row r="920" customFormat="1" ht="12" customHeight="1"/>
    <row r="921" customFormat="1" ht="12" customHeight="1"/>
    <row r="922" customFormat="1" ht="12" customHeight="1"/>
    <row r="923" customFormat="1" ht="12" customHeight="1"/>
    <row r="924" customFormat="1" ht="12" customHeight="1"/>
    <row r="925" customFormat="1" ht="12" customHeight="1"/>
    <row r="926" customFormat="1" ht="12" customHeight="1"/>
    <row r="927" customFormat="1" ht="12" customHeight="1"/>
    <row r="928" customFormat="1" ht="12" customHeight="1"/>
    <row r="929" customFormat="1" ht="12" customHeight="1"/>
    <row r="930" customFormat="1" ht="12" customHeight="1"/>
    <row r="931" customFormat="1" ht="12" customHeight="1"/>
    <row r="932" customFormat="1" ht="12" customHeight="1"/>
    <row r="933" customFormat="1" ht="12" customHeight="1"/>
    <row r="934" customFormat="1" ht="12" customHeight="1"/>
    <row r="935" customFormat="1" ht="12" customHeight="1"/>
    <row r="936" customFormat="1" ht="12" customHeight="1"/>
    <row r="937" customFormat="1" ht="12" customHeight="1"/>
    <row r="938" customFormat="1" ht="12" customHeight="1"/>
    <row r="939" customFormat="1" ht="12" customHeight="1"/>
    <row r="940" customFormat="1" ht="12" customHeight="1"/>
    <row r="941" customFormat="1" ht="12" customHeight="1"/>
    <row r="942" customFormat="1" ht="12" customHeight="1"/>
    <row r="943" customFormat="1" ht="12" customHeight="1"/>
    <row r="944" customFormat="1" ht="12" customHeight="1"/>
    <row r="945" customFormat="1" ht="12" customHeight="1"/>
    <row r="946" customFormat="1" ht="12" customHeight="1"/>
    <row r="947" customFormat="1" ht="12" customHeight="1"/>
    <row r="948" customFormat="1" ht="12" customHeight="1"/>
    <row r="949" customFormat="1" ht="12" customHeight="1"/>
    <row r="950" customFormat="1" ht="12" customHeight="1"/>
    <row r="951" customFormat="1" ht="12" customHeight="1"/>
    <row r="952" customFormat="1" ht="12" customHeight="1"/>
    <row r="953" customFormat="1" ht="12" customHeight="1"/>
    <row r="954" customFormat="1" ht="12" customHeight="1"/>
    <row r="955" customFormat="1" ht="12" customHeight="1"/>
    <row r="956" customFormat="1" ht="12" customHeight="1"/>
    <row r="957" customFormat="1" ht="12" customHeight="1"/>
    <row r="958" customFormat="1" ht="12" customHeight="1"/>
    <row r="959" customFormat="1" ht="12" customHeight="1"/>
    <row r="960" customFormat="1" ht="12" customHeight="1"/>
    <row r="961" customFormat="1" ht="12" customHeight="1"/>
    <row r="962" customFormat="1" ht="12" customHeight="1"/>
    <row r="963" customFormat="1" ht="12" customHeight="1"/>
    <row r="964" customFormat="1" ht="12" customHeight="1"/>
    <row r="965" customFormat="1" ht="12" customHeight="1"/>
    <row r="966" customFormat="1" ht="12" customHeight="1"/>
    <row r="967" customFormat="1" ht="12" customHeight="1"/>
    <row r="968" customFormat="1" ht="12" customHeight="1"/>
    <row r="969" customFormat="1" ht="12" customHeight="1"/>
    <row r="970" customFormat="1" ht="12" customHeight="1"/>
    <row r="971" customFormat="1" ht="12" customHeight="1"/>
    <row r="972" customFormat="1" ht="12" customHeight="1"/>
    <row r="973" customFormat="1" ht="12" customHeight="1"/>
    <row r="974" customFormat="1" ht="12" customHeight="1"/>
    <row r="975" customFormat="1" ht="12" customHeight="1"/>
    <row r="976" customFormat="1" ht="12" customHeight="1"/>
    <row r="977" customFormat="1" ht="12" customHeight="1"/>
    <row r="978" customFormat="1" ht="12" customHeight="1"/>
    <row r="979" customFormat="1" ht="12" customHeight="1"/>
    <row r="980" customFormat="1" ht="12" customHeight="1"/>
    <row r="981" customFormat="1" ht="12" customHeight="1"/>
    <row r="982" customFormat="1" ht="12" customHeight="1"/>
    <row r="983" customFormat="1" ht="12" customHeight="1"/>
    <row r="984" customFormat="1" ht="12" customHeight="1"/>
    <row r="985" customFormat="1" ht="12" customHeight="1"/>
    <row r="986" customFormat="1" ht="12" customHeight="1"/>
    <row r="987" customFormat="1" ht="12" customHeight="1"/>
    <row r="988" customFormat="1" ht="12" customHeight="1"/>
    <row r="989" customFormat="1" ht="12" customHeight="1"/>
    <row r="990" customFormat="1" ht="12" customHeight="1"/>
    <row r="991" customFormat="1" ht="12" customHeight="1"/>
    <row r="992" customFormat="1" ht="12" customHeight="1"/>
    <row r="993" customFormat="1" ht="12" customHeight="1"/>
    <row r="994" customFormat="1" ht="12" customHeight="1"/>
    <row r="995" customFormat="1" ht="12" customHeight="1"/>
    <row r="996" customFormat="1" ht="12" customHeight="1"/>
    <row r="997" customFormat="1" ht="12" customHeight="1"/>
    <row r="998" customFormat="1" ht="12" customHeight="1"/>
    <row r="999" customFormat="1" ht="12" customHeight="1"/>
    <row r="1000" customFormat="1" ht="12" customHeight="1"/>
  </sheetData>
  <mergeCells count="1">
    <mergeCell ref="C1:D1"/>
  </mergeCells>
  <dataValidations count="2">
    <dataValidation type="list" allowBlank="1" showErrorMessage="1" sqref="B5" xr:uid="{E55DF441-C061-7649-96AB-410AACC396D9}">
      <formula1>productie</formula1>
    </dataValidation>
    <dataValidation type="list" allowBlank="1" showErrorMessage="1" sqref="B4" xr:uid="{9FDFF517-43B1-AE4F-9E36-9CBF2EDBDF46}">
      <formula1>bedienden</formula1>
    </dataValidation>
  </dataValidations>
  <pageMargins left="0.75" right="0.75" top="1" bottom="1" header="0" footer="0"/>
  <pageSetup orientation="landscape"/>
  <legacy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Z1000"/>
  <sheetViews>
    <sheetView workbookViewId="0">
      <selection activeCell="F79" sqref="F79"/>
    </sheetView>
  </sheetViews>
  <sheetFormatPr defaultColWidth="14.5" defaultRowHeight="15" customHeight="1"/>
  <cols>
    <col min="1" max="1" width="41.625" customWidth="1"/>
    <col min="2" max="2" width="20.5" customWidth="1"/>
    <col min="3" max="3" width="18.125" customWidth="1"/>
    <col min="4" max="9" width="12.875" customWidth="1"/>
    <col min="10" max="10" width="14" customWidth="1"/>
    <col min="11" max="14" width="12.875" customWidth="1"/>
    <col min="15" max="15" width="11" customWidth="1"/>
    <col min="16" max="16" width="12.875" customWidth="1"/>
    <col min="17" max="26" width="11" customWidth="1"/>
  </cols>
  <sheetData>
    <row r="1" spans="1:26" s="93" customFormat="1" ht="17.100000000000001" thickBot="1">
      <c r="A1" s="94" t="s">
        <v>40</v>
      </c>
      <c r="B1" s="95">
        <v>2026</v>
      </c>
      <c r="C1" s="166" t="s">
        <v>41</v>
      </c>
      <c r="D1" s="181"/>
    </row>
    <row r="2" spans="1:26" ht="12" customHeight="1"/>
    <row r="3" spans="1:26" ht="12" customHeight="1">
      <c r="A3" s="17" t="s">
        <v>42</v>
      </c>
      <c r="B3" s="18" t="s">
        <v>15</v>
      </c>
    </row>
    <row r="4" spans="1:26" ht="12" customHeight="1">
      <c r="A4" s="17" t="s">
        <v>43</v>
      </c>
      <c r="B4" s="18" t="s">
        <v>15</v>
      </c>
    </row>
    <row r="5" spans="1:26" ht="12" customHeight="1">
      <c r="A5" s="17" t="s">
        <v>44</v>
      </c>
      <c r="B5" s="18" t="s">
        <v>15</v>
      </c>
    </row>
    <row r="6" spans="1:26" ht="12" customHeight="1">
      <c r="A6" s="17" t="s">
        <v>45</v>
      </c>
      <c r="B6" s="19">
        <v>0</v>
      </c>
    </row>
    <row r="7" spans="1:26" ht="12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spans="1:26" ht="12" customHeight="1">
      <c r="A8" s="15" t="s">
        <v>46</v>
      </c>
    </row>
    <row r="9" spans="1:26" ht="12" customHeight="1">
      <c r="A9" s="17" t="s">
        <v>47</v>
      </c>
      <c r="B9" s="20" t="s">
        <v>48</v>
      </c>
    </row>
    <row r="10" spans="1:26" ht="12" customHeight="1">
      <c r="A10" s="17" t="s">
        <v>49</v>
      </c>
      <c r="B10" s="18" t="s">
        <v>15</v>
      </c>
    </row>
    <row r="11" spans="1:26" ht="12" customHeight="1">
      <c r="A11" s="17" t="s">
        <v>50</v>
      </c>
      <c r="B11" s="18" t="s">
        <v>15</v>
      </c>
      <c r="C11" s="7" t="s">
        <v>15</v>
      </c>
      <c r="D11" s="6" t="s">
        <v>15</v>
      </c>
      <c r="E11" s="6"/>
    </row>
    <row r="12" spans="1:26" ht="12" customHeight="1">
      <c r="A12" s="17" t="s">
        <v>51</v>
      </c>
      <c r="B12" s="18" t="s">
        <v>15</v>
      </c>
      <c r="C12" s="7" t="s">
        <v>15</v>
      </c>
      <c r="D12" s="6"/>
      <c r="E12" s="6"/>
    </row>
    <row r="13" spans="1:26" ht="12" customHeight="1">
      <c r="A13" s="17" t="s">
        <v>52</v>
      </c>
      <c r="B13" s="18"/>
      <c r="C13" s="7" t="s">
        <v>15</v>
      </c>
    </row>
    <row r="14" spans="1:26" ht="12" customHeight="1"/>
    <row r="15" spans="1:26" ht="12" customHeight="1">
      <c r="A15" s="17" t="s">
        <v>53</v>
      </c>
      <c r="B15" s="21">
        <v>0</v>
      </c>
    </row>
    <row r="16" spans="1:26" ht="12" customHeight="1">
      <c r="A16" s="17" t="s">
        <v>54</v>
      </c>
      <c r="B16" s="21">
        <v>0</v>
      </c>
    </row>
    <row r="17" spans="1:26" ht="12" customHeight="1">
      <c r="A17" s="17" t="s">
        <v>55</v>
      </c>
      <c r="B17" s="21">
        <v>0</v>
      </c>
    </row>
    <row r="18" spans="1:26" ht="12" customHeight="1">
      <c r="A18" s="17" t="s">
        <v>56</v>
      </c>
      <c r="B18" s="21">
        <v>0</v>
      </c>
    </row>
    <row r="19" spans="1:26" ht="12" customHeight="1">
      <c r="A19" s="7" t="s">
        <v>15</v>
      </c>
      <c r="B19" s="7" t="s">
        <v>15</v>
      </c>
    </row>
    <row r="20" spans="1:26" ht="12" customHeight="1">
      <c r="A20" s="17" t="s">
        <v>57</v>
      </c>
      <c r="B20" s="22">
        <v>0</v>
      </c>
      <c r="C20" s="6" t="s">
        <v>58</v>
      </c>
    </row>
    <row r="21" spans="1:26" ht="12" customHeight="1">
      <c r="A21" s="17" t="s">
        <v>59</v>
      </c>
      <c r="B21" s="23">
        <f>(((52*5)-20-10-B22)/11)*B20</f>
        <v>0</v>
      </c>
      <c r="C21" s="6" t="s">
        <v>60</v>
      </c>
    </row>
    <row r="22" spans="1:26" ht="12" customHeight="1">
      <c r="A22" s="17" t="s">
        <v>61</v>
      </c>
      <c r="B22" s="23">
        <v>0</v>
      </c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spans="1:26" ht="12" customHeight="1">
      <c r="A23" s="17" t="s">
        <v>62</v>
      </c>
      <c r="B23" s="24">
        <v>0</v>
      </c>
      <c r="C23" s="7" t="s">
        <v>15</v>
      </c>
    </row>
    <row r="24" spans="1:26" ht="12" customHeight="1">
      <c r="A24" s="17" t="s">
        <v>63</v>
      </c>
      <c r="B24" s="24">
        <f t="shared" ref="B24:B26" si="0">B16*$B$20</f>
        <v>0</v>
      </c>
      <c r="C24" s="7" t="s">
        <v>15</v>
      </c>
    </row>
    <row r="25" spans="1:26" ht="12" customHeight="1">
      <c r="A25" s="17" t="s">
        <v>64</v>
      </c>
      <c r="B25" s="24">
        <f t="shared" si="0"/>
        <v>0</v>
      </c>
      <c r="C25" s="7" t="s">
        <v>15</v>
      </c>
    </row>
    <row r="26" spans="1:26" ht="12" customHeight="1">
      <c r="A26" s="17" t="s">
        <v>65</v>
      </c>
      <c r="B26" s="24">
        <f t="shared" si="0"/>
        <v>0</v>
      </c>
    </row>
    <row r="27" spans="1:26" ht="12" customHeight="1">
      <c r="A27" s="7" t="s">
        <v>15</v>
      </c>
      <c r="B27" s="7" t="s">
        <v>15</v>
      </c>
      <c r="C27" s="7" t="s">
        <v>15</v>
      </c>
    </row>
    <row r="28" spans="1:26" ht="12" customHeight="1">
      <c r="A28" s="17" t="s">
        <v>66</v>
      </c>
      <c r="B28" s="25">
        <v>0</v>
      </c>
      <c r="C28" s="7" t="s">
        <v>67</v>
      </c>
    </row>
    <row r="29" spans="1:26" ht="12" customHeight="1">
      <c r="A29" s="17" t="s">
        <v>68</v>
      </c>
      <c r="B29" s="25">
        <v>0</v>
      </c>
      <c r="C29" s="7" t="s">
        <v>69</v>
      </c>
    </row>
    <row r="30" spans="1:26" ht="12" customHeight="1">
      <c r="A30" s="17" t="s">
        <v>70</v>
      </c>
      <c r="B30" s="25">
        <v>0</v>
      </c>
      <c r="C30" s="7" t="s">
        <v>67</v>
      </c>
      <c r="I30" s="24" t="s">
        <v>15</v>
      </c>
    </row>
    <row r="31" spans="1:26" ht="12" customHeight="1">
      <c r="A31" s="17" t="s">
        <v>70</v>
      </c>
      <c r="B31" s="25">
        <v>0</v>
      </c>
      <c r="C31" s="7" t="s">
        <v>69</v>
      </c>
    </row>
    <row r="32" spans="1:26" ht="12" customHeight="1">
      <c r="A32" s="17" t="s">
        <v>71</v>
      </c>
      <c r="B32" s="25">
        <v>0</v>
      </c>
      <c r="C32" s="7" t="s">
        <v>72</v>
      </c>
    </row>
    <row r="33" spans="1:17" ht="12" customHeight="1">
      <c r="A33" s="17" t="s">
        <v>73</v>
      </c>
      <c r="B33" s="25">
        <v>0</v>
      </c>
      <c r="C33" s="7" t="s">
        <v>74</v>
      </c>
    </row>
    <row r="34" spans="1:17" ht="12" customHeight="1"/>
    <row r="35" spans="1:17" ht="12" customHeight="1">
      <c r="A35" s="17" t="s">
        <v>75</v>
      </c>
      <c r="B35" s="8">
        <f>'RSZ-tarieven'!B4</f>
        <v>0.25</v>
      </c>
      <c r="C35" s="8"/>
    </row>
    <row r="36" spans="1:17" ht="12" customHeight="1">
      <c r="A36" s="17" t="s">
        <v>76</v>
      </c>
      <c r="B36" s="8">
        <f>'RSZ-tarieven'!B15</f>
        <v>1.9799999999999998E-2</v>
      </c>
      <c r="C36" s="8"/>
    </row>
    <row r="37" spans="1:17" ht="12" customHeight="1">
      <c r="A37" s="17" t="s">
        <v>77</v>
      </c>
      <c r="B37" s="22">
        <f>IF(B6&lt;10,0,1.69%)</f>
        <v>0</v>
      </c>
      <c r="C37" s="8"/>
    </row>
    <row r="38" spans="1:17" ht="12" customHeight="1">
      <c r="A38" s="17" t="s">
        <v>78</v>
      </c>
      <c r="B38" s="26">
        <f>IF(B23&gt;3744,0,0.14*(11233.89-(B23*3))/3)</f>
        <v>524.2482</v>
      </c>
      <c r="C38" s="8"/>
    </row>
    <row r="39" spans="1:17" ht="12" customHeight="1">
      <c r="A39" s="17" t="s">
        <v>79</v>
      </c>
      <c r="B39" s="27"/>
      <c r="C39" s="8"/>
    </row>
    <row r="40" spans="1:17" ht="12" customHeight="1">
      <c r="A40" s="17" t="s">
        <v>80</v>
      </c>
      <c r="B40" s="27"/>
      <c r="C40" s="8"/>
    </row>
    <row r="41" spans="1:17" ht="12" customHeight="1">
      <c r="F41" s="28" t="s">
        <v>15</v>
      </c>
      <c r="J41" s="28" t="s">
        <v>81</v>
      </c>
      <c r="M41" s="29" t="s">
        <v>15</v>
      </c>
      <c r="Q41" s="24"/>
    </row>
    <row r="42" spans="1:17" ht="12" customHeight="1">
      <c r="B42" s="30">
        <f>B1</f>
        <v>2026</v>
      </c>
      <c r="C42" s="20" t="s">
        <v>82</v>
      </c>
      <c r="D42" s="20" t="s">
        <v>83</v>
      </c>
      <c r="E42" s="20" t="s">
        <v>84</v>
      </c>
      <c r="F42" s="20" t="s">
        <v>85</v>
      </c>
      <c r="G42" s="20" t="s">
        <v>86</v>
      </c>
      <c r="H42" s="20" t="s">
        <v>87</v>
      </c>
      <c r="I42" s="20" t="s">
        <v>88</v>
      </c>
      <c r="J42" s="20" t="s">
        <v>89</v>
      </c>
      <c r="K42" s="20" t="s">
        <v>90</v>
      </c>
      <c r="L42" s="20" t="s">
        <v>91</v>
      </c>
      <c r="M42" s="20" t="s">
        <v>92</v>
      </c>
      <c r="N42" s="20" t="s">
        <v>93</v>
      </c>
      <c r="O42" s="20" t="s">
        <v>94</v>
      </c>
      <c r="P42" s="20" t="s">
        <v>95</v>
      </c>
    </row>
    <row r="43" spans="1:17" ht="12" customHeight="1">
      <c r="A43" s="7" t="s">
        <v>57</v>
      </c>
      <c r="B43" s="31" t="s">
        <v>96</v>
      </c>
      <c r="C43" s="105">
        <f t="shared" ref="C43:H43" si="1">$B$20</f>
        <v>0</v>
      </c>
      <c r="D43" s="106">
        <f t="shared" si="1"/>
        <v>0</v>
      </c>
      <c r="E43" s="106">
        <f t="shared" si="1"/>
        <v>0</v>
      </c>
      <c r="F43" s="106">
        <f t="shared" si="1"/>
        <v>0</v>
      </c>
      <c r="G43" s="106">
        <f t="shared" si="1"/>
        <v>0</v>
      </c>
      <c r="H43" s="106">
        <f t="shared" si="1"/>
        <v>0</v>
      </c>
      <c r="I43" s="107">
        <v>0.92</v>
      </c>
      <c r="J43" s="106">
        <f t="shared" ref="J43:P43" si="2">$B$20</f>
        <v>0</v>
      </c>
      <c r="K43" s="106">
        <f t="shared" si="2"/>
        <v>0</v>
      </c>
      <c r="L43" s="106">
        <f t="shared" si="2"/>
        <v>0</v>
      </c>
      <c r="M43" s="106">
        <f t="shared" si="2"/>
        <v>0</v>
      </c>
      <c r="N43" s="106">
        <f t="shared" si="2"/>
        <v>0</v>
      </c>
      <c r="O43" s="106">
        <f t="shared" si="2"/>
        <v>0</v>
      </c>
      <c r="P43" s="108">
        <f t="shared" si="2"/>
        <v>0</v>
      </c>
    </row>
    <row r="44" spans="1:17" ht="12" customHeight="1">
      <c r="A44" s="7" t="s">
        <v>97</v>
      </c>
      <c r="B44" s="32">
        <f t="shared" ref="B44:B50" si="3">SUM(C44:P44)</f>
        <v>0</v>
      </c>
      <c r="C44" s="109">
        <f>$B$21</f>
        <v>0</v>
      </c>
      <c r="D44" s="110">
        <f t="shared" ref="D44:H45" si="4">C44</f>
        <v>0</v>
      </c>
      <c r="E44" s="110">
        <f t="shared" si="4"/>
        <v>0</v>
      </c>
      <c r="F44" s="110">
        <f t="shared" si="4"/>
        <v>0</v>
      </c>
      <c r="G44" s="110">
        <f t="shared" si="4"/>
        <v>0</v>
      </c>
      <c r="H44" s="110">
        <f t="shared" si="4"/>
        <v>0</v>
      </c>
      <c r="I44" s="111" t="s">
        <v>98</v>
      </c>
      <c r="J44" s="110" t="s">
        <v>15</v>
      </c>
      <c r="K44" s="110">
        <f>H44</f>
        <v>0</v>
      </c>
      <c r="L44" s="110">
        <f t="shared" ref="L44:M44" si="5">K44</f>
        <v>0</v>
      </c>
      <c r="M44" s="110">
        <f t="shared" si="5"/>
        <v>0</v>
      </c>
      <c r="N44" s="110">
        <f>K44</f>
        <v>0</v>
      </c>
      <c r="O44" s="111" t="s">
        <v>98</v>
      </c>
      <c r="P44" s="112">
        <f t="shared" ref="P44:P45" si="6">N44</f>
        <v>0</v>
      </c>
    </row>
    <row r="45" spans="1:17" ht="12" customHeight="1">
      <c r="A45" s="7" t="s">
        <v>99</v>
      </c>
      <c r="B45" s="33">
        <f t="shared" si="3"/>
        <v>0</v>
      </c>
      <c r="C45" s="34">
        <f>$B23</f>
        <v>0</v>
      </c>
      <c r="D45" s="24">
        <f t="shared" si="4"/>
        <v>0</v>
      </c>
      <c r="E45" s="24">
        <f t="shared" si="4"/>
        <v>0</v>
      </c>
      <c r="F45" s="24">
        <f t="shared" si="4"/>
        <v>0</v>
      </c>
      <c r="G45" s="24">
        <f t="shared" si="4"/>
        <v>0</v>
      </c>
      <c r="H45" s="24">
        <f t="shared" si="4"/>
        <v>0</v>
      </c>
      <c r="I45" s="24">
        <f>H45*92%</f>
        <v>0</v>
      </c>
      <c r="J45" s="24">
        <f>H45</f>
        <v>0</v>
      </c>
      <c r="K45" s="24">
        <f t="shared" ref="K45:N45" si="7">J45</f>
        <v>0</v>
      </c>
      <c r="L45" s="24">
        <f t="shared" si="7"/>
        <v>0</v>
      </c>
      <c r="M45" s="24">
        <f t="shared" si="7"/>
        <v>0</v>
      </c>
      <c r="N45" s="24">
        <f t="shared" si="7"/>
        <v>0</v>
      </c>
      <c r="O45" s="24">
        <f>$B$18*$B20</f>
        <v>0</v>
      </c>
      <c r="P45" s="113">
        <f t="shared" si="6"/>
        <v>0</v>
      </c>
    </row>
    <row r="46" spans="1:17" ht="12" customHeight="1">
      <c r="A46" s="7" t="s">
        <v>100</v>
      </c>
      <c r="B46" s="33">
        <f t="shared" si="3"/>
        <v>0</v>
      </c>
      <c r="C46" s="34">
        <f>$B28+($B29*$C44)</f>
        <v>0</v>
      </c>
      <c r="D46" s="24">
        <f>$B28+($B29*D$44)</f>
        <v>0</v>
      </c>
      <c r="E46" s="24">
        <f>$B28+($B29*$E44)</f>
        <v>0</v>
      </c>
      <c r="F46" s="24">
        <f t="shared" ref="F46:H46" si="8">$B28+($B29*F$44)</f>
        <v>0</v>
      </c>
      <c r="G46" s="24">
        <f t="shared" si="8"/>
        <v>0</v>
      </c>
      <c r="H46" s="24">
        <f t="shared" si="8"/>
        <v>0</v>
      </c>
      <c r="I46" s="35" t="s">
        <v>98</v>
      </c>
      <c r="J46" s="24">
        <f>$B28+($B29*$B21)</f>
        <v>0</v>
      </c>
      <c r="K46" s="24">
        <f>$B28+($B29*K$44)</f>
        <v>0</v>
      </c>
      <c r="L46" s="24">
        <f>$B28+($B29*$L44)</f>
        <v>0</v>
      </c>
      <c r="M46" s="24">
        <f t="shared" ref="M46:N46" si="9">$B28+($B29*M$44)</f>
        <v>0</v>
      </c>
      <c r="N46" s="24">
        <f t="shared" si="9"/>
        <v>0</v>
      </c>
      <c r="O46" s="35" t="s">
        <v>98</v>
      </c>
      <c r="P46" s="114">
        <f>$B28+($B29*P$44)</f>
        <v>0</v>
      </c>
    </row>
    <row r="47" spans="1:17" ht="12" customHeight="1">
      <c r="A47" s="7" t="s">
        <v>101</v>
      </c>
      <c r="B47" s="33">
        <f t="shared" si="3"/>
        <v>0</v>
      </c>
      <c r="C47" s="34">
        <f>MAX(0,(IF((C45+C46)&gt;0,(C45+C46)*(B35+B36+B37)-B38-B39-B40)))</f>
        <v>0</v>
      </c>
      <c r="D47" s="24">
        <f>MAX(0,IF((D45+D46)&gt;0,(D45+D46)*(B35+B36+B37)-B38-B39-B40,0))</f>
        <v>0</v>
      </c>
      <c r="E47" s="24">
        <f>MAX(0,IF((E45+E46)&gt;0,(E45+E46)*(B35+B36+B37)-B38-B39-B40,0))</f>
        <v>0</v>
      </c>
      <c r="F47" s="24">
        <f>MAX(0,IF((F45+F46)&gt;0,(F45+F46)*(B35+B36+B37)-B38-B39-B40,0))</f>
        <v>0</v>
      </c>
      <c r="G47" s="24">
        <f>MAX(0,IF((G45+G46)&gt;0,(G45+G46)*(B35+B36+B37)-B38-B39-B40,0))</f>
        <v>0</v>
      </c>
      <c r="H47" s="24">
        <f>MAX(0,IF((H45+H46)&gt;0,(H45+H46)*(B35+B36+B37)-B38-B39-B40,0))</f>
        <v>0</v>
      </c>
      <c r="I47" s="35" t="s">
        <v>98</v>
      </c>
      <c r="J47" s="24">
        <f>MAX(0,IF((J45+J46)&gt;0,(J45+J46)*(B35+B36+B37)-B38-B39-B40,0))</f>
        <v>0</v>
      </c>
      <c r="K47" s="24">
        <f>MAX(0,IF((K45+K46)&gt;0,(K45+K46)*(B35+B36+B37)-B38-B39-B40,0))</f>
        <v>0</v>
      </c>
      <c r="L47" s="24">
        <f>MAX(0,IF((L45+L46)&gt;0,(L45+L46)*(B35+B36+B37)-B38-B39-B40,0))</f>
        <v>0</v>
      </c>
      <c r="M47" s="24">
        <f>MAX(0,IF((M45+M46)&gt;0,(M45+M46)*(B35+B36+B37)-B38-B39-B40,0))</f>
        <v>0</v>
      </c>
      <c r="N47" s="24">
        <f>MAX(0,IF((N45+N46)&gt;0,(N45+N46)*(B35+B36+B37)-B38-B39-B40,0))</f>
        <v>0</v>
      </c>
      <c r="O47" s="24">
        <f>MAX(0,IF((O45)&gt;0,O45*(B35+B36+B37),0))</f>
        <v>0</v>
      </c>
      <c r="P47" s="114">
        <f>MAX(0,IF((P45+P46)&gt;0,(P45+P46)*(B35+B36+B37)-B38-B39-B40,0))</f>
        <v>0</v>
      </c>
    </row>
    <row r="48" spans="1:17" ht="12" customHeight="1">
      <c r="A48" s="7" t="s">
        <v>102</v>
      </c>
      <c r="B48" s="33">
        <f t="shared" si="3"/>
        <v>0</v>
      </c>
      <c r="C48" s="34">
        <f t="shared" ref="C48:H48" si="10">$B30+($B31*C$44)</f>
        <v>0</v>
      </c>
      <c r="D48" s="35">
        <f t="shared" si="10"/>
        <v>0</v>
      </c>
      <c r="E48" s="35">
        <f t="shared" si="10"/>
        <v>0</v>
      </c>
      <c r="F48" s="35">
        <f t="shared" si="10"/>
        <v>0</v>
      </c>
      <c r="G48" s="35">
        <f t="shared" si="10"/>
        <v>0</v>
      </c>
      <c r="H48" s="35">
        <f t="shared" si="10"/>
        <v>0</v>
      </c>
      <c r="I48" s="35" t="s">
        <v>98</v>
      </c>
      <c r="J48" s="35" t="s">
        <v>98</v>
      </c>
      <c r="K48" s="35">
        <f t="shared" ref="K48:N48" si="11">$B30+($B31*K$44)</f>
        <v>0</v>
      </c>
      <c r="L48" s="35">
        <f t="shared" si="11"/>
        <v>0</v>
      </c>
      <c r="M48" s="35">
        <f t="shared" si="11"/>
        <v>0</v>
      </c>
      <c r="N48" s="35">
        <f t="shared" si="11"/>
        <v>0</v>
      </c>
      <c r="O48" s="35" t="s">
        <v>98</v>
      </c>
      <c r="P48" s="115">
        <f>$B30+($B31*P$44)</f>
        <v>0</v>
      </c>
    </row>
    <row r="49" spans="1:16" ht="12" customHeight="1">
      <c r="A49" s="7" t="s">
        <v>103</v>
      </c>
      <c r="B49" s="33">
        <f t="shared" si="3"/>
        <v>0</v>
      </c>
      <c r="C49" s="34">
        <f>$B32*$C44</f>
        <v>0</v>
      </c>
      <c r="D49" s="24">
        <f t="shared" ref="D49:H49" si="12">$B32*D$44</f>
        <v>0</v>
      </c>
      <c r="E49" s="24">
        <f t="shared" si="12"/>
        <v>0</v>
      </c>
      <c r="F49" s="24">
        <f t="shared" si="12"/>
        <v>0</v>
      </c>
      <c r="G49" s="24">
        <f t="shared" si="12"/>
        <v>0</v>
      </c>
      <c r="H49" s="24">
        <f t="shared" si="12"/>
        <v>0</v>
      </c>
      <c r="I49" s="35" t="s">
        <v>98</v>
      </c>
      <c r="J49" s="35" t="s">
        <v>98</v>
      </c>
      <c r="K49" s="24">
        <f t="shared" ref="K49:N49" si="13">$B32*K$44</f>
        <v>0</v>
      </c>
      <c r="L49" s="24">
        <f t="shared" si="13"/>
        <v>0</v>
      </c>
      <c r="M49" s="24">
        <f t="shared" si="13"/>
        <v>0</v>
      </c>
      <c r="N49" s="24">
        <f t="shared" si="13"/>
        <v>0</v>
      </c>
      <c r="O49" s="35" t="s">
        <v>98</v>
      </c>
      <c r="P49" s="114">
        <f>$B32*P$44</f>
        <v>0</v>
      </c>
    </row>
    <row r="50" spans="1:16" ht="12" customHeight="1">
      <c r="A50" s="7" t="s">
        <v>104</v>
      </c>
      <c r="B50" s="36">
        <f t="shared" si="3"/>
        <v>0</v>
      </c>
      <c r="C50" s="116">
        <f t="shared" ref="C50:H50" si="14">$B33</f>
        <v>0</v>
      </c>
      <c r="D50" s="117">
        <f t="shared" si="14"/>
        <v>0</v>
      </c>
      <c r="E50" s="117">
        <f t="shared" si="14"/>
        <v>0</v>
      </c>
      <c r="F50" s="117">
        <f t="shared" si="14"/>
        <v>0</v>
      </c>
      <c r="G50" s="117">
        <f t="shared" si="14"/>
        <v>0</v>
      </c>
      <c r="H50" s="117">
        <f t="shared" si="14"/>
        <v>0</v>
      </c>
      <c r="I50" s="118" t="s">
        <v>98</v>
      </c>
      <c r="J50" s="118" t="s">
        <v>98</v>
      </c>
      <c r="K50" s="117">
        <f t="shared" ref="K50:N50" si="15">$B33</f>
        <v>0</v>
      </c>
      <c r="L50" s="117">
        <f t="shared" si="15"/>
        <v>0</v>
      </c>
      <c r="M50" s="117">
        <f t="shared" si="15"/>
        <v>0</v>
      </c>
      <c r="N50" s="117">
        <f t="shared" si="15"/>
        <v>0</v>
      </c>
      <c r="O50" s="118" t="s">
        <v>98</v>
      </c>
      <c r="P50" s="119">
        <f>$B33</f>
        <v>0</v>
      </c>
    </row>
    <row r="51" spans="1:16" ht="12" customHeight="1">
      <c r="B51" s="37">
        <f t="shared" ref="B51:P51" si="16">SUM(B45:B50)</f>
        <v>0</v>
      </c>
      <c r="C51" s="120">
        <f t="shared" si="16"/>
        <v>0</v>
      </c>
      <c r="D51" s="121">
        <f t="shared" si="16"/>
        <v>0</v>
      </c>
      <c r="E51" s="121">
        <f t="shared" si="16"/>
        <v>0</v>
      </c>
      <c r="F51" s="121">
        <f t="shared" si="16"/>
        <v>0</v>
      </c>
      <c r="G51" s="121">
        <f t="shared" si="16"/>
        <v>0</v>
      </c>
      <c r="H51" s="121">
        <f t="shared" si="16"/>
        <v>0</v>
      </c>
      <c r="I51" s="121">
        <f t="shared" si="16"/>
        <v>0</v>
      </c>
      <c r="J51" s="121">
        <f t="shared" si="16"/>
        <v>0</v>
      </c>
      <c r="K51" s="121">
        <f t="shared" si="16"/>
        <v>0</v>
      </c>
      <c r="L51" s="121">
        <f t="shared" si="16"/>
        <v>0</v>
      </c>
      <c r="M51" s="121">
        <f t="shared" si="16"/>
        <v>0</v>
      </c>
      <c r="N51" s="121">
        <f t="shared" si="16"/>
        <v>0</v>
      </c>
      <c r="O51" s="121">
        <f t="shared" si="16"/>
        <v>0</v>
      </c>
      <c r="P51" s="122">
        <f t="shared" si="16"/>
        <v>0</v>
      </c>
    </row>
    <row r="52" spans="1:16" ht="12" customHeight="1">
      <c r="A52" s="38" t="s">
        <v>105</v>
      </c>
      <c r="B52" s="39">
        <f>(SUM(C51:P51)-B51)+(SUM(C45:P50)-B51)</f>
        <v>0</v>
      </c>
    </row>
    <row r="53" spans="1:16" ht="12" customHeight="1">
      <c r="B53" s="40" t="s">
        <v>106</v>
      </c>
    </row>
    <row r="54" spans="1:16" ht="12" customHeight="1">
      <c r="A54" s="8">
        <v>0.182</v>
      </c>
      <c r="B54" s="41">
        <f>SUM(C54:P54)</f>
        <v>0</v>
      </c>
      <c r="C54" s="123">
        <f t="shared" ref="C54:H54" si="17">C45*$A$54</f>
        <v>0</v>
      </c>
      <c r="D54" s="123">
        <f t="shared" si="17"/>
        <v>0</v>
      </c>
      <c r="E54" s="123">
        <f t="shared" si="17"/>
        <v>0</v>
      </c>
      <c r="F54" s="123">
        <f t="shared" si="17"/>
        <v>0</v>
      </c>
      <c r="G54" s="123">
        <f t="shared" si="17"/>
        <v>0</v>
      </c>
      <c r="H54" s="123">
        <f t="shared" si="17"/>
        <v>0</v>
      </c>
      <c r="I54" s="124" t="s">
        <v>98</v>
      </c>
      <c r="J54" s="124" t="s">
        <v>98</v>
      </c>
      <c r="K54" s="123">
        <f t="shared" ref="K54:P54" si="18">K45*$A$54</f>
        <v>0</v>
      </c>
      <c r="L54" s="123">
        <f t="shared" si="18"/>
        <v>0</v>
      </c>
      <c r="M54" s="123">
        <f t="shared" si="18"/>
        <v>0</v>
      </c>
      <c r="N54" s="123">
        <f t="shared" si="18"/>
        <v>0</v>
      </c>
      <c r="O54" s="123">
        <v>0</v>
      </c>
      <c r="P54" s="125">
        <f t="shared" si="18"/>
        <v>0</v>
      </c>
    </row>
    <row r="55" spans="1:16" ht="12" customHeight="1"/>
    <row r="56" spans="1:16" ht="12" customHeight="1"/>
    <row r="57" spans="1:16" ht="12" customHeight="1"/>
    <row r="58" spans="1:16" ht="12" customHeight="1"/>
    <row r="59" spans="1:16" ht="12" customHeight="1"/>
    <row r="60" spans="1:16" ht="12" customHeight="1"/>
    <row r="61" spans="1:16" ht="12" customHeight="1"/>
    <row r="62" spans="1:16" ht="12" customHeight="1"/>
    <row r="63" spans="1:16" ht="12" customHeight="1"/>
    <row r="64" spans="1:16" ht="12" customHeight="1">
      <c r="F64" s="6" t="s">
        <v>15</v>
      </c>
    </row>
    <row r="65" customFormat="1" ht="12" customHeight="1"/>
    <row r="66" customFormat="1" ht="12" customHeight="1"/>
    <row r="67" customFormat="1" ht="12" customHeight="1"/>
    <row r="68" customFormat="1" ht="12" customHeight="1"/>
    <row r="69" customFormat="1" ht="12" customHeight="1"/>
    <row r="70" customFormat="1" ht="12" customHeight="1"/>
    <row r="71" customFormat="1" ht="12" customHeight="1"/>
    <row r="72" customFormat="1" ht="12" customHeight="1"/>
    <row r="73" customFormat="1" ht="12" customHeight="1"/>
    <row r="74" customFormat="1" ht="12" customHeight="1"/>
    <row r="75" customFormat="1" ht="12" customHeight="1"/>
    <row r="76" customFormat="1" ht="12" customHeight="1"/>
    <row r="77" customFormat="1" ht="12" customHeight="1"/>
    <row r="78" customFormat="1" ht="12" customHeight="1"/>
    <row r="79" customFormat="1" ht="12" customHeight="1"/>
    <row r="80" customFormat="1" ht="12" customHeight="1"/>
    <row r="81" spans="5:5" ht="12" customHeight="1"/>
    <row r="82" spans="5:5" ht="12" customHeight="1"/>
    <row r="83" spans="5:5" ht="12" customHeight="1"/>
    <row r="84" spans="5:5" ht="12" customHeight="1"/>
    <row r="85" spans="5:5" ht="12" customHeight="1"/>
    <row r="86" spans="5:5" ht="12" customHeight="1"/>
    <row r="87" spans="5:5" ht="12" customHeight="1">
      <c r="E87" s="91" t="s">
        <v>15</v>
      </c>
    </row>
    <row r="88" spans="5:5" ht="12" customHeight="1"/>
    <row r="89" spans="5:5" ht="12" customHeight="1"/>
    <row r="90" spans="5:5" ht="12" customHeight="1"/>
    <row r="91" spans="5:5" ht="12" customHeight="1"/>
    <row r="92" spans="5:5" ht="12" customHeight="1"/>
    <row r="93" spans="5:5" ht="12" customHeight="1"/>
    <row r="94" spans="5:5" ht="12" customHeight="1"/>
    <row r="95" spans="5:5" ht="12" customHeight="1"/>
    <row r="96" spans="5:5" ht="12" customHeight="1"/>
    <row r="97" customFormat="1" ht="12" customHeight="1"/>
    <row r="98" customFormat="1" ht="12" customHeight="1"/>
    <row r="99" customFormat="1" ht="12" customHeight="1"/>
    <row r="100" customFormat="1" ht="12" customHeight="1"/>
    <row r="101" customFormat="1" ht="12" customHeight="1"/>
    <row r="102" customFormat="1" ht="12" customHeight="1"/>
    <row r="103" customFormat="1" ht="12" customHeight="1"/>
    <row r="104" customFormat="1" ht="12" customHeight="1"/>
    <row r="105" customFormat="1" ht="12" customHeight="1"/>
    <row r="106" customFormat="1" ht="12" customHeight="1"/>
    <row r="107" customFormat="1" ht="12" customHeight="1"/>
    <row r="108" customFormat="1" ht="12" customHeight="1"/>
    <row r="109" customFormat="1" ht="12" customHeight="1"/>
    <row r="110" customFormat="1" ht="12" customHeight="1"/>
    <row r="111" customFormat="1" ht="12" customHeight="1"/>
    <row r="112" customFormat="1" ht="12" customHeight="1"/>
    <row r="113" customFormat="1" ht="12" customHeight="1"/>
    <row r="114" customFormat="1" ht="12" customHeight="1"/>
    <row r="115" customFormat="1" ht="12" customHeight="1"/>
    <row r="116" customFormat="1" ht="12" customHeight="1"/>
    <row r="117" customFormat="1" ht="12" customHeight="1"/>
    <row r="118" customFormat="1" ht="12" customHeight="1"/>
    <row r="119" customFormat="1" ht="12" customHeight="1"/>
    <row r="120" customFormat="1" ht="12" customHeight="1"/>
    <row r="121" customFormat="1" ht="12" customHeight="1"/>
    <row r="122" customFormat="1" ht="12" customHeight="1"/>
    <row r="123" customFormat="1" ht="12" customHeight="1"/>
    <row r="124" customFormat="1" ht="12" customHeight="1"/>
    <row r="125" customFormat="1" ht="12" customHeight="1"/>
    <row r="126" customFormat="1" ht="12" customHeight="1"/>
    <row r="127" customFormat="1" ht="12" customHeight="1"/>
    <row r="128" customFormat="1" ht="12" customHeight="1"/>
    <row r="129" customFormat="1" ht="12" customHeight="1"/>
    <row r="130" customFormat="1" ht="12" customHeight="1"/>
    <row r="131" customFormat="1" ht="12" customHeight="1"/>
    <row r="132" customFormat="1" ht="12" customHeight="1"/>
    <row r="133" customFormat="1" ht="12" customHeight="1"/>
    <row r="134" customFormat="1" ht="12" customHeight="1"/>
    <row r="135" customFormat="1" ht="12" customHeight="1"/>
    <row r="136" customFormat="1" ht="12" customHeight="1"/>
    <row r="137" customFormat="1" ht="12" customHeight="1"/>
    <row r="138" customFormat="1" ht="12" customHeight="1"/>
    <row r="139" customFormat="1" ht="12" customHeight="1"/>
    <row r="140" customFormat="1" ht="12" customHeight="1"/>
    <row r="141" customFormat="1" ht="12" customHeight="1"/>
    <row r="142" customFormat="1" ht="12" customHeight="1"/>
    <row r="143" customFormat="1" ht="12" customHeight="1"/>
    <row r="144" customFormat="1" ht="12" customHeight="1"/>
    <row r="145" customFormat="1" ht="12" customHeight="1"/>
    <row r="146" customFormat="1" ht="12" customHeight="1"/>
    <row r="147" customFormat="1" ht="12" customHeight="1"/>
    <row r="148" customFormat="1" ht="12" customHeight="1"/>
    <row r="149" customFormat="1" ht="12" customHeight="1"/>
    <row r="150" customFormat="1" ht="12" customHeight="1"/>
    <row r="151" customFormat="1" ht="12" customHeight="1"/>
    <row r="152" customFormat="1" ht="12" customHeight="1"/>
    <row r="153" customFormat="1" ht="12" customHeight="1"/>
    <row r="154" customFormat="1" ht="12" customHeight="1"/>
    <row r="155" customFormat="1" ht="12" customHeight="1"/>
    <row r="156" customFormat="1" ht="12" customHeight="1"/>
    <row r="157" customFormat="1" ht="12" customHeight="1"/>
    <row r="158" customFormat="1" ht="12" customHeight="1"/>
    <row r="159" customFormat="1" ht="12" customHeight="1"/>
    <row r="160" customFormat="1" ht="12" customHeight="1"/>
    <row r="161" customFormat="1" ht="12" customHeight="1"/>
    <row r="162" customFormat="1" ht="12" customHeight="1"/>
    <row r="163" customFormat="1" ht="12" customHeight="1"/>
    <row r="164" customFormat="1" ht="12" customHeight="1"/>
    <row r="165" customFormat="1" ht="12" customHeight="1"/>
    <row r="166" customFormat="1" ht="12" customHeight="1"/>
    <row r="167" customFormat="1" ht="12" customHeight="1"/>
    <row r="168" customFormat="1" ht="12" customHeight="1"/>
    <row r="169" customFormat="1" ht="12" customHeight="1"/>
    <row r="170" customFormat="1" ht="12" customHeight="1"/>
    <row r="171" customFormat="1" ht="12" customHeight="1"/>
    <row r="172" customFormat="1" ht="12" customHeight="1"/>
    <row r="173" customFormat="1" ht="12" customHeight="1"/>
    <row r="174" customFormat="1" ht="12" customHeight="1"/>
    <row r="175" customFormat="1" ht="12" customHeight="1"/>
    <row r="176" customFormat="1" ht="12" customHeight="1"/>
    <row r="177" customFormat="1" ht="12" customHeight="1"/>
    <row r="178" customFormat="1" ht="12" customHeight="1"/>
    <row r="179" customFormat="1" ht="12" customHeight="1"/>
    <row r="180" customFormat="1" ht="12" customHeight="1"/>
    <row r="181" customFormat="1" ht="12" customHeight="1"/>
    <row r="182" customFormat="1" ht="12" customHeight="1"/>
    <row r="183" customFormat="1" ht="12" customHeight="1"/>
    <row r="184" customFormat="1" ht="12" customHeight="1"/>
    <row r="185" customFormat="1" ht="12" customHeight="1"/>
    <row r="186" customFormat="1" ht="12" customHeight="1"/>
    <row r="187" customFormat="1" ht="12" customHeight="1"/>
    <row r="188" customFormat="1" ht="12" customHeight="1"/>
    <row r="189" customFormat="1" ht="12" customHeight="1"/>
    <row r="190" customFormat="1" ht="12" customHeight="1"/>
    <row r="191" customFormat="1" ht="12" customHeight="1"/>
    <row r="192" customFormat="1" ht="12" customHeight="1"/>
    <row r="193" customFormat="1" ht="12" customHeight="1"/>
    <row r="194" customFormat="1" ht="12" customHeight="1"/>
    <row r="195" customFormat="1" ht="12" customHeight="1"/>
    <row r="196" customFormat="1" ht="12" customHeight="1"/>
    <row r="197" customFormat="1" ht="12" customHeight="1"/>
    <row r="198" customFormat="1" ht="12" customHeight="1"/>
    <row r="199" customFormat="1" ht="12" customHeight="1"/>
    <row r="200" customFormat="1" ht="12" customHeight="1"/>
    <row r="201" customFormat="1" ht="12" customHeight="1"/>
    <row r="202" customFormat="1" ht="12" customHeight="1"/>
    <row r="203" customFormat="1" ht="12" customHeight="1"/>
    <row r="204" customFormat="1" ht="12" customHeight="1"/>
    <row r="205" customFormat="1" ht="12" customHeight="1"/>
    <row r="206" customFormat="1" ht="12" customHeight="1"/>
    <row r="207" customFormat="1" ht="12" customHeight="1"/>
    <row r="208" customFormat="1" ht="12" customHeight="1"/>
    <row r="209" customFormat="1" ht="12" customHeight="1"/>
    <row r="210" customFormat="1" ht="12" customHeight="1"/>
    <row r="211" customFormat="1" ht="12" customHeight="1"/>
    <row r="212" customFormat="1" ht="12" customHeight="1"/>
    <row r="213" customFormat="1" ht="12" customHeight="1"/>
    <row r="214" customFormat="1" ht="12" customHeight="1"/>
    <row r="215" customFormat="1" ht="12" customHeight="1"/>
    <row r="216" customFormat="1" ht="12" customHeight="1"/>
    <row r="217" customFormat="1" ht="12" customHeight="1"/>
    <row r="218" customFormat="1" ht="12" customHeight="1"/>
    <row r="219" customFormat="1" ht="12" customHeight="1"/>
    <row r="220" customFormat="1" ht="12" customHeight="1"/>
    <row r="221" customFormat="1" ht="12" customHeight="1"/>
    <row r="222" customFormat="1" ht="12" customHeight="1"/>
    <row r="223" customFormat="1" ht="12" customHeight="1"/>
    <row r="224" customFormat="1" ht="12" customHeight="1"/>
    <row r="225" customFormat="1" ht="12" customHeight="1"/>
    <row r="226" customFormat="1" ht="12" customHeight="1"/>
    <row r="227" customFormat="1" ht="12" customHeight="1"/>
    <row r="228" customFormat="1" ht="12" customHeight="1"/>
    <row r="229" customFormat="1" ht="12" customHeight="1"/>
    <row r="230" customFormat="1" ht="12" customHeight="1"/>
    <row r="231" customFormat="1" ht="12" customHeight="1"/>
    <row r="232" customFormat="1" ht="12" customHeight="1"/>
    <row r="233" customFormat="1" ht="12" customHeight="1"/>
    <row r="234" customFormat="1" ht="12" customHeight="1"/>
    <row r="235" customFormat="1" ht="12" customHeight="1"/>
    <row r="236" customFormat="1" ht="12" customHeight="1"/>
    <row r="237" customFormat="1" ht="12" customHeight="1"/>
    <row r="238" customFormat="1" ht="12" customHeight="1"/>
    <row r="239" customFormat="1" ht="12" customHeight="1"/>
    <row r="240" customFormat="1" ht="12" customHeight="1"/>
    <row r="241" customFormat="1" ht="12" customHeight="1"/>
    <row r="242" customFormat="1" ht="12" customHeight="1"/>
    <row r="243" customFormat="1" ht="12" customHeight="1"/>
    <row r="244" customFormat="1" ht="12" customHeight="1"/>
    <row r="245" customFormat="1" ht="12" customHeight="1"/>
    <row r="246" customFormat="1" ht="12" customHeight="1"/>
    <row r="247" customFormat="1" ht="12" customHeight="1"/>
    <row r="248" customFormat="1" ht="12" customHeight="1"/>
    <row r="249" customFormat="1" ht="12" customHeight="1"/>
    <row r="250" customFormat="1" ht="12" customHeight="1"/>
    <row r="251" customFormat="1" ht="12" customHeight="1"/>
    <row r="252" customFormat="1" ht="12" customHeight="1"/>
    <row r="253" customFormat="1" ht="12" customHeight="1"/>
    <row r="254" customFormat="1" ht="12" customHeight="1"/>
    <row r="255" customFormat="1" ht="12" customHeight="1"/>
    <row r="256" customFormat="1" ht="12" customHeight="1"/>
    <row r="257" customFormat="1" ht="12" customHeight="1"/>
    <row r="258" customFormat="1" ht="12" customHeight="1"/>
    <row r="259" customFormat="1" ht="12" customHeight="1"/>
    <row r="260" customFormat="1" ht="12" customHeight="1"/>
    <row r="261" customFormat="1" ht="12" customHeight="1"/>
    <row r="262" customFormat="1" ht="12" customHeight="1"/>
    <row r="263" customFormat="1" ht="12" customHeight="1"/>
    <row r="264" customFormat="1" ht="12" customHeight="1"/>
    <row r="265" customFormat="1" ht="12" customHeight="1"/>
    <row r="266" customFormat="1" ht="12" customHeight="1"/>
    <row r="267" customFormat="1" ht="12" customHeight="1"/>
    <row r="268" customFormat="1" ht="12" customHeight="1"/>
    <row r="269" customFormat="1" ht="12" customHeight="1"/>
    <row r="270" customFormat="1" ht="12" customHeight="1"/>
    <row r="271" customFormat="1" ht="12" customHeight="1"/>
    <row r="272" customFormat="1" ht="12" customHeight="1"/>
    <row r="273" customFormat="1" ht="12" customHeight="1"/>
    <row r="274" customFormat="1" ht="12" customHeight="1"/>
    <row r="275" customFormat="1" ht="12" customHeight="1"/>
    <row r="276" customFormat="1" ht="12" customHeight="1"/>
    <row r="277" customFormat="1" ht="12" customHeight="1"/>
    <row r="278" customFormat="1" ht="12" customHeight="1"/>
    <row r="279" customFormat="1" ht="12" customHeight="1"/>
    <row r="280" customFormat="1" ht="12" customHeight="1"/>
    <row r="281" customFormat="1" ht="12" customHeight="1"/>
    <row r="282" customFormat="1" ht="12" customHeight="1"/>
    <row r="283" customFormat="1" ht="12" customHeight="1"/>
    <row r="284" customFormat="1" ht="12" customHeight="1"/>
    <row r="285" customFormat="1" ht="12" customHeight="1"/>
    <row r="286" customFormat="1" ht="12" customHeight="1"/>
    <row r="287" customFormat="1" ht="12" customHeight="1"/>
    <row r="288" customFormat="1" ht="12" customHeight="1"/>
    <row r="289" customFormat="1" ht="12" customHeight="1"/>
    <row r="290" customFormat="1" ht="12" customHeight="1"/>
    <row r="291" customFormat="1" ht="12" customHeight="1"/>
    <row r="292" customFormat="1" ht="12" customHeight="1"/>
    <row r="293" customFormat="1" ht="12" customHeight="1"/>
    <row r="294" customFormat="1" ht="12" customHeight="1"/>
    <row r="295" customFormat="1" ht="12" customHeight="1"/>
    <row r="296" customFormat="1" ht="12" customHeight="1"/>
    <row r="297" customFormat="1" ht="12" customHeight="1"/>
    <row r="298" customFormat="1" ht="12" customHeight="1"/>
    <row r="299" customFormat="1" ht="12" customHeight="1"/>
    <row r="300" customFormat="1" ht="12" customHeight="1"/>
    <row r="301" customFormat="1" ht="12" customHeight="1"/>
    <row r="302" customFormat="1" ht="12" customHeight="1"/>
    <row r="303" customFormat="1" ht="12" customHeight="1"/>
    <row r="304" customFormat="1" ht="12" customHeight="1"/>
    <row r="305" customFormat="1" ht="12" customHeight="1"/>
    <row r="306" customFormat="1" ht="12" customHeight="1"/>
    <row r="307" customFormat="1" ht="12" customHeight="1"/>
    <row r="308" customFormat="1" ht="12" customHeight="1"/>
    <row r="309" customFormat="1" ht="12" customHeight="1"/>
    <row r="310" customFormat="1" ht="12" customHeight="1"/>
    <row r="311" customFormat="1" ht="12" customHeight="1"/>
    <row r="312" customFormat="1" ht="12" customHeight="1"/>
    <row r="313" customFormat="1" ht="12" customHeight="1"/>
    <row r="314" customFormat="1" ht="12" customHeight="1"/>
    <row r="315" customFormat="1" ht="12" customHeight="1"/>
    <row r="316" customFormat="1" ht="12" customHeight="1"/>
    <row r="317" customFormat="1" ht="12" customHeight="1"/>
    <row r="318" customFormat="1" ht="12" customHeight="1"/>
    <row r="319" customFormat="1" ht="12" customHeight="1"/>
    <row r="320" customFormat="1" ht="12" customHeight="1"/>
    <row r="321" customFormat="1" ht="12" customHeight="1"/>
    <row r="322" customFormat="1" ht="12" customHeight="1"/>
    <row r="323" customFormat="1" ht="12" customHeight="1"/>
    <row r="324" customFormat="1" ht="12" customHeight="1"/>
    <row r="325" customFormat="1" ht="12" customHeight="1"/>
    <row r="326" customFormat="1" ht="12" customHeight="1"/>
    <row r="327" customFormat="1" ht="12" customHeight="1"/>
    <row r="328" customFormat="1" ht="12" customHeight="1"/>
    <row r="329" customFormat="1" ht="12" customHeight="1"/>
    <row r="330" customFormat="1" ht="12" customHeight="1"/>
    <row r="331" customFormat="1" ht="12" customHeight="1"/>
    <row r="332" customFormat="1" ht="12" customHeight="1"/>
    <row r="333" customFormat="1" ht="12" customHeight="1"/>
    <row r="334" customFormat="1" ht="12" customHeight="1"/>
    <row r="335" customFormat="1" ht="12" customHeight="1"/>
    <row r="336" customFormat="1" ht="12" customHeight="1"/>
    <row r="337" customFormat="1" ht="12" customHeight="1"/>
    <row r="338" customFormat="1" ht="12" customHeight="1"/>
    <row r="339" customFormat="1" ht="12" customHeight="1"/>
    <row r="340" customFormat="1" ht="12" customHeight="1"/>
    <row r="341" customFormat="1" ht="12" customHeight="1"/>
    <row r="342" customFormat="1" ht="12" customHeight="1"/>
    <row r="343" customFormat="1" ht="12" customHeight="1"/>
    <row r="344" customFormat="1" ht="12" customHeight="1"/>
    <row r="345" customFormat="1" ht="12" customHeight="1"/>
    <row r="346" customFormat="1" ht="12" customHeight="1"/>
    <row r="347" customFormat="1" ht="12" customHeight="1"/>
    <row r="348" customFormat="1" ht="12" customHeight="1"/>
    <row r="349" customFormat="1" ht="12" customHeight="1"/>
    <row r="350" customFormat="1" ht="12" customHeight="1"/>
    <row r="351" customFormat="1" ht="12" customHeight="1"/>
    <row r="352" customFormat="1" ht="12" customHeight="1"/>
    <row r="353" customFormat="1" ht="12" customHeight="1"/>
    <row r="354" customFormat="1" ht="12" customHeight="1"/>
    <row r="355" customFormat="1" ht="12" customHeight="1"/>
    <row r="356" customFormat="1" ht="12" customHeight="1"/>
    <row r="357" customFormat="1" ht="12" customHeight="1"/>
    <row r="358" customFormat="1" ht="12" customHeight="1"/>
    <row r="359" customFormat="1" ht="12" customHeight="1"/>
    <row r="360" customFormat="1" ht="12" customHeight="1"/>
    <row r="361" customFormat="1" ht="12" customHeight="1"/>
    <row r="362" customFormat="1" ht="12" customHeight="1"/>
    <row r="363" customFormat="1" ht="12" customHeight="1"/>
    <row r="364" customFormat="1" ht="12" customHeight="1"/>
    <row r="365" customFormat="1" ht="12" customHeight="1"/>
    <row r="366" customFormat="1" ht="12" customHeight="1"/>
    <row r="367" customFormat="1" ht="12" customHeight="1"/>
    <row r="368" customFormat="1" ht="12" customHeight="1"/>
    <row r="369" customFormat="1" ht="12" customHeight="1"/>
    <row r="370" customFormat="1" ht="12" customHeight="1"/>
    <row r="371" customFormat="1" ht="12" customHeight="1"/>
    <row r="372" customFormat="1" ht="12" customHeight="1"/>
    <row r="373" customFormat="1" ht="12" customHeight="1"/>
    <row r="374" customFormat="1" ht="12" customHeight="1"/>
    <row r="375" customFormat="1" ht="12" customHeight="1"/>
    <row r="376" customFormat="1" ht="12" customHeight="1"/>
    <row r="377" customFormat="1" ht="12" customHeight="1"/>
    <row r="378" customFormat="1" ht="12" customHeight="1"/>
    <row r="379" customFormat="1" ht="12" customHeight="1"/>
    <row r="380" customFormat="1" ht="12" customHeight="1"/>
    <row r="381" customFormat="1" ht="12" customHeight="1"/>
    <row r="382" customFormat="1" ht="12" customHeight="1"/>
    <row r="383" customFormat="1" ht="12" customHeight="1"/>
    <row r="384" customFormat="1" ht="12" customHeight="1"/>
    <row r="385" customFormat="1" ht="12" customHeight="1"/>
    <row r="386" customFormat="1" ht="12" customHeight="1"/>
    <row r="387" customFormat="1" ht="12" customHeight="1"/>
    <row r="388" customFormat="1" ht="12" customHeight="1"/>
    <row r="389" customFormat="1" ht="12" customHeight="1"/>
    <row r="390" customFormat="1" ht="12" customHeight="1"/>
    <row r="391" customFormat="1" ht="12" customHeight="1"/>
    <row r="392" customFormat="1" ht="12" customHeight="1"/>
    <row r="393" customFormat="1" ht="12" customHeight="1"/>
    <row r="394" customFormat="1" ht="12" customHeight="1"/>
    <row r="395" customFormat="1" ht="12" customHeight="1"/>
    <row r="396" customFormat="1" ht="12" customHeight="1"/>
    <row r="397" customFormat="1" ht="12" customHeight="1"/>
    <row r="398" customFormat="1" ht="12" customHeight="1"/>
    <row r="399" customFormat="1" ht="12" customHeight="1"/>
    <row r="400" customFormat="1" ht="12" customHeight="1"/>
    <row r="401" customFormat="1" ht="12" customHeight="1"/>
    <row r="402" customFormat="1" ht="12" customHeight="1"/>
    <row r="403" customFormat="1" ht="12" customHeight="1"/>
    <row r="404" customFormat="1" ht="12" customHeight="1"/>
    <row r="405" customFormat="1" ht="12" customHeight="1"/>
    <row r="406" customFormat="1" ht="12" customHeight="1"/>
    <row r="407" customFormat="1" ht="12" customHeight="1"/>
    <row r="408" customFormat="1" ht="12" customHeight="1"/>
    <row r="409" customFormat="1" ht="12" customHeight="1"/>
    <row r="410" customFormat="1" ht="12" customHeight="1"/>
    <row r="411" customFormat="1" ht="12" customHeight="1"/>
    <row r="412" customFormat="1" ht="12" customHeight="1"/>
    <row r="413" customFormat="1" ht="12" customHeight="1"/>
    <row r="414" customFormat="1" ht="12" customHeight="1"/>
    <row r="415" customFormat="1" ht="12" customHeight="1"/>
    <row r="416" customFormat="1" ht="12" customHeight="1"/>
    <row r="417" customFormat="1" ht="12" customHeight="1"/>
    <row r="418" customFormat="1" ht="12" customHeight="1"/>
    <row r="419" customFormat="1" ht="12" customHeight="1"/>
    <row r="420" customFormat="1" ht="12" customHeight="1"/>
    <row r="421" customFormat="1" ht="12" customHeight="1"/>
    <row r="422" customFormat="1" ht="12" customHeight="1"/>
    <row r="423" customFormat="1" ht="12" customHeight="1"/>
    <row r="424" customFormat="1" ht="12" customHeight="1"/>
    <row r="425" customFormat="1" ht="12" customHeight="1"/>
    <row r="426" customFormat="1" ht="12" customHeight="1"/>
    <row r="427" customFormat="1" ht="12" customHeight="1"/>
    <row r="428" customFormat="1" ht="12" customHeight="1"/>
    <row r="429" customFormat="1" ht="12" customHeight="1"/>
    <row r="430" customFormat="1" ht="12" customHeight="1"/>
    <row r="431" customFormat="1" ht="12" customHeight="1"/>
    <row r="432" customFormat="1" ht="12" customHeight="1"/>
    <row r="433" customFormat="1" ht="12" customHeight="1"/>
    <row r="434" customFormat="1" ht="12" customHeight="1"/>
    <row r="435" customFormat="1" ht="12" customHeight="1"/>
    <row r="436" customFormat="1" ht="12" customHeight="1"/>
    <row r="437" customFormat="1" ht="12" customHeight="1"/>
    <row r="438" customFormat="1" ht="12" customHeight="1"/>
    <row r="439" customFormat="1" ht="12" customHeight="1"/>
    <row r="440" customFormat="1" ht="12" customHeight="1"/>
    <row r="441" customFormat="1" ht="12" customHeight="1"/>
    <row r="442" customFormat="1" ht="12" customHeight="1"/>
    <row r="443" customFormat="1" ht="12" customHeight="1"/>
    <row r="444" customFormat="1" ht="12" customHeight="1"/>
    <row r="445" customFormat="1" ht="12" customHeight="1"/>
    <row r="446" customFormat="1" ht="12" customHeight="1"/>
    <row r="447" customFormat="1" ht="12" customHeight="1"/>
    <row r="448" customFormat="1" ht="12" customHeight="1"/>
    <row r="449" customFormat="1" ht="12" customHeight="1"/>
    <row r="450" customFormat="1" ht="12" customHeight="1"/>
    <row r="451" customFormat="1" ht="12" customHeight="1"/>
    <row r="452" customFormat="1" ht="12" customHeight="1"/>
    <row r="453" customFormat="1" ht="12" customHeight="1"/>
    <row r="454" customFormat="1" ht="12" customHeight="1"/>
    <row r="455" customFormat="1" ht="12" customHeight="1"/>
    <row r="456" customFormat="1" ht="12" customHeight="1"/>
    <row r="457" customFormat="1" ht="12" customHeight="1"/>
    <row r="458" customFormat="1" ht="12" customHeight="1"/>
    <row r="459" customFormat="1" ht="12" customHeight="1"/>
    <row r="460" customFormat="1" ht="12" customHeight="1"/>
    <row r="461" customFormat="1" ht="12" customHeight="1"/>
    <row r="462" customFormat="1" ht="12" customHeight="1"/>
    <row r="463" customFormat="1" ht="12" customHeight="1"/>
    <row r="464" customFormat="1" ht="12" customHeight="1"/>
    <row r="465" customFormat="1" ht="12" customHeight="1"/>
    <row r="466" customFormat="1" ht="12" customHeight="1"/>
    <row r="467" customFormat="1" ht="12" customHeight="1"/>
    <row r="468" customFormat="1" ht="12" customHeight="1"/>
    <row r="469" customFormat="1" ht="12" customHeight="1"/>
    <row r="470" customFormat="1" ht="12" customHeight="1"/>
    <row r="471" customFormat="1" ht="12" customHeight="1"/>
    <row r="472" customFormat="1" ht="12" customHeight="1"/>
    <row r="473" customFormat="1" ht="12" customHeight="1"/>
    <row r="474" customFormat="1" ht="12" customHeight="1"/>
    <row r="475" customFormat="1" ht="12" customHeight="1"/>
    <row r="476" customFormat="1" ht="12" customHeight="1"/>
    <row r="477" customFormat="1" ht="12" customHeight="1"/>
    <row r="478" customFormat="1" ht="12" customHeight="1"/>
    <row r="479" customFormat="1" ht="12" customHeight="1"/>
    <row r="480" customFormat="1" ht="12" customHeight="1"/>
    <row r="481" customFormat="1" ht="12" customHeight="1"/>
    <row r="482" customFormat="1" ht="12" customHeight="1"/>
    <row r="483" customFormat="1" ht="12" customHeight="1"/>
    <row r="484" customFormat="1" ht="12" customHeight="1"/>
    <row r="485" customFormat="1" ht="12" customHeight="1"/>
    <row r="486" customFormat="1" ht="12" customHeight="1"/>
    <row r="487" customFormat="1" ht="12" customHeight="1"/>
    <row r="488" customFormat="1" ht="12" customHeight="1"/>
    <row r="489" customFormat="1" ht="12" customHeight="1"/>
    <row r="490" customFormat="1" ht="12" customHeight="1"/>
    <row r="491" customFormat="1" ht="12" customHeight="1"/>
    <row r="492" customFormat="1" ht="12" customHeight="1"/>
    <row r="493" customFormat="1" ht="12" customHeight="1"/>
    <row r="494" customFormat="1" ht="12" customHeight="1"/>
    <row r="495" customFormat="1" ht="12" customHeight="1"/>
    <row r="496" customFormat="1" ht="12" customHeight="1"/>
    <row r="497" customFormat="1" ht="12" customHeight="1"/>
    <row r="498" customFormat="1" ht="12" customHeight="1"/>
    <row r="499" customFormat="1" ht="12" customHeight="1"/>
    <row r="500" customFormat="1" ht="12" customHeight="1"/>
    <row r="501" customFormat="1" ht="12" customHeight="1"/>
    <row r="502" customFormat="1" ht="12" customHeight="1"/>
    <row r="503" customFormat="1" ht="12" customHeight="1"/>
    <row r="504" customFormat="1" ht="12" customHeight="1"/>
    <row r="505" customFormat="1" ht="12" customHeight="1"/>
    <row r="506" customFormat="1" ht="12" customHeight="1"/>
    <row r="507" customFormat="1" ht="12" customHeight="1"/>
    <row r="508" customFormat="1" ht="12" customHeight="1"/>
    <row r="509" customFormat="1" ht="12" customHeight="1"/>
    <row r="510" customFormat="1" ht="12" customHeight="1"/>
    <row r="511" customFormat="1" ht="12" customHeight="1"/>
    <row r="512" customFormat="1" ht="12" customHeight="1"/>
    <row r="513" customFormat="1" ht="12" customHeight="1"/>
    <row r="514" customFormat="1" ht="12" customHeight="1"/>
    <row r="515" customFormat="1" ht="12" customHeight="1"/>
    <row r="516" customFormat="1" ht="12" customHeight="1"/>
    <row r="517" customFormat="1" ht="12" customHeight="1"/>
    <row r="518" customFormat="1" ht="12" customHeight="1"/>
    <row r="519" customFormat="1" ht="12" customHeight="1"/>
    <row r="520" customFormat="1" ht="12" customHeight="1"/>
    <row r="521" customFormat="1" ht="12" customHeight="1"/>
    <row r="522" customFormat="1" ht="12" customHeight="1"/>
    <row r="523" customFormat="1" ht="12" customHeight="1"/>
    <row r="524" customFormat="1" ht="12" customHeight="1"/>
    <row r="525" customFormat="1" ht="12" customHeight="1"/>
    <row r="526" customFormat="1" ht="12" customHeight="1"/>
    <row r="527" customFormat="1" ht="12" customHeight="1"/>
    <row r="528" customFormat="1" ht="12" customHeight="1"/>
    <row r="529" customFormat="1" ht="12" customHeight="1"/>
    <row r="530" customFormat="1" ht="12" customHeight="1"/>
    <row r="531" customFormat="1" ht="12" customHeight="1"/>
    <row r="532" customFormat="1" ht="12" customHeight="1"/>
    <row r="533" customFormat="1" ht="12" customHeight="1"/>
    <row r="534" customFormat="1" ht="12" customHeight="1"/>
    <row r="535" customFormat="1" ht="12" customHeight="1"/>
    <row r="536" customFormat="1" ht="12" customHeight="1"/>
    <row r="537" customFormat="1" ht="12" customHeight="1"/>
    <row r="538" customFormat="1" ht="12" customHeight="1"/>
    <row r="539" customFormat="1" ht="12" customHeight="1"/>
    <row r="540" customFormat="1" ht="12" customHeight="1"/>
    <row r="541" customFormat="1" ht="12" customHeight="1"/>
    <row r="542" customFormat="1" ht="12" customHeight="1"/>
    <row r="543" customFormat="1" ht="12" customHeight="1"/>
    <row r="544" customFormat="1" ht="12" customHeight="1"/>
    <row r="545" customFormat="1" ht="12" customHeight="1"/>
    <row r="546" customFormat="1" ht="12" customHeight="1"/>
    <row r="547" customFormat="1" ht="12" customHeight="1"/>
    <row r="548" customFormat="1" ht="12" customHeight="1"/>
    <row r="549" customFormat="1" ht="12" customHeight="1"/>
    <row r="550" customFormat="1" ht="12" customHeight="1"/>
    <row r="551" customFormat="1" ht="12" customHeight="1"/>
    <row r="552" customFormat="1" ht="12" customHeight="1"/>
    <row r="553" customFormat="1" ht="12" customHeight="1"/>
    <row r="554" customFormat="1" ht="12" customHeight="1"/>
    <row r="555" customFormat="1" ht="12" customHeight="1"/>
    <row r="556" customFormat="1" ht="12" customHeight="1"/>
    <row r="557" customFormat="1" ht="12" customHeight="1"/>
    <row r="558" customFormat="1" ht="12" customHeight="1"/>
    <row r="559" customFormat="1" ht="12" customHeight="1"/>
    <row r="560" customFormat="1" ht="12" customHeight="1"/>
    <row r="561" customFormat="1" ht="12" customHeight="1"/>
    <row r="562" customFormat="1" ht="12" customHeight="1"/>
    <row r="563" customFormat="1" ht="12" customHeight="1"/>
    <row r="564" customFormat="1" ht="12" customHeight="1"/>
    <row r="565" customFormat="1" ht="12" customHeight="1"/>
    <row r="566" customFormat="1" ht="12" customHeight="1"/>
    <row r="567" customFormat="1" ht="12" customHeight="1"/>
    <row r="568" customFormat="1" ht="12" customHeight="1"/>
    <row r="569" customFormat="1" ht="12" customHeight="1"/>
    <row r="570" customFormat="1" ht="12" customHeight="1"/>
    <row r="571" customFormat="1" ht="12" customHeight="1"/>
    <row r="572" customFormat="1" ht="12" customHeight="1"/>
    <row r="573" customFormat="1" ht="12" customHeight="1"/>
    <row r="574" customFormat="1" ht="12" customHeight="1"/>
    <row r="575" customFormat="1" ht="12" customHeight="1"/>
    <row r="576" customFormat="1" ht="12" customHeight="1"/>
    <row r="577" customFormat="1" ht="12" customHeight="1"/>
    <row r="578" customFormat="1" ht="12" customHeight="1"/>
    <row r="579" customFormat="1" ht="12" customHeight="1"/>
    <row r="580" customFormat="1" ht="12" customHeight="1"/>
    <row r="581" customFormat="1" ht="12" customHeight="1"/>
    <row r="582" customFormat="1" ht="12" customHeight="1"/>
    <row r="583" customFormat="1" ht="12" customHeight="1"/>
    <row r="584" customFormat="1" ht="12" customHeight="1"/>
    <row r="585" customFormat="1" ht="12" customHeight="1"/>
    <row r="586" customFormat="1" ht="12" customHeight="1"/>
    <row r="587" customFormat="1" ht="12" customHeight="1"/>
    <row r="588" customFormat="1" ht="12" customHeight="1"/>
    <row r="589" customFormat="1" ht="12" customHeight="1"/>
    <row r="590" customFormat="1" ht="12" customHeight="1"/>
    <row r="591" customFormat="1" ht="12" customHeight="1"/>
    <row r="592" customFormat="1" ht="12" customHeight="1"/>
    <row r="593" customFormat="1" ht="12" customHeight="1"/>
    <row r="594" customFormat="1" ht="12" customHeight="1"/>
    <row r="595" customFormat="1" ht="12" customHeight="1"/>
    <row r="596" customFormat="1" ht="12" customHeight="1"/>
    <row r="597" customFormat="1" ht="12" customHeight="1"/>
    <row r="598" customFormat="1" ht="12" customHeight="1"/>
    <row r="599" customFormat="1" ht="12" customHeight="1"/>
    <row r="600" customFormat="1" ht="12" customHeight="1"/>
    <row r="601" customFormat="1" ht="12" customHeight="1"/>
    <row r="602" customFormat="1" ht="12" customHeight="1"/>
    <row r="603" customFormat="1" ht="12" customHeight="1"/>
    <row r="604" customFormat="1" ht="12" customHeight="1"/>
    <row r="605" customFormat="1" ht="12" customHeight="1"/>
    <row r="606" customFormat="1" ht="12" customHeight="1"/>
    <row r="607" customFormat="1" ht="12" customHeight="1"/>
    <row r="608" customFormat="1" ht="12" customHeight="1"/>
    <row r="609" customFormat="1" ht="12" customHeight="1"/>
    <row r="610" customFormat="1" ht="12" customHeight="1"/>
    <row r="611" customFormat="1" ht="12" customHeight="1"/>
    <row r="612" customFormat="1" ht="12" customHeight="1"/>
    <row r="613" customFormat="1" ht="12" customHeight="1"/>
    <row r="614" customFormat="1" ht="12" customHeight="1"/>
    <row r="615" customFormat="1" ht="12" customHeight="1"/>
    <row r="616" customFormat="1" ht="12" customHeight="1"/>
    <row r="617" customFormat="1" ht="12" customHeight="1"/>
    <row r="618" customFormat="1" ht="12" customHeight="1"/>
    <row r="619" customFormat="1" ht="12" customHeight="1"/>
    <row r="620" customFormat="1" ht="12" customHeight="1"/>
    <row r="621" customFormat="1" ht="12" customHeight="1"/>
    <row r="622" customFormat="1" ht="12" customHeight="1"/>
    <row r="623" customFormat="1" ht="12" customHeight="1"/>
    <row r="624" customFormat="1" ht="12" customHeight="1"/>
    <row r="625" customFormat="1" ht="12" customHeight="1"/>
    <row r="626" customFormat="1" ht="12" customHeight="1"/>
    <row r="627" customFormat="1" ht="12" customHeight="1"/>
    <row r="628" customFormat="1" ht="12" customHeight="1"/>
    <row r="629" customFormat="1" ht="12" customHeight="1"/>
    <row r="630" customFormat="1" ht="12" customHeight="1"/>
    <row r="631" customFormat="1" ht="12" customHeight="1"/>
    <row r="632" customFormat="1" ht="12" customHeight="1"/>
    <row r="633" customFormat="1" ht="12" customHeight="1"/>
    <row r="634" customFormat="1" ht="12" customHeight="1"/>
    <row r="635" customFormat="1" ht="12" customHeight="1"/>
    <row r="636" customFormat="1" ht="12" customHeight="1"/>
    <row r="637" customFormat="1" ht="12" customHeight="1"/>
    <row r="638" customFormat="1" ht="12" customHeight="1"/>
    <row r="639" customFormat="1" ht="12" customHeight="1"/>
    <row r="640" customFormat="1" ht="12" customHeight="1"/>
    <row r="641" customFormat="1" ht="12" customHeight="1"/>
    <row r="642" customFormat="1" ht="12" customHeight="1"/>
    <row r="643" customFormat="1" ht="12" customHeight="1"/>
    <row r="644" customFormat="1" ht="12" customHeight="1"/>
    <row r="645" customFormat="1" ht="12" customHeight="1"/>
    <row r="646" customFormat="1" ht="12" customHeight="1"/>
    <row r="647" customFormat="1" ht="12" customHeight="1"/>
    <row r="648" customFormat="1" ht="12" customHeight="1"/>
    <row r="649" customFormat="1" ht="12" customHeight="1"/>
    <row r="650" customFormat="1" ht="12" customHeight="1"/>
    <row r="651" customFormat="1" ht="12" customHeight="1"/>
    <row r="652" customFormat="1" ht="12" customHeight="1"/>
    <row r="653" customFormat="1" ht="12" customHeight="1"/>
    <row r="654" customFormat="1" ht="12" customHeight="1"/>
    <row r="655" customFormat="1" ht="12" customHeight="1"/>
    <row r="656" customFormat="1" ht="12" customHeight="1"/>
    <row r="657" customFormat="1" ht="12" customHeight="1"/>
    <row r="658" customFormat="1" ht="12" customHeight="1"/>
    <row r="659" customFormat="1" ht="12" customHeight="1"/>
    <row r="660" customFormat="1" ht="12" customHeight="1"/>
    <row r="661" customFormat="1" ht="12" customHeight="1"/>
    <row r="662" customFormat="1" ht="12" customHeight="1"/>
    <row r="663" customFormat="1" ht="12" customHeight="1"/>
    <row r="664" customFormat="1" ht="12" customHeight="1"/>
    <row r="665" customFormat="1" ht="12" customHeight="1"/>
    <row r="666" customFormat="1" ht="12" customHeight="1"/>
    <row r="667" customFormat="1" ht="12" customHeight="1"/>
    <row r="668" customFormat="1" ht="12" customHeight="1"/>
    <row r="669" customFormat="1" ht="12" customHeight="1"/>
    <row r="670" customFormat="1" ht="12" customHeight="1"/>
    <row r="671" customFormat="1" ht="12" customHeight="1"/>
    <row r="672" customFormat="1" ht="12" customHeight="1"/>
    <row r="673" customFormat="1" ht="12" customHeight="1"/>
    <row r="674" customFormat="1" ht="12" customHeight="1"/>
    <row r="675" customFormat="1" ht="12" customHeight="1"/>
    <row r="676" customFormat="1" ht="12" customHeight="1"/>
    <row r="677" customFormat="1" ht="12" customHeight="1"/>
    <row r="678" customFormat="1" ht="12" customHeight="1"/>
    <row r="679" customFormat="1" ht="12" customHeight="1"/>
    <row r="680" customFormat="1" ht="12" customHeight="1"/>
    <row r="681" customFormat="1" ht="12" customHeight="1"/>
    <row r="682" customFormat="1" ht="12" customHeight="1"/>
    <row r="683" customFormat="1" ht="12" customHeight="1"/>
    <row r="684" customFormat="1" ht="12" customHeight="1"/>
    <row r="685" customFormat="1" ht="12" customHeight="1"/>
    <row r="686" customFormat="1" ht="12" customHeight="1"/>
    <row r="687" customFormat="1" ht="12" customHeight="1"/>
    <row r="688" customFormat="1" ht="12" customHeight="1"/>
    <row r="689" customFormat="1" ht="12" customHeight="1"/>
    <row r="690" customFormat="1" ht="12" customHeight="1"/>
    <row r="691" customFormat="1" ht="12" customHeight="1"/>
    <row r="692" customFormat="1" ht="12" customHeight="1"/>
    <row r="693" customFormat="1" ht="12" customHeight="1"/>
    <row r="694" customFormat="1" ht="12" customHeight="1"/>
    <row r="695" customFormat="1" ht="12" customHeight="1"/>
    <row r="696" customFormat="1" ht="12" customHeight="1"/>
    <row r="697" customFormat="1" ht="12" customHeight="1"/>
    <row r="698" customFormat="1" ht="12" customHeight="1"/>
    <row r="699" customFormat="1" ht="12" customHeight="1"/>
    <row r="700" customFormat="1" ht="12" customHeight="1"/>
    <row r="701" customFormat="1" ht="12" customHeight="1"/>
    <row r="702" customFormat="1" ht="12" customHeight="1"/>
    <row r="703" customFormat="1" ht="12" customHeight="1"/>
    <row r="704" customFormat="1" ht="12" customHeight="1"/>
    <row r="705" customFormat="1" ht="12" customHeight="1"/>
    <row r="706" customFormat="1" ht="12" customHeight="1"/>
    <row r="707" customFormat="1" ht="12" customHeight="1"/>
    <row r="708" customFormat="1" ht="12" customHeight="1"/>
    <row r="709" customFormat="1" ht="12" customHeight="1"/>
    <row r="710" customFormat="1" ht="12" customHeight="1"/>
    <row r="711" customFormat="1" ht="12" customHeight="1"/>
    <row r="712" customFormat="1" ht="12" customHeight="1"/>
    <row r="713" customFormat="1" ht="12" customHeight="1"/>
    <row r="714" customFormat="1" ht="12" customHeight="1"/>
    <row r="715" customFormat="1" ht="12" customHeight="1"/>
    <row r="716" customFormat="1" ht="12" customHeight="1"/>
    <row r="717" customFormat="1" ht="12" customHeight="1"/>
    <row r="718" customFormat="1" ht="12" customHeight="1"/>
    <row r="719" customFormat="1" ht="12" customHeight="1"/>
    <row r="720" customFormat="1" ht="12" customHeight="1"/>
    <row r="721" customFormat="1" ht="12" customHeight="1"/>
    <row r="722" customFormat="1" ht="12" customHeight="1"/>
    <row r="723" customFormat="1" ht="12" customHeight="1"/>
    <row r="724" customFormat="1" ht="12" customHeight="1"/>
    <row r="725" customFormat="1" ht="12" customHeight="1"/>
    <row r="726" customFormat="1" ht="12" customHeight="1"/>
    <row r="727" customFormat="1" ht="12" customHeight="1"/>
    <row r="728" customFormat="1" ht="12" customHeight="1"/>
    <row r="729" customFormat="1" ht="12" customHeight="1"/>
    <row r="730" customFormat="1" ht="12" customHeight="1"/>
    <row r="731" customFormat="1" ht="12" customHeight="1"/>
    <row r="732" customFormat="1" ht="12" customHeight="1"/>
    <row r="733" customFormat="1" ht="12" customHeight="1"/>
    <row r="734" customFormat="1" ht="12" customHeight="1"/>
    <row r="735" customFormat="1" ht="12" customHeight="1"/>
    <row r="736" customFormat="1" ht="12" customHeight="1"/>
    <row r="737" customFormat="1" ht="12" customHeight="1"/>
    <row r="738" customFormat="1" ht="12" customHeight="1"/>
    <row r="739" customFormat="1" ht="12" customHeight="1"/>
    <row r="740" customFormat="1" ht="12" customHeight="1"/>
    <row r="741" customFormat="1" ht="12" customHeight="1"/>
    <row r="742" customFormat="1" ht="12" customHeight="1"/>
    <row r="743" customFormat="1" ht="12" customHeight="1"/>
    <row r="744" customFormat="1" ht="12" customHeight="1"/>
    <row r="745" customFormat="1" ht="12" customHeight="1"/>
    <row r="746" customFormat="1" ht="12" customHeight="1"/>
    <row r="747" customFormat="1" ht="12" customHeight="1"/>
    <row r="748" customFormat="1" ht="12" customHeight="1"/>
    <row r="749" customFormat="1" ht="12" customHeight="1"/>
    <row r="750" customFormat="1" ht="12" customHeight="1"/>
    <row r="751" customFormat="1" ht="12" customHeight="1"/>
    <row r="752" customFormat="1" ht="12" customHeight="1"/>
    <row r="753" customFormat="1" ht="12" customHeight="1"/>
    <row r="754" customFormat="1" ht="12" customHeight="1"/>
    <row r="755" customFormat="1" ht="12" customHeight="1"/>
    <row r="756" customFormat="1" ht="12" customHeight="1"/>
    <row r="757" customFormat="1" ht="12" customHeight="1"/>
    <row r="758" customFormat="1" ht="12" customHeight="1"/>
    <row r="759" customFormat="1" ht="12" customHeight="1"/>
    <row r="760" customFormat="1" ht="12" customHeight="1"/>
    <row r="761" customFormat="1" ht="12" customHeight="1"/>
    <row r="762" customFormat="1" ht="12" customHeight="1"/>
    <row r="763" customFormat="1" ht="12" customHeight="1"/>
    <row r="764" customFormat="1" ht="12" customHeight="1"/>
    <row r="765" customFormat="1" ht="12" customHeight="1"/>
    <row r="766" customFormat="1" ht="12" customHeight="1"/>
    <row r="767" customFormat="1" ht="12" customHeight="1"/>
    <row r="768" customFormat="1" ht="12" customHeight="1"/>
    <row r="769" customFormat="1" ht="12" customHeight="1"/>
    <row r="770" customFormat="1" ht="12" customHeight="1"/>
    <row r="771" customFormat="1" ht="12" customHeight="1"/>
    <row r="772" customFormat="1" ht="12" customHeight="1"/>
    <row r="773" customFormat="1" ht="12" customHeight="1"/>
    <row r="774" customFormat="1" ht="12" customHeight="1"/>
    <row r="775" customFormat="1" ht="12" customHeight="1"/>
    <row r="776" customFormat="1" ht="12" customHeight="1"/>
    <row r="777" customFormat="1" ht="12" customHeight="1"/>
    <row r="778" customFormat="1" ht="12" customHeight="1"/>
    <row r="779" customFormat="1" ht="12" customHeight="1"/>
    <row r="780" customFormat="1" ht="12" customHeight="1"/>
    <row r="781" customFormat="1" ht="12" customHeight="1"/>
    <row r="782" customFormat="1" ht="12" customHeight="1"/>
    <row r="783" customFormat="1" ht="12" customHeight="1"/>
    <row r="784" customFormat="1" ht="12" customHeight="1"/>
    <row r="785" customFormat="1" ht="12" customHeight="1"/>
    <row r="786" customFormat="1" ht="12" customHeight="1"/>
    <row r="787" customFormat="1" ht="12" customHeight="1"/>
    <row r="788" customFormat="1" ht="12" customHeight="1"/>
    <row r="789" customFormat="1" ht="12" customHeight="1"/>
    <row r="790" customFormat="1" ht="12" customHeight="1"/>
    <row r="791" customFormat="1" ht="12" customHeight="1"/>
    <row r="792" customFormat="1" ht="12" customHeight="1"/>
    <row r="793" customFormat="1" ht="12" customHeight="1"/>
    <row r="794" customFormat="1" ht="12" customHeight="1"/>
    <row r="795" customFormat="1" ht="12" customHeight="1"/>
    <row r="796" customFormat="1" ht="12" customHeight="1"/>
    <row r="797" customFormat="1" ht="12" customHeight="1"/>
    <row r="798" customFormat="1" ht="12" customHeight="1"/>
    <row r="799" customFormat="1" ht="12" customHeight="1"/>
    <row r="800" customFormat="1" ht="12" customHeight="1"/>
    <row r="801" customFormat="1" ht="12" customHeight="1"/>
    <row r="802" customFormat="1" ht="12" customHeight="1"/>
    <row r="803" customFormat="1" ht="12" customHeight="1"/>
    <row r="804" customFormat="1" ht="12" customHeight="1"/>
    <row r="805" customFormat="1" ht="12" customHeight="1"/>
    <row r="806" customFormat="1" ht="12" customHeight="1"/>
    <row r="807" customFormat="1" ht="12" customHeight="1"/>
    <row r="808" customFormat="1" ht="12" customHeight="1"/>
    <row r="809" customFormat="1" ht="12" customHeight="1"/>
    <row r="810" customFormat="1" ht="12" customHeight="1"/>
    <row r="811" customFormat="1" ht="12" customHeight="1"/>
    <row r="812" customFormat="1" ht="12" customHeight="1"/>
    <row r="813" customFormat="1" ht="12" customHeight="1"/>
    <row r="814" customFormat="1" ht="12" customHeight="1"/>
    <row r="815" customFormat="1" ht="12" customHeight="1"/>
    <row r="816" customFormat="1" ht="12" customHeight="1"/>
    <row r="817" customFormat="1" ht="12" customHeight="1"/>
    <row r="818" customFormat="1" ht="12" customHeight="1"/>
    <row r="819" customFormat="1" ht="12" customHeight="1"/>
    <row r="820" customFormat="1" ht="12" customHeight="1"/>
    <row r="821" customFormat="1" ht="12" customHeight="1"/>
    <row r="822" customFormat="1" ht="12" customHeight="1"/>
    <row r="823" customFormat="1" ht="12" customHeight="1"/>
    <row r="824" customFormat="1" ht="12" customHeight="1"/>
    <row r="825" customFormat="1" ht="12" customHeight="1"/>
    <row r="826" customFormat="1" ht="12" customHeight="1"/>
    <row r="827" customFormat="1" ht="12" customHeight="1"/>
    <row r="828" customFormat="1" ht="12" customHeight="1"/>
    <row r="829" customFormat="1" ht="12" customHeight="1"/>
    <row r="830" customFormat="1" ht="12" customHeight="1"/>
    <row r="831" customFormat="1" ht="12" customHeight="1"/>
    <row r="832" customFormat="1" ht="12" customHeight="1"/>
    <row r="833" customFormat="1" ht="12" customHeight="1"/>
    <row r="834" customFormat="1" ht="12" customHeight="1"/>
    <row r="835" customFormat="1" ht="12" customHeight="1"/>
    <row r="836" customFormat="1" ht="12" customHeight="1"/>
    <row r="837" customFormat="1" ht="12" customHeight="1"/>
    <row r="838" customFormat="1" ht="12" customHeight="1"/>
    <row r="839" customFormat="1" ht="12" customHeight="1"/>
    <row r="840" customFormat="1" ht="12" customHeight="1"/>
    <row r="841" customFormat="1" ht="12" customHeight="1"/>
    <row r="842" customFormat="1" ht="12" customHeight="1"/>
    <row r="843" customFormat="1" ht="12" customHeight="1"/>
    <row r="844" customFormat="1" ht="12" customHeight="1"/>
    <row r="845" customFormat="1" ht="12" customHeight="1"/>
    <row r="846" customFormat="1" ht="12" customHeight="1"/>
    <row r="847" customFormat="1" ht="12" customHeight="1"/>
    <row r="848" customFormat="1" ht="12" customHeight="1"/>
    <row r="849" customFormat="1" ht="12" customHeight="1"/>
    <row r="850" customFormat="1" ht="12" customHeight="1"/>
    <row r="851" customFormat="1" ht="12" customHeight="1"/>
    <row r="852" customFormat="1" ht="12" customHeight="1"/>
    <row r="853" customFormat="1" ht="12" customHeight="1"/>
    <row r="854" customFormat="1" ht="12" customHeight="1"/>
    <row r="855" customFormat="1" ht="12" customHeight="1"/>
    <row r="856" customFormat="1" ht="12" customHeight="1"/>
    <row r="857" customFormat="1" ht="12" customHeight="1"/>
    <row r="858" customFormat="1" ht="12" customHeight="1"/>
    <row r="859" customFormat="1" ht="12" customHeight="1"/>
    <row r="860" customFormat="1" ht="12" customHeight="1"/>
    <row r="861" customFormat="1" ht="12" customHeight="1"/>
    <row r="862" customFormat="1" ht="12" customHeight="1"/>
    <row r="863" customFormat="1" ht="12" customHeight="1"/>
    <row r="864" customFormat="1" ht="12" customHeight="1"/>
    <row r="865" customFormat="1" ht="12" customHeight="1"/>
    <row r="866" customFormat="1" ht="12" customHeight="1"/>
    <row r="867" customFormat="1" ht="12" customHeight="1"/>
    <row r="868" customFormat="1" ht="12" customHeight="1"/>
    <row r="869" customFormat="1" ht="12" customHeight="1"/>
    <row r="870" customFormat="1" ht="12" customHeight="1"/>
    <row r="871" customFormat="1" ht="12" customHeight="1"/>
    <row r="872" customFormat="1" ht="12" customHeight="1"/>
    <row r="873" customFormat="1" ht="12" customHeight="1"/>
    <row r="874" customFormat="1" ht="12" customHeight="1"/>
    <row r="875" customFormat="1" ht="12" customHeight="1"/>
    <row r="876" customFormat="1" ht="12" customHeight="1"/>
    <row r="877" customFormat="1" ht="12" customHeight="1"/>
    <row r="878" customFormat="1" ht="12" customHeight="1"/>
    <row r="879" customFormat="1" ht="12" customHeight="1"/>
    <row r="880" customFormat="1" ht="12" customHeight="1"/>
    <row r="881" customFormat="1" ht="12" customHeight="1"/>
    <row r="882" customFormat="1" ht="12" customHeight="1"/>
    <row r="883" customFormat="1" ht="12" customHeight="1"/>
    <row r="884" customFormat="1" ht="12" customHeight="1"/>
    <row r="885" customFormat="1" ht="12" customHeight="1"/>
    <row r="886" customFormat="1" ht="12" customHeight="1"/>
    <row r="887" customFormat="1" ht="12" customHeight="1"/>
    <row r="888" customFormat="1" ht="12" customHeight="1"/>
    <row r="889" customFormat="1" ht="12" customHeight="1"/>
    <row r="890" customFormat="1" ht="12" customHeight="1"/>
    <row r="891" customFormat="1" ht="12" customHeight="1"/>
    <row r="892" customFormat="1" ht="12" customHeight="1"/>
    <row r="893" customFormat="1" ht="12" customHeight="1"/>
    <row r="894" customFormat="1" ht="12" customHeight="1"/>
    <row r="895" customFormat="1" ht="12" customHeight="1"/>
    <row r="896" customFormat="1" ht="12" customHeight="1"/>
    <row r="897" customFormat="1" ht="12" customHeight="1"/>
    <row r="898" customFormat="1" ht="12" customHeight="1"/>
    <row r="899" customFormat="1" ht="12" customHeight="1"/>
    <row r="900" customFormat="1" ht="12" customHeight="1"/>
    <row r="901" customFormat="1" ht="12" customHeight="1"/>
    <row r="902" customFormat="1" ht="12" customHeight="1"/>
    <row r="903" customFormat="1" ht="12" customHeight="1"/>
    <row r="904" customFormat="1" ht="12" customHeight="1"/>
    <row r="905" customFormat="1" ht="12" customHeight="1"/>
    <row r="906" customFormat="1" ht="12" customHeight="1"/>
    <row r="907" customFormat="1" ht="12" customHeight="1"/>
    <row r="908" customFormat="1" ht="12" customHeight="1"/>
    <row r="909" customFormat="1" ht="12" customHeight="1"/>
    <row r="910" customFormat="1" ht="12" customHeight="1"/>
    <row r="911" customFormat="1" ht="12" customHeight="1"/>
    <row r="912" customFormat="1" ht="12" customHeight="1"/>
    <row r="913" customFormat="1" ht="12" customHeight="1"/>
    <row r="914" customFormat="1" ht="12" customHeight="1"/>
    <row r="915" customFormat="1" ht="12" customHeight="1"/>
    <row r="916" customFormat="1" ht="12" customHeight="1"/>
    <row r="917" customFormat="1" ht="12" customHeight="1"/>
    <row r="918" customFormat="1" ht="12" customHeight="1"/>
    <row r="919" customFormat="1" ht="12" customHeight="1"/>
    <row r="920" customFormat="1" ht="12" customHeight="1"/>
    <row r="921" customFormat="1" ht="12" customHeight="1"/>
    <row r="922" customFormat="1" ht="12" customHeight="1"/>
    <row r="923" customFormat="1" ht="12" customHeight="1"/>
    <row r="924" customFormat="1" ht="12" customHeight="1"/>
    <row r="925" customFormat="1" ht="12" customHeight="1"/>
    <row r="926" customFormat="1" ht="12" customHeight="1"/>
    <row r="927" customFormat="1" ht="12" customHeight="1"/>
    <row r="928" customFormat="1" ht="12" customHeight="1"/>
    <row r="929" customFormat="1" ht="12" customHeight="1"/>
    <row r="930" customFormat="1" ht="12" customHeight="1"/>
    <row r="931" customFormat="1" ht="12" customHeight="1"/>
    <row r="932" customFormat="1" ht="12" customHeight="1"/>
    <row r="933" customFormat="1" ht="12" customHeight="1"/>
    <row r="934" customFormat="1" ht="12" customHeight="1"/>
    <row r="935" customFormat="1" ht="12" customHeight="1"/>
    <row r="936" customFormat="1" ht="12" customHeight="1"/>
    <row r="937" customFormat="1" ht="12" customHeight="1"/>
    <row r="938" customFormat="1" ht="12" customHeight="1"/>
    <row r="939" customFormat="1" ht="12" customHeight="1"/>
    <row r="940" customFormat="1" ht="12" customHeight="1"/>
    <row r="941" customFormat="1" ht="12" customHeight="1"/>
    <row r="942" customFormat="1" ht="12" customHeight="1"/>
    <row r="943" customFormat="1" ht="12" customHeight="1"/>
    <row r="944" customFormat="1" ht="12" customHeight="1"/>
    <row r="945" customFormat="1" ht="12" customHeight="1"/>
    <row r="946" customFormat="1" ht="12" customHeight="1"/>
    <row r="947" customFormat="1" ht="12" customHeight="1"/>
    <row r="948" customFormat="1" ht="12" customHeight="1"/>
    <row r="949" customFormat="1" ht="12" customHeight="1"/>
    <row r="950" customFormat="1" ht="12" customHeight="1"/>
    <row r="951" customFormat="1" ht="12" customHeight="1"/>
    <row r="952" customFormat="1" ht="12" customHeight="1"/>
    <row r="953" customFormat="1" ht="12" customHeight="1"/>
    <row r="954" customFormat="1" ht="12" customHeight="1"/>
    <row r="955" customFormat="1" ht="12" customHeight="1"/>
    <row r="956" customFormat="1" ht="12" customHeight="1"/>
    <row r="957" customFormat="1" ht="12" customHeight="1"/>
    <row r="958" customFormat="1" ht="12" customHeight="1"/>
    <row r="959" customFormat="1" ht="12" customHeight="1"/>
    <row r="960" customFormat="1" ht="12" customHeight="1"/>
    <row r="961" customFormat="1" ht="12" customHeight="1"/>
    <row r="962" customFormat="1" ht="12" customHeight="1"/>
    <row r="963" customFormat="1" ht="12" customHeight="1"/>
    <row r="964" customFormat="1" ht="12" customHeight="1"/>
    <row r="965" customFormat="1" ht="12" customHeight="1"/>
    <row r="966" customFormat="1" ht="12" customHeight="1"/>
    <row r="967" customFormat="1" ht="12" customHeight="1"/>
    <row r="968" customFormat="1" ht="12" customHeight="1"/>
    <row r="969" customFormat="1" ht="12" customHeight="1"/>
    <row r="970" customFormat="1" ht="12" customHeight="1"/>
    <row r="971" customFormat="1" ht="12" customHeight="1"/>
    <row r="972" customFormat="1" ht="12" customHeight="1"/>
    <row r="973" customFormat="1" ht="12" customHeight="1"/>
    <row r="974" customFormat="1" ht="12" customHeight="1"/>
    <row r="975" customFormat="1" ht="12" customHeight="1"/>
    <row r="976" customFormat="1" ht="12" customHeight="1"/>
    <row r="977" customFormat="1" ht="12" customHeight="1"/>
    <row r="978" customFormat="1" ht="12" customHeight="1"/>
    <row r="979" customFormat="1" ht="12" customHeight="1"/>
    <row r="980" customFormat="1" ht="12" customHeight="1"/>
    <row r="981" customFormat="1" ht="12" customHeight="1"/>
    <row r="982" customFormat="1" ht="12" customHeight="1"/>
    <row r="983" customFormat="1" ht="12" customHeight="1"/>
    <row r="984" customFormat="1" ht="12" customHeight="1"/>
    <row r="985" customFormat="1" ht="12" customHeight="1"/>
    <row r="986" customFormat="1" ht="12" customHeight="1"/>
    <row r="987" customFormat="1" ht="12" customHeight="1"/>
    <row r="988" customFormat="1" ht="12" customHeight="1"/>
    <row r="989" customFormat="1" ht="12" customHeight="1"/>
    <row r="990" customFormat="1" ht="12" customHeight="1"/>
    <row r="991" customFormat="1" ht="12" customHeight="1"/>
    <row r="992" customFormat="1" ht="12" customHeight="1"/>
    <row r="993" customFormat="1" ht="12" customHeight="1"/>
    <row r="994" customFormat="1" ht="12" customHeight="1"/>
    <row r="995" customFormat="1" ht="12" customHeight="1"/>
    <row r="996" customFormat="1" ht="12" customHeight="1"/>
    <row r="997" customFormat="1" ht="12" customHeight="1"/>
    <row r="998" customFormat="1" ht="12" customHeight="1"/>
    <row r="999" customFormat="1" ht="12" customHeight="1"/>
    <row r="1000" customFormat="1" ht="12" customHeight="1"/>
  </sheetData>
  <mergeCells count="1">
    <mergeCell ref="C1:D1"/>
  </mergeCells>
  <dataValidations count="2">
    <dataValidation type="list" allowBlank="1" showErrorMessage="1" sqref="B5" xr:uid="{126BA652-4C27-2843-8244-9D24A6E8B9AD}">
      <formula1>productie</formula1>
    </dataValidation>
    <dataValidation type="list" allowBlank="1" showErrorMessage="1" sqref="B4" xr:uid="{A6225DD0-E138-F042-8D08-A8CBA0256D0B}">
      <formula1>bedienden</formula1>
    </dataValidation>
  </dataValidations>
  <pageMargins left="0.75" right="0.75" top="1" bottom="1" header="0" footer="0"/>
  <pageSetup orientation="landscape"/>
  <legacy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Z1000"/>
  <sheetViews>
    <sheetView workbookViewId="0">
      <selection sqref="A1:XFD1048576"/>
    </sheetView>
  </sheetViews>
  <sheetFormatPr defaultColWidth="14.5" defaultRowHeight="15" customHeight="1"/>
  <cols>
    <col min="1" max="1" width="57.125" customWidth="1"/>
    <col min="2" max="2" width="13.875" customWidth="1"/>
    <col min="3" max="3" width="14.375" customWidth="1"/>
    <col min="4" max="4" width="14.625" customWidth="1"/>
    <col min="5" max="26" width="10.875" customWidth="1"/>
  </cols>
  <sheetData>
    <row r="1" spans="1:26" ht="17.100000000000001" thickBot="1">
      <c r="A1" s="94" t="s">
        <v>40</v>
      </c>
      <c r="B1" s="95">
        <v>2026</v>
      </c>
      <c r="C1" s="167" t="s">
        <v>41</v>
      </c>
      <c r="D1" s="168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</row>
    <row r="2" spans="1:26" ht="12" customHeight="1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</row>
    <row r="3" spans="1:26" ht="12" customHeight="1">
      <c r="A3" s="17" t="s">
        <v>42</v>
      </c>
      <c r="B3" s="18" t="s">
        <v>15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spans="1:26" ht="12" customHeight="1">
      <c r="A4" s="17" t="s">
        <v>43</v>
      </c>
      <c r="B4" s="18" t="s">
        <v>15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1:26" ht="12" customHeight="1">
      <c r="A5" s="17" t="s">
        <v>44</v>
      </c>
      <c r="B5" s="18" t="s">
        <v>15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26" ht="12" customHeight="1">
      <c r="A6" s="17" t="s">
        <v>45</v>
      </c>
      <c r="B6" s="19">
        <v>0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2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</row>
    <row r="8" spans="1:26" ht="12" customHeight="1">
      <c r="A8" s="15" t="s">
        <v>46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</row>
    <row r="9" spans="1:26" ht="12" customHeight="1">
      <c r="A9" s="17" t="s">
        <v>47</v>
      </c>
      <c r="B9" s="20" t="s">
        <v>48</v>
      </c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</row>
    <row r="10" spans="1:26" ht="12" customHeight="1">
      <c r="A10" s="17" t="s">
        <v>49</v>
      </c>
      <c r="B10" s="18" t="s">
        <v>15</v>
      </c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</row>
    <row r="11" spans="1:26" ht="12" customHeight="1">
      <c r="A11" s="17" t="s">
        <v>50</v>
      </c>
      <c r="B11" s="18" t="s">
        <v>15</v>
      </c>
      <c r="C11" s="6" t="s">
        <v>15</v>
      </c>
      <c r="D11" s="6" t="s">
        <v>15</v>
      </c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</row>
    <row r="12" spans="1:26" ht="12" customHeight="1">
      <c r="A12" s="17" t="s">
        <v>51</v>
      </c>
      <c r="B12" s="18" t="s">
        <v>15</v>
      </c>
      <c r="C12" s="6" t="s">
        <v>15</v>
      </c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</row>
    <row r="13" spans="1:26" ht="12" customHeight="1">
      <c r="A13" s="17" t="s">
        <v>52</v>
      </c>
      <c r="B13" s="18"/>
      <c r="C13" s="6" t="s">
        <v>15</v>
      </c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</row>
    <row r="14" spans="1:26" ht="12" customHeight="1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</row>
    <row r="15" spans="1:26" ht="12" customHeight="1">
      <c r="A15" s="17" t="s">
        <v>107</v>
      </c>
      <c r="B15" s="21">
        <v>0</v>
      </c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</row>
    <row r="16" spans="1:26" ht="12" customHeight="1">
      <c r="A16" s="17" t="s">
        <v>108</v>
      </c>
      <c r="B16" s="21">
        <v>0</v>
      </c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</row>
    <row r="17" spans="1:26" ht="12" customHeight="1">
      <c r="A17" s="17" t="s">
        <v>109</v>
      </c>
      <c r="B17" s="21">
        <v>0</v>
      </c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</row>
    <row r="18" spans="1:26" ht="12" customHeight="1">
      <c r="A18" s="6"/>
      <c r="B18" s="42" t="s">
        <v>110</v>
      </c>
      <c r="C18" s="42" t="s">
        <v>111</v>
      </c>
      <c r="D18" s="42" t="s">
        <v>112</v>
      </c>
      <c r="E18" s="6"/>
      <c r="F18" s="6"/>
      <c r="G18" s="6"/>
      <c r="H18" s="6"/>
      <c r="I18" s="6"/>
      <c r="J18" s="6"/>
      <c r="K18" s="6"/>
      <c r="L18" s="6"/>
      <c r="M18" s="6"/>
      <c r="N18" s="6"/>
    </row>
    <row r="19" spans="1:26" ht="12" customHeight="1">
      <c r="A19" s="17" t="s">
        <v>113</v>
      </c>
      <c r="B19" s="24">
        <f>B15*3/13/5</f>
        <v>0</v>
      </c>
      <c r="C19" s="24">
        <f>B16*3/13/5</f>
        <v>0</v>
      </c>
      <c r="D19" s="24">
        <f>B17*3/13/5</f>
        <v>0</v>
      </c>
      <c r="E19" s="6"/>
      <c r="F19" s="6"/>
      <c r="G19" s="6"/>
      <c r="H19" s="6"/>
      <c r="I19" s="6"/>
      <c r="J19" s="6"/>
      <c r="K19" s="6"/>
      <c r="L19" s="6"/>
      <c r="M19" s="6"/>
      <c r="N19" s="6"/>
    </row>
    <row r="20" spans="1:26" ht="12" customHeight="1">
      <c r="A20" s="17" t="s">
        <v>114</v>
      </c>
      <c r="B20" s="24">
        <f>B15*1/20</f>
        <v>0</v>
      </c>
      <c r="C20" s="24">
        <f>B16*1/20</f>
        <v>0</v>
      </c>
      <c r="D20" s="24">
        <f>B17*1/20</f>
        <v>0</v>
      </c>
      <c r="E20" s="6"/>
      <c r="F20" s="6"/>
      <c r="G20" s="6"/>
      <c r="H20" s="6"/>
      <c r="I20" s="6"/>
      <c r="J20" s="6"/>
      <c r="K20" s="6"/>
      <c r="L20" s="6"/>
      <c r="M20" s="6"/>
      <c r="N20" s="6"/>
    </row>
    <row r="21" spans="1:26" ht="12" customHeight="1">
      <c r="A21" s="17" t="s">
        <v>115</v>
      </c>
      <c r="B21" s="24">
        <f>B15*1/22</f>
        <v>0</v>
      </c>
      <c r="C21" s="24">
        <f>B16*1/22</f>
        <v>0</v>
      </c>
      <c r="D21" s="24">
        <f>B17*1/22</f>
        <v>0</v>
      </c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 spans="1:26" ht="12" customHeight="1">
      <c r="A22" s="6" t="s">
        <v>15</v>
      </c>
      <c r="B22" s="6" t="s">
        <v>15</v>
      </c>
      <c r="C22" s="6" t="s">
        <v>15</v>
      </c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</row>
    <row r="23" spans="1:26" ht="12" customHeight="1">
      <c r="A23" s="17" t="s">
        <v>68</v>
      </c>
      <c r="B23" s="25">
        <v>0</v>
      </c>
      <c r="C23" s="6" t="s">
        <v>69</v>
      </c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</row>
    <row r="24" spans="1:26" ht="12" customHeight="1">
      <c r="A24" s="17" t="s">
        <v>116</v>
      </c>
      <c r="B24" s="25">
        <v>0</v>
      </c>
      <c r="C24" s="6" t="s">
        <v>69</v>
      </c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</row>
    <row r="25" spans="1:26" ht="12" customHeight="1">
      <c r="A25" s="17" t="s">
        <v>71</v>
      </c>
      <c r="B25" s="25">
        <v>0</v>
      </c>
      <c r="C25" s="6" t="s">
        <v>69</v>
      </c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</row>
    <row r="26" spans="1:26" ht="12" customHeight="1">
      <c r="A26" s="17" t="s">
        <v>73</v>
      </c>
      <c r="B26" s="25">
        <v>0</v>
      </c>
      <c r="C26" s="6" t="s">
        <v>69</v>
      </c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</row>
    <row r="27" spans="1:26" ht="12" customHeight="1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</row>
    <row r="28" spans="1:26" ht="12" customHeight="1">
      <c r="A28" s="17" t="s">
        <v>75</v>
      </c>
      <c r="B28" s="8">
        <f>'RSZ-tarieven'!B4</f>
        <v>0.25</v>
      </c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</row>
    <row r="29" spans="1:26" ht="12" customHeight="1">
      <c r="A29" s="17" t="s">
        <v>76</v>
      </c>
      <c r="B29" s="8">
        <f>'RSZ-tarieven'!B15</f>
        <v>1.9799999999999998E-2</v>
      </c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</row>
    <row r="30" spans="1:26" ht="12" customHeight="1">
      <c r="A30" s="17" t="s">
        <v>77</v>
      </c>
      <c r="B30" s="22">
        <f>IF(B6&lt;10,0,1.69%)</f>
        <v>0</v>
      </c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</row>
    <row r="31" spans="1:26" ht="12" customHeight="1">
      <c r="A31" s="17" t="s">
        <v>117</v>
      </c>
      <c r="B31" s="26">
        <f>IF(B15&gt;3744,0,0.14*(11233.89-(B15*3))/13/5)</f>
        <v>24.196070769230769</v>
      </c>
      <c r="C31" s="6"/>
      <c r="D31" s="6"/>
      <c r="E31" s="8"/>
      <c r="F31" s="6"/>
      <c r="G31" s="6"/>
      <c r="H31" s="6"/>
      <c r="I31" s="6"/>
      <c r="J31" s="6"/>
      <c r="K31" s="6"/>
      <c r="L31" s="6"/>
      <c r="M31" s="6"/>
      <c r="N31" s="6"/>
    </row>
    <row r="32" spans="1:26" ht="12" customHeight="1">
      <c r="A32" s="17" t="s">
        <v>79</v>
      </c>
      <c r="B32" s="27"/>
      <c r="C32" s="6" t="s">
        <v>118</v>
      </c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</row>
    <row r="33" spans="1:26" ht="12" customHeight="1">
      <c r="A33" s="17" t="s">
        <v>80</v>
      </c>
      <c r="B33" s="27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</row>
    <row r="34" spans="1:26" ht="12" customHeight="1">
      <c r="A34" s="6"/>
      <c r="B34" s="6"/>
      <c r="C34" s="6"/>
      <c r="D34" s="6"/>
      <c r="E34" s="6"/>
      <c r="F34" s="6"/>
      <c r="G34" s="6"/>
      <c r="H34" s="6"/>
      <c r="I34" s="6"/>
      <c r="J34" s="28" t="s">
        <v>15</v>
      </c>
      <c r="K34" s="6"/>
      <c r="L34" s="6"/>
      <c r="M34" s="29" t="s">
        <v>15</v>
      </c>
      <c r="N34" s="6"/>
    </row>
    <row r="35" spans="1:26" ht="12" customHeight="1">
      <c r="A35" s="6"/>
      <c r="B35" s="30">
        <f>B1</f>
        <v>2026</v>
      </c>
      <c r="C35" s="20" t="s">
        <v>82</v>
      </c>
      <c r="D35" s="20" t="s">
        <v>83</v>
      </c>
      <c r="E35" s="20" t="s">
        <v>84</v>
      </c>
      <c r="F35" s="20" t="s">
        <v>85</v>
      </c>
      <c r="G35" s="20" t="s">
        <v>86</v>
      </c>
      <c r="H35" s="20" t="s">
        <v>87</v>
      </c>
      <c r="I35" s="20" t="s">
        <v>89</v>
      </c>
      <c r="J35" s="20" t="s">
        <v>90</v>
      </c>
      <c r="K35" s="20" t="s">
        <v>91</v>
      </c>
      <c r="L35" s="20" t="s">
        <v>92</v>
      </c>
      <c r="M35" s="20" t="s">
        <v>93</v>
      </c>
      <c r="N35" s="20" t="s">
        <v>95</v>
      </c>
    </row>
    <row r="36" spans="1:26" ht="12" customHeight="1">
      <c r="A36" s="43" t="s">
        <v>119</v>
      </c>
      <c r="B36" s="44">
        <f t="shared" ref="B36:B44" si="0">SUM(C36:N36)</f>
        <v>0</v>
      </c>
      <c r="C36" s="45">
        <v>0</v>
      </c>
      <c r="D36" s="46">
        <v>0</v>
      </c>
      <c r="E36" s="46">
        <v>0</v>
      </c>
      <c r="F36" s="46">
        <v>0</v>
      </c>
      <c r="G36" s="46">
        <v>0</v>
      </c>
      <c r="H36" s="46">
        <v>0</v>
      </c>
      <c r="I36" s="46">
        <v>0</v>
      </c>
      <c r="J36" s="46">
        <v>0</v>
      </c>
      <c r="K36" s="46">
        <v>0</v>
      </c>
      <c r="L36" s="46">
        <v>0</v>
      </c>
      <c r="M36" s="46">
        <v>0</v>
      </c>
      <c r="N36" s="47">
        <v>0</v>
      </c>
    </row>
    <row r="37" spans="1:26" ht="12" customHeight="1">
      <c r="A37" s="43" t="s">
        <v>120</v>
      </c>
      <c r="B37" s="44">
        <f t="shared" si="0"/>
        <v>0</v>
      </c>
      <c r="C37" s="45">
        <v>0</v>
      </c>
      <c r="D37" s="46">
        <v>0</v>
      </c>
      <c r="E37" s="46">
        <v>0</v>
      </c>
      <c r="F37" s="46">
        <v>0</v>
      </c>
      <c r="G37" s="46">
        <v>0</v>
      </c>
      <c r="H37" s="46">
        <v>0</v>
      </c>
      <c r="I37" s="46">
        <v>0</v>
      </c>
      <c r="J37" s="46">
        <v>0</v>
      </c>
      <c r="K37" s="46">
        <v>0</v>
      </c>
      <c r="L37" s="46">
        <v>0</v>
      </c>
      <c r="M37" s="46">
        <v>0</v>
      </c>
      <c r="N37" s="47">
        <v>0</v>
      </c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 spans="1:26" ht="12" customHeight="1">
      <c r="A38" s="43" t="s">
        <v>121</v>
      </c>
      <c r="B38" s="44">
        <f t="shared" si="0"/>
        <v>0</v>
      </c>
      <c r="C38" s="45">
        <v>0</v>
      </c>
      <c r="D38" s="46">
        <v>0</v>
      </c>
      <c r="E38" s="46">
        <v>0</v>
      </c>
      <c r="F38" s="46">
        <v>0</v>
      </c>
      <c r="G38" s="46">
        <v>0</v>
      </c>
      <c r="H38" s="46">
        <v>0</v>
      </c>
      <c r="I38" s="46">
        <v>0</v>
      </c>
      <c r="J38" s="46">
        <v>0</v>
      </c>
      <c r="K38" s="46">
        <v>0</v>
      </c>
      <c r="L38" s="46">
        <v>0</v>
      </c>
      <c r="M38" s="46">
        <v>0</v>
      </c>
      <c r="N38" s="47">
        <v>0</v>
      </c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 spans="1:26" ht="12" customHeight="1">
      <c r="A39" s="6" t="s">
        <v>99</v>
      </c>
      <c r="B39" s="33">
        <f t="shared" si="0"/>
        <v>0</v>
      </c>
      <c r="C39" s="126">
        <f t="shared" ref="C39:N39" si="1">($B$19*C36)+($B$20*C37)+($B$21*C38)</f>
        <v>0</v>
      </c>
      <c r="D39" s="127">
        <f t="shared" si="1"/>
        <v>0</v>
      </c>
      <c r="E39" s="127">
        <f t="shared" si="1"/>
        <v>0</v>
      </c>
      <c r="F39" s="127">
        <f t="shared" si="1"/>
        <v>0</v>
      </c>
      <c r="G39" s="127">
        <f t="shared" si="1"/>
        <v>0</v>
      </c>
      <c r="H39" s="127">
        <f t="shared" si="1"/>
        <v>0</v>
      </c>
      <c r="I39" s="127">
        <f t="shared" si="1"/>
        <v>0</v>
      </c>
      <c r="J39" s="127">
        <f t="shared" si="1"/>
        <v>0</v>
      </c>
      <c r="K39" s="127">
        <f t="shared" si="1"/>
        <v>0</v>
      </c>
      <c r="L39" s="127">
        <f t="shared" si="1"/>
        <v>0</v>
      </c>
      <c r="M39" s="127">
        <f t="shared" si="1"/>
        <v>0</v>
      </c>
      <c r="N39" s="113">
        <f t="shared" si="1"/>
        <v>0</v>
      </c>
    </row>
    <row r="40" spans="1:26" ht="12" customHeight="1">
      <c r="A40" s="6" t="s">
        <v>100</v>
      </c>
      <c r="B40" s="33">
        <f t="shared" si="0"/>
        <v>0</v>
      </c>
      <c r="C40" s="34">
        <f t="shared" ref="C40:N40" si="2">$B$23*(C36+C37+C38)</f>
        <v>0</v>
      </c>
      <c r="D40" s="24">
        <f t="shared" si="2"/>
        <v>0</v>
      </c>
      <c r="E40" s="24">
        <f t="shared" si="2"/>
        <v>0</v>
      </c>
      <c r="F40" s="24">
        <f t="shared" si="2"/>
        <v>0</v>
      </c>
      <c r="G40" s="24">
        <f t="shared" si="2"/>
        <v>0</v>
      </c>
      <c r="H40" s="24">
        <f t="shared" si="2"/>
        <v>0</v>
      </c>
      <c r="I40" s="24">
        <f t="shared" si="2"/>
        <v>0</v>
      </c>
      <c r="J40" s="24">
        <f t="shared" si="2"/>
        <v>0</v>
      </c>
      <c r="K40" s="24">
        <f t="shared" si="2"/>
        <v>0</v>
      </c>
      <c r="L40" s="24">
        <f t="shared" si="2"/>
        <v>0</v>
      </c>
      <c r="M40" s="24">
        <f t="shared" si="2"/>
        <v>0</v>
      </c>
      <c r="N40" s="114">
        <f t="shared" si="2"/>
        <v>0</v>
      </c>
    </row>
    <row r="41" spans="1:26" ht="12" customHeight="1">
      <c r="A41" s="6" t="s">
        <v>101</v>
      </c>
      <c r="B41" s="33">
        <f t="shared" si="0"/>
        <v>0</v>
      </c>
      <c r="C41" s="34">
        <f t="shared" ref="C41:N41" si="3">MAX(0,IF((C39+C40)&gt;0,(C39+C40)*($B$28+$B$29+$B$30)-(($B$31+$B$32+$B$33)*(C$36+C$37+C$38)),0))</f>
        <v>0</v>
      </c>
      <c r="D41" s="24">
        <f t="shared" si="3"/>
        <v>0</v>
      </c>
      <c r="E41" s="24">
        <f t="shared" si="3"/>
        <v>0</v>
      </c>
      <c r="F41" s="24">
        <f t="shared" si="3"/>
        <v>0</v>
      </c>
      <c r="G41" s="24">
        <f t="shared" si="3"/>
        <v>0</v>
      </c>
      <c r="H41" s="24">
        <f t="shared" si="3"/>
        <v>0</v>
      </c>
      <c r="I41" s="24">
        <f t="shared" si="3"/>
        <v>0</v>
      </c>
      <c r="J41" s="24">
        <f t="shared" si="3"/>
        <v>0</v>
      </c>
      <c r="K41" s="24">
        <f t="shared" si="3"/>
        <v>0</v>
      </c>
      <c r="L41" s="24">
        <f t="shared" si="3"/>
        <v>0</v>
      </c>
      <c r="M41" s="24">
        <f t="shared" si="3"/>
        <v>0</v>
      </c>
      <c r="N41" s="114">
        <f t="shared" si="3"/>
        <v>0</v>
      </c>
    </row>
    <row r="42" spans="1:26" ht="12" customHeight="1">
      <c r="A42" s="6" t="s">
        <v>102</v>
      </c>
      <c r="B42" s="33">
        <f t="shared" si="0"/>
        <v>0</v>
      </c>
      <c r="C42" s="34">
        <f t="shared" ref="C42:N42" si="4">($B24*(C36+C37+C38))</f>
        <v>0</v>
      </c>
      <c r="D42" s="35">
        <f t="shared" si="4"/>
        <v>0</v>
      </c>
      <c r="E42" s="35">
        <f t="shared" si="4"/>
        <v>0</v>
      </c>
      <c r="F42" s="35">
        <f t="shared" si="4"/>
        <v>0</v>
      </c>
      <c r="G42" s="35">
        <f t="shared" si="4"/>
        <v>0</v>
      </c>
      <c r="H42" s="35">
        <f t="shared" si="4"/>
        <v>0</v>
      </c>
      <c r="I42" s="35">
        <f t="shared" si="4"/>
        <v>0</v>
      </c>
      <c r="J42" s="35">
        <f t="shared" si="4"/>
        <v>0</v>
      </c>
      <c r="K42" s="35">
        <f t="shared" si="4"/>
        <v>0</v>
      </c>
      <c r="L42" s="35">
        <f t="shared" si="4"/>
        <v>0</v>
      </c>
      <c r="M42" s="35">
        <f t="shared" si="4"/>
        <v>0</v>
      </c>
      <c r="N42" s="115">
        <f t="shared" si="4"/>
        <v>0</v>
      </c>
    </row>
    <row r="43" spans="1:26" ht="12" customHeight="1">
      <c r="A43" s="6" t="s">
        <v>103</v>
      </c>
      <c r="B43" s="33">
        <f t="shared" si="0"/>
        <v>0</v>
      </c>
      <c r="C43" s="34">
        <f t="shared" ref="C43:N43" si="5">$B25*(C36+C37+C38)</f>
        <v>0</v>
      </c>
      <c r="D43" s="24">
        <f t="shared" si="5"/>
        <v>0</v>
      </c>
      <c r="E43" s="24">
        <f t="shared" si="5"/>
        <v>0</v>
      </c>
      <c r="F43" s="24">
        <f t="shared" si="5"/>
        <v>0</v>
      </c>
      <c r="G43" s="24">
        <f t="shared" si="5"/>
        <v>0</v>
      </c>
      <c r="H43" s="24">
        <f t="shared" si="5"/>
        <v>0</v>
      </c>
      <c r="I43" s="24">
        <f t="shared" si="5"/>
        <v>0</v>
      </c>
      <c r="J43" s="24">
        <f t="shared" si="5"/>
        <v>0</v>
      </c>
      <c r="K43" s="24">
        <f t="shared" si="5"/>
        <v>0</v>
      </c>
      <c r="L43" s="24">
        <f t="shared" si="5"/>
        <v>0</v>
      </c>
      <c r="M43" s="24">
        <f t="shared" si="5"/>
        <v>0</v>
      </c>
      <c r="N43" s="114">
        <f t="shared" si="5"/>
        <v>0</v>
      </c>
    </row>
    <row r="44" spans="1:26" ht="12" customHeight="1">
      <c r="A44" s="6" t="s">
        <v>104</v>
      </c>
      <c r="B44" s="36">
        <f t="shared" si="0"/>
        <v>0</v>
      </c>
      <c r="C44" s="116">
        <f t="shared" ref="C44:N44" si="6">$B26*(C36+C37+C38)</f>
        <v>0</v>
      </c>
      <c r="D44" s="117">
        <f t="shared" si="6"/>
        <v>0</v>
      </c>
      <c r="E44" s="117">
        <f t="shared" si="6"/>
        <v>0</v>
      </c>
      <c r="F44" s="117">
        <f t="shared" si="6"/>
        <v>0</v>
      </c>
      <c r="G44" s="117">
        <f t="shared" si="6"/>
        <v>0</v>
      </c>
      <c r="H44" s="117">
        <f t="shared" si="6"/>
        <v>0</v>
      </c>
      <c r="I44" s="117">
        <f t="shared" si="6"/>
        <v>0</v>
      </c>
      <c r="J44" s="117">
        <f t="shared" si="6"/>
        <v>0</v>
      </c>
      <c r="K44" s="117">
        <f t="shared" si="6"/>
        <v>0</v>
      </c>
      <c r="L44" s="117">
        <f t="shared" si="6"/>
        <v>0</v>
      </c>
      <c r="M44" s="117">
        <f t="shared" si="6"/>
        <v>0</v>
      </c>
      <c r="N44" s="119">
        <f t="shared" si="6"/>
        <v>0</v>
      </c>
    </row>
    <row r="45" spans="1:26" ht="12" customHeight="1">
      <c r="A45" s="6"/>
      <c r="B45" s="37">
        <f t="shared" ref="B45:N45" si="7">SUM(B39:B44)</f>
        <v>0</v>
      </c>
      <c r="C45" s="120">
        <f t="shared" si="7"/>
        <v>0</v>
      </c>
      <c r="D45" s="121">
        <f t="shared" si="7"/>
        <v>0</v>
      </c>
      <c r="E45" s="121">
        <f t="shared" si="7"/>
        <v>0</v>
      </c>
      <c r="F45" s="121">
        <f t="shared" si="7"/>
        <v>0</v>
      </c>
      <c r="G45" s="121">
        <f t="shared" si="7"/>
        <v>0</v>
      </c>
      <c r="H45" s="121">
        <f t="shared" si="7"/>
        <v>0</v>
      </c>
      <c r="I45" s="121">
        <f t="shared" si="7"/>
        <v>0</v>
      </c>
      <c r="J45" s="121">
        <f t="shared" si="7"/>
        <v>0</v>
      </c>
      <c r="K45" s="121">
        <f t="shared" si="7"/>
        <v>0</v>
      </c>
      <c r="L45" s="121">
        <f t="shared" si="7"/>
        <v>0</v>
      </c>
      <c r="M45" s="121">
        <f t="shared" si="7"/>
        <v>0</v>
      </c>
      <c r="N45" s="122">
        <f t="shared" si="7"/>
        <v>0</v>
      </c>
    </row>
    <row r="46" spans="1:26" ht="12" customHeight="1">
      <c r="A46" s="38" t="s">
        <v>105</v>
      </c>
      <c r="B46" s="39">
        <f>(SUM(C45:N45)-B45)+(SUM(C39:N44)-B45)</f>
        <v>0</v>
      </c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</row>
    <row r="47" spans="1:26" ht="12" customHeight="1">
      <c r="A47" s="6"/>
      <c r="B47" s="40" t="s">
        <v>106</v>
      </c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</row>
    <row r="48" spans="1:26" ht="12" customHeight="1">
      <c r="A48" s="8">
        <v>0.182</v>
      </c>
      <c r="B48" s="41">
        <f>SUM(C48:N48)</f>
        <v>0</v>
      </c>
      <c r="C48" s="123">
        <f t="shared" ref="C48:N48" si="8">C39*$A$48</f>
        <v>0</v>
      </c>
      <c r="D48" s="123">
        <f t="shared" si="8"/>
        <v>0</v>
      </c>
      <c r="E48" s="123">
        <f t="shared" si="8"/>
        <v>0</v>
      </c>
      <c r="F48" s="123">
        <f t="shared" si="8"/>
        <v>0</v>
      </c>
      <c r="G48" s="123">
        <f t="shared" si="8"/>
        <v>0</v>
      </c>
      <c r="H48" s="123">
        <f t="shared" si="8"/>
        <v>0</v>
      </c>
      <c r="I48" s="123">
        <f t="shared" si="8"/>
        <v>0</v>
      </c>
      <c r="J48" s="123">
        <f t="shared" si="8"/>
        <v>0</v>
      </c>
      <c r="K48" s="123">
        <f t="shared" si="8"/>
        <v>0</v>
      </c>
      <c r="L48" s="123">
        <f t="shared" si="8"/>
        <v>0</v>
      </c>
      <c r="M48" s="123">
        <f t="shared" si="8"/>
        <v>0</v>
      </c>
      <c r="N48" s="125">
        <f t="shared" si="8"/>
        <v>0</v>
      </c>
    </row>
    <row r="49" customFormat="1" ht="12" customHeight="1"/>
    <row r="50" customFormat="1" ht="12" customHeight="1"/>
    <row r="51" customFormat="1" ht="12" customHeight="1"/>
    <row r="52" customFormat="1" ht="12" customHeight="1"/>
    <row r="53" customFormat="1" ht="12" customHeight="1"/>
    <row r="54" customFormat="1" ht="12" customHeight="1"/>
    <row r="55" customFormat="1" ht="12" customHeight="1"/>
    <row r="56" customFormat="1" ht="12" customHeight="1"/>
    <row r="57" customFormat="1" ht="12" customHeight="1"/>
    <row r="58" customFormat="1" ht="12" customHeight="1"/>
    <row r="59" customFormat="1" ht="12" customHeight="1"/>
    <row r="60" customFormat="1" ht="12" customHeight="1"/>
    <row r="61" customFormat="1" ht="12" customHeight="1"/>
    <row r="62" customFormat="1" ht="12" customHeight="1"/>
    <row r="63" customFormat="1" ht="12" customHeight="1"/>
    <row r="64" customFormat="1" ht="12" customHeight="1"/>
    <row r="65" customFormat="1" ht="12" customHeight="1"/>
    <row r="66" customFormat="1" ht="12" customHeight="1"/>
    <row r="67" customFormat="1" ht="12" customHeight="1"/>
    <row r="68" customFormat="1" ht="12" customHeight="1"/>
    <row r="69" customFormat="1" ht="12" customHeight="1"/>
    <row r="70" customFormat="1" ht="12" customHeight="1"/>
    <row r="71" customFormat="1" ht="12" customHeight="1"/>
    <row r="72" customFormat="1" ht="12" customHeight="1"/>
    <row r="73" customFormat="1" ht="12" customHeight="1"/>
    <row r="74" customFormat="1" ht="12" customHeight="1"/>
    <row r="75" customFormat="1" ht="12" customHeight="1"/>
    <row r="76" customFormat="1" ht="12" customHeight="1"/>
    <row r="77" customFormat="1" ht="12" customHeight="1"/>
    <row r="78" customFormat="1" ht="12" customHeight="1"/>
    <row r="79" customFormat="1" ht="12" customHeight="1"/>
    <row r="80" customFormat="1" ht="12" customHeight="1"/>
    <row r="81" customFormat="1" ht="12" customHeight="1"/>
    <row r="82" customFormat="1" ht="12" customHeight="1"/>
    <row r="83" customFormat="1" ht="12" customHeight="1"/>
    <row r="84" customFormat="1" ht="12" customHeight="1"/>
    <row r="85" customFormat="1" ht="12" customHeight="1"/>
    <row r="86" customFormat="1" ht="12" customHeight="1"/>
    <row r="87" customFormat="1" ht="12" customHeight="1"/>
    <row r="88" customFormat="1" ht="12" customHeight="1"/>
    <row r="89" customFormat="1" ht="12" customHeight="1"/>
    <row r="90" customFormat="1" ht="12" customHeight="1"/>
    <row r="91" customFormat="1" ht="12" customHeight="1"/>
    <row r="92" customFormat="1" ht="12" customHeight="1"/>
    <row r="93" customFormat="1" ht="12" customHeight="1"/>
    <row r="94" customFormat="1" ht="12" customHeight="1"/>
    <row r="95" customFormat="1" ht="12" customHeight="1"/>
    <row r="96" customFormat="1" ht="12" customHeight="1"/>
    <row r="97" customFormat="1" ht="12" customHeight="1"/>
    <row r="98" customFormat="1" ht="12" customHeight="1"/>
    <row r="99" customFormat="1" ht="12" customHeight="1"/>
    <row r="100" customFormat="1" ht="12" customHeight="1"/>
    <row r="101" customFormat="1" ht="12" customHeight="1"/>
    <row r="102" customFormat="1" ht="12" customHeight="1"/>
    <row r="103" customFormat="1" ht="12" customHeight="1"/>
    <row r="104" customFormat="1" ht="12" customHeight="1"/>
    <row r="105" customFormat="1" ht="12" customHeight="1"/>
    <row r="106" customFormat="1" ht="12" customHeight="1"/>
    <row r="107" customFormat="1" ht="12" customHeight="1"/>
    <row r="108" customFormat="1" ht="12" customHeight="1"/>
    <row r="109" customFormat="1" ht="12" customHeight="1"/>
    <row r="110" customFormat="1" ht="12" customHeight="1"/>
    <row r="111" customFormat="1" ht="12" customHeight="1"/>
    <row r="112" customFormat="1" ht="12" customHeight="1"/>
    <row r="113" customFormat="1" ht="12" customHeight="1"/>
    <row r="114" customFormat="1" ht="12" customHeight="1"/>
    <row r="115" customFormat="1" ht="12" customHeight="1"/>
    <row r="116" customFormat="1" ht="12" customHeight="1"/>
    <row r="117" customFormat="1" ht="12" customHeight="1"/>
    <row r="118" customFormat="1" ht="12" customHeight="1"/>
    <row r="119" customFormat="1" ht="12" customHeight="1"/>
    <row r="120" customFormat="1" ht="12" customHeight="1"/>
    <row r="121" customFormat="1" ht="12" customHeight="1"/>
    <row r="122" customFormat="1" ht="12" customHeight="1"/>
    <row r="123" customFormat="1" ht="12" customHeight="1"/>
    <row r="124" customFormat="1" ht="12" customHeight="1"/>
    <row r="125" customFormat="1" ht="12" customHeight="1"/>
    <row r="126" customFormat="1" ht="12" customHeight="1"/>
    <row r="127" customFormat="1" ht="12" customHeight="1"/>
    <row r="128" customFormat="1" ht="12" customHeight="1"/>
    <row r="129" customFormat="1" ht="12" customHeight="1"/>
    <row r="130" customFormat="1" ht="12" customHeight="1"/>
    <row r="131" customFormat="1" ht="12" customHeight="1"/>
    <row r="132" customFormat="1" ht="12" customHeight="1"/>
    <row r="133" customFormat="1" ht="12" customHeight="1"/>
    <row r="134" customFormat="1" ht="12" customHeight="1"/>
    <row r="135" customFormat="1" ht="12" customHeight="1"/>
    <row r="136" customFormat="1" ht="12" customHeight="1"/>
    <row r="137" customFormat="1" ht="12" customHeight="1"/>
    <row r="138" customFormat="1" ht="12" customHeight="1"/>
    <row r="139" customFormat="1" ht="12" customHeight="1"/>
    <row r="140" customFormat="1" ht="12" customHeight="1"/>
    <row r="141" customFormat="1" ht="12" customHeight="1"/>
    <row r="142" customFormat="1" ht="12" customHeight="1"/>
    <row r="143" customFormat="1" ht="12" customHeight="1"/>
    <row r="144" customFormat="1" ht="12" customHeight="1"/>
    <row r="145" customFormat="1" ht="12" customHeight="1"/>
    <row r="146" customFormat="1" ht="12" customHeight="1"/>
    <row r="147" customFormat="1" ht="12" customHeight="1"/>
    <row r="148" customFormat="1" ht="12" customHeight="1"/>
    <row r="149" customFormat="1" ht="12" customHeight="1"/>
    <row r="150" customFormat="1" ht="12" customHeight="1"/>
    <row r="151" customFormat="1" ht="12" customHeight="1"/>
    <row r="152" customFormat="1" ht="12" customHeight="1"/>
    <row r="153" customFormat="1" ht="12" customHeight="1"/>
    <row r="154" customFormat="1" ht="12" customHeight="1"/>
    <row r="155" customFormat="1" ht="12" customHeight="1"/>
    <row r="156" customFormat="1" ht="12" customHeight="1"/>
    <row r="157" customFormat="1" ht="12" customHeight="1"/>
    <row r="158" customFormat="1" ht="12" customHeight="1"/>
    <row r="159" customFormat="1" ht="12" customHeight="1"/>
    <row r="160" customFormat="1" ht="12" customHeight="1"/>
    <row r="161" customFormat="1" ht="12" customHeight="1"/>
    <row r="162" customFormat="1" ht="12" customHeight="1"/>
    <row r="163" customFormat="1" ht="12" customHeight="1"/>
    <row r="164" customFormat="1" ht="12" customHeight="1"/>
    <row r="165" customFormat="1" ht="12" customHeight="1"/>
    <row r="166" customFormat="1" ht="12" customHeight="1"/>
    <row r="167" customFormat="1" ht="12" customHeight="1"/>
    <row r="168" customFormat="1" ht="12" customHeight="1"/>
    <row r="169" customFormat="1" ht="12" customHeight="1"/>
    <row r="170" customFormat="1" ht="12" customHeight="1"/>
    <row r="171" customFormat="1" ht="12" customHeight="1"/>
    <row r="172" customFormat="1" ht="12" customHeight="1"/>
    <row r="173" customFormat="1" ht="12" customHeight="1"/>
    <row r="174" customFormat="1" ht="12" customHeight="1"/>
    <row r="175" customFormat="1" ht="12" customHeight="1"/>
    <row r="176" customFormat="1" ht="12" customHeight="1"/>
    <row r="177" customFormat="1" ht="12" customHeight="1"/>
    <row r="178" customFormat="1" ht="12" customHeight="1"/>
    <row r="179" customFormat="1" ht="12" customHeight="1"/>
    <row r="180" customFormat="1" ht="12" customHeight="1"/>
    <row r="181" customFormat="1" ht="12" customHeight="1"/>
    <row r="182" customFormat="1" ht="12" customHeight="1"/>
    <row r="183" customFormat="1" ht="12" customHeight="1"/>
    <row r="184" customFormat="1" ht="12" customHeight="1"/>
    <row r="185" customFormat="1" ht="12" customHeight="1"/>
    <row r="186" customFormat="1" ht="12" customHeight="1"/>
    <row r="187" customFormat="1" ht="12" customHeight="1"/>
    <row r="188" customFormat="1" ht="12" customHeight="1"/>
    <row r="189" customFormat="1" ht="12" customHeight="1"/>
    <row r="190" customFormat="1" ht="12" customHeight="1"/>
    <row r="191" customFormat="1" ht="12" customHeight="1"/>
    <row r="192" customFormat="1" ht="12" customHeight="1"/>
    <row r="193" customFormat="1" ht="12" customHeight="1"/>
    <row r="194" customFormat="1" ht="12" customHeight="1"/>
    <row r="195" customFormat="1" ht="12" customHeight="1"/>
    <row r="196" customFormat="1" ht="12" customHeight="1"/>
    <row r="197" customFormat="1" ht="12" customHeight="1"/>
    <row r="198" customFormat="1" ht="12" customHeight="1"/>
    <row r="199" customFormat="1" ht="12" customHeight="1"/>
    <row r="200" customFormat="1" ht="12" customHeight="1"/>
    <row r="201" customFormat="1" ht="12" customHeight="1"/>
    <row r="202" customFormat="1" ht="12" customHeight="1"/>
    <row r="203" customFormat="1" ht="12" customHeight="1"/>
    <row r="204" customFormat="1" ht="12" customHeight="1"/>
    <row r="205" customFormat="1" ht="12" customHeight="1"/>
    <row r="206" customFormat="1" ht="12" customHeight="1"/>
    <row r="207" customFormat="1" ht="12" customHeight="1"/>
    <row r="208" customFormat="1" ht="12" customHeight="1"/>
    <row r="209" customFormat="1" ht="12" customHeight="1"/>
    <row r="210" customFormat="1" ht="12" customHeight="1"/>
    <row r="211" customFormat="1" ht="12" customHeight="1"/>
    <row r="212" customFormat="1" ht="12" customHeight="1"/>
    <row r="213" customFormat="1" ht="12" customHeight="1"/>
    <row r="214" customFormat="1" ht="12" customHeight="1"/>
    <row r="215" customFormat="1" ht="12" customHeight="1"/>
    <row r="216" customFormat="1" ht="12" customHeight="1"/>
    <row r="217" customFormat="1" ht="12" customHeight="1"/>
    <row r="218" customFormat="1" ht="12" customHeight="1"/>
    <row r="219" customFormat="1" ht="12" customHeight="1"/>
    <row r="220" customFormat="1" ht="12" customHeight="1"/>
    <row r="221" customFormat="1" ht="12" customHeight="1"/>
    <row r="222" customFormat="1" ht="12" customHeight="1"/>
    <row r="223" customFormat="1" ht="12" customHeight="1"/>
    <row r="224" customFormat="1" ht="12" customHeight="1"/>
    <row r="225" customFormat="1" ht="12" customHeight="1"/>
    <row r="226" customFormat="1" ht="12" customHeight="1"/>
    <row r="227" customFormat="1" ht="12" customHeight="1"/>
    <row r="228" customFormat="1" ht="12" customHeight="1"/>
    <row r="229" customFormat="1" ht="12" customHeight="1"/>
    <row r="230" customFormat="1" ht="12" customHeight="1"/>
    <row r="231" customFormat="1" ht="12" customHeight="1"/>
    <row r="232" customFormat="1" ht="12" customHeight="1"/>
    <row r="233" customFormat="1" ht="12" customHeight="1"/>
    <row r="234" customFormat="1" ht="12" customHeight="1"/>
    <row r="235" customFormat="1" ht="12" customHeight="1"/>
    <row r="236" customFormat="1" ht="12" customHeight="1"/>
    <row r="237" customFormat="1" ht="12" customHeight="1"/>
    <row r="238" customFormat="1" ht="12" customHeight="1"/>
    <row r="239" customFormat="1" ht="12" customHeight="1"/>
    <row r="240" customFormat="1" ht="12" customHeight="1"/>
    <row r="241" customFormat="1" ht="12" customHeight="1"/>
    <row r="242" customFormat="1" ht="12" customHeight="1"/>
    <row r="243" customFormat="1" ht="12" customHeight="1"/>
    <row r="244" customFormat="1" ht="12" customHeight="1"/>
    <row r="245" customFormat="1" ht="12" customHeight="1"/>
    <row r="246" customFormat="1" ht="12" customHeight="1"/>
    <row r="247" customFormat="1" ht="12" customHeight="1"/>
    <row r="248" customFormat="1" ht="12" customHeight="1"/>
    <row r="249" customFormat="1" ht="12" customHeight="1"/>
    <row r="250" customFormat="1" ht="12" customHeight="1"/>
    <row r="251" customFormat="1" ht="12" customHeight="1"/>
    <row r="252" customFormat="1" ht="12" customHeight="1"/>
    <row r="253" customFormat="1" ht="12" customHeight="1"/>
    <row r="254" customFormat="1" ht="12" customHeight="1"/>
    <row r="255" customFormat="1" ht="12" customHeight="1"/>
    <row r="256" customFormat="1" ht="12" customHeight="1"/>
    <row r="257" customFormat="1" ht="12" customHeight="1"/>
    <row r="258" customFormat="1" ht="12" customHeight="1"/>
    <row r="259" customFormat="1" ht="12" customHeight="1"/>
    <row r="260" customFormat="1" ht="12" customHeight="1"/>
    <row r="261" customFormat="1" ht="12" customHeight="1"/>
    <row r="262" customFormat="1" ht="12" customHeight="1"/>
    <row r="263" customFormat="1" ht="12" customHeight="1"/>
    <row r="264" customFormat="1" ht="12" customHeight="1"/>
    <row r="265" customFormat="1" ht="12" customHeight="1"/>
    <row r="266" customFormat="1" ht="12" customHeight="1"/>
    <row r="267" customFormat="1" ht="12" customHeight="1"/>
    <row r="268" customFormat="1" ht="12" customHeight="1"/>
    <row r="269" customFormat="1" ht="12" customHeight="1"/>
    <row r="270" customFormat="1" ht="12" customHeight="1"/>
    <row r="271" customFormat="1" ht="12" customHeight="1"/>
    <row r="272" customFormat="1" ht="12" customHeight="1"/>
    <row r="273" customFormat="1" ht="12" customHeight="1"/>
    <row r="274" customFormat="1" ht="12" customHeight="1"/>
    <row r="275" customFormat="1" ht="12" customHeight="1"/>
    <row r="276" customFormat="1" ht="12" customHeight="1"/>
    <row r="277" customFormat="1" ht="12" customHeight="1"/>
    <row r="278" customFormat="1" ht="12" customHeight="1"/>
    <row r="279" customFormat="1" ht="12" customHeight="1"/>
    <row r="280" customFormat="1" ht="12" customHeight="1"/>
    <row r="281" customFormat="1" ht="12" customHeight="1"/>
    <row r="282" customFormat="1" ht="12" customHeight="1"/>
    <row r="283" customFormat="1" ht="12" customHeight="1"/>
    <row r="284" customFormat="1" ht="12" customHeight="1"/>
    <row r="285" customFormat="1" ht="12" customHeight="1"/>
    <row r="286" customFormat="1" ht="12" customHeight="1"/>
    <row r="287" customFormat="1" ht="12" customHeight="1"/>
    <row r="288" customFormat="1" ht="12" customHeight="1"/>
    <row r="289" customFormat="1" ht="12" customHeight="1"/>
    <row r="290" customFormat="1" ht="12" customHeight="1"/>
    <row r="291" customFormat="1" ht="12" customHeight="1"/>
    <row r="292" customFormat="1" ht="12" customHeight="1"/>
    <row r="293" customFormat="1" ht="12" customHeight="1"/>
    <row r="294" customFormat="1" ht="12" customHeight="1"/>
    <row r="295" customFormat="1" ht="12" customHeight="1"/>
    <row r="296" customFormat="1" ht="12" customHeight="1"/>
    <row r="297" customFormat="1" ht="12" customHeight="1"/>
    <row r="298" customFormat="1" ht="12" customHeight="1"/>
    <row r="299" customFormat="1" ht="12" customHeight="1"/>
    <row r="300" customFormat="1" ht="12" customHeight="1"/>
    <row r="301" customFormat="1" ht="12" customHeight="1"/>
    <row r="302" customFormat="1" ht="12" customHeight="1"/>
    <row r="303" customFormat="1" ht="12" customHeight="1"/>
    <row r="304" customFormat="1" ht="12" customHeight="1"/>
    <row r="305" customFormat="1" ht="12" customHeight="1"/>
    <row r="306" customFormat="1" ht="12" customHeight="1"/>
    <row r="307" customFormat="1" ht="12" customHeight="1"/>
    <row r="308" customFormat="1" ht="12" customHeight="1"/>
    <row r="309" customFormat="1" ht="12" customHeight="1"/>
    <row r="310" customFormat="1" ht="12" customHeight="1"/>
    <row r="311" customFormat="1" ht="12" customHeight="1"/>
    <row r="312" customFormat="1" ht="12" customHeight="1"/>
    <row r="313" customFormat="1" ht="12" customHeight="1"/>
    <row r="314" customFormat="1" ht="12" customHeight="1"/>
    <row r="315" customFormat="1" ht="12" customHeight="1"/>
    <row r="316" customFormat="1" ht="12" customHeight="1"/>
    <row r="317" customFormat="1" ht="12" customHeight="1"/>
    <row r="318" customFormat="1" ht="12" customHeight="1"/>
    <row r="319" customFormat="1" ht="12" customHeight="1"/>
    <row r="320" customFormat="1" ht="12" customHeight="1"/>
    <row r="321" customFormat="1" ht="12" customHeight="1"/>
    <row r="322" customFormat="1" ht="12" customHeight="1"/>
    <row r="323" customFormat="1" ht="12" customHeight="1"/>
    <row r="324" customFormat="1" ht="12" customHeight="1"/>
    <row r="325" customFormat="1" ht="12" customHeight="1"/>
    <row r="326" customFormat="1" ht="12" customHeight="1"/>
    <row r="327" customFormat="1" ht="12" customHeight="1"/>
    <row r="328" customFormat="1" ht="12" customHeight="1"/>
    <row r="329" customFormat="1" ht="12" customHeight="1"/>
    <row r="330" customFormat="1" ht="12" customHeight="1"/>
    <row r="331" customFormat="1" ht="12" customHeight="1"/>
    <row r="332" customFormat="1" ht="12" customHeight="1"/>
    <row r="333" customFormat="1" ht="12" customHeight="1"/>
    <row r="334" customFormat="1" ht="12" customHeight="1"/>
    <row r="335" customFormat="1" ht="12" customHeight="1"/>
    <row r="336" customFormat="1" ht="12" customHeight="1"/>
    <row r="337" customFormat="1" ht="12" customHeight="1"/>
    <row r="338" customFormat="1" ht="12" customHeight="1"/>
    <row r="339" customFormat="1" ht="12" customHeight="1"/>
    <row r="340" customFormat="1" ht="12" customHeight="1"/>
    <row r="341" customFormat="1" ht="12" customHeight="1"/>
    <row r="342" customFormat="1" ht="12" customHeight="1"/>
    <row r="343" customFormat="1" ht="12" customHeight="1"/>
    <row r="344" customFormat="1" ht="12" customHeight="1"/>
    <row r="345" customFormat="1" ht="12" customHeight="1"/>
    <row r="346" customFormat="1" ht="12" customHeight="1"/>
    <row r="347" customFormat="1" ht="12" customHeight="1"/>
    <row r="348" customFormat="1" ht="12" customHeight="1"/>
    <row r="349" customFormat="1" ht="12" customHeight="1"/>
    <row r="350" customFormat="1" ht="12" customHeight="1"/>
    <row r="351" customFormat="1" ht="12" customHeight="1"/>
    <row r="352" customFormat="1" ht="12" customHeight="1"/>
    <row r="353" customFormat="1" ht="12" customHeight="1"/>
    <row r="354" customFormat="1" ht="12" customHeight="1"/>
    <row r="355" customFormat="1" ht="12" customHeight="1"/>
    <row r="356" customFormat="1" ht="12" customHeight="1"/>
    <row r="357" customFormat="1" ht="12" customHeight="1"/>
    <row r="358" customFormat="1" ht="12" customHeight="1"/>
    <row r="359" customFormat="1" ht="12" customHeight="1"/>
    <row r="360" customFormat="1" ht="12" customHeight="1"/>
    <row r="361" customFormat="1" ht="12" customHeight="1"/>
    <row r="362" customFormat="1" ht="12" customHeight="1"/>
    <row r="363" customFormat="1" ht="12" customHeight="1"/>
    <row r="364" customFormat="1" ht="12" customHeight="1"/>
    <row r="365" customFormat="1" ht="12" customHeight="1"/>
    <row r="366" customFormat="1" ht="12" customHeight="1"/>
    <row r="367" customFormat="1" ht="12" customHeight="1"/>
    <row r="368" customFormat="1" ht="12" customHeight="1"/>
    <row r="369" customFormat="1" ht="12" customHeight="1"/>
    <row r="370" customFormat="1" ht="12" customHeight="1"/>
    <row r="371" customFormat="1" ht="12" customHeight="1"/>
    <row r="372" customFormat="1" ht="12" customHeight="1"/>
    <row r="373" customFormat="1" ht="12" customHeight="1"/>
    <row r="374" customFormat="1" ht="12" customHeight="1"/>
    <row r="375" customFormat="1" ht="12" customHeight="1"/>
    <row r="376" customFormat="1" ht="12" customHeight="1"/>
    <row r="377" customFormat="1" ht="12" customHeight="1"/>
    <row r="378" customFormat="1" ht="12" customHeight="1"/>
    <row r="379" customFormat="1" ht="12" customHeight="1"/>
    <row r="380" customFormat="1" ht="12" customHeight="1"/>
    <row r="381" customFormat="1" ht="12" customHeight="1"/>
    <row r="382" customFormat="1" ht="12" customHeight="1"/>
    <row r="383" customFormat="1" ht="12" customHeight="1"/>
    <row r="384" customFormat="1" ht="12" customHeight="1"/>
    <row r="385" customFormat="1" ht="12" customHeight="1"/>
    <row r="386" customFormat="1" ht="12" customHeight="1"/>
    <row r="387" customFormat="1" ht="12" customHeight="1"/>
    <row r="388" customFormat="1" ht="12" customHeight="1"/>
    <row r="389" customFormat="1" ht="12" customHeight="1"/>
    <row r="390" customFormat="1" ht="12" customHeight="1"/>
    <row r="391" customFormat="1" ht="12" customHeight="1"/>
    <row r="392" customFormat="1" ht="12" customHeight="1"/>
    <row r="393" customFormat="1" ht="12" customHeight="1"/>
    <row r="394" customFormat="1" ht="12" customHeight="1"/>
    <row r="395" customFormat="1" ht="12" customHeight="1"/>
    <row r="396" customFormat="1" ht="12" customHeight="1"/>
    <row r="397" customFormat="1" ht="12" customHeight="1"/>
    <row r="398" customFormat="1" ht="12" customHeight="1"/>
    <row r="399" customFormat="1" ht="12" customHeight="1"/>
    <row r="400" customFormat="1" ht="12" customHeight="1"/>
    <row r="401" customFormat="1" ht="12" customHeight="1"/>
    <row r="402" customFormat="1" ht="12" customHeight="1"/>
    <row r="403" customFormat="1" ht="12" customHeight="1"/>
    <row r="404" customFormat="1" ht="12" customHeight="1"/>
    <row r="405" customFormat="1" ht="12" customHeight="1"/>
    <row r="406" customFormat="1" ht="12" customHeight="1"/>
    <row r="407" customFormat="1" ht="12" customHeight="1"/>
    <row r="408" customFormat="1" ht="12" customHeight="1"/>
    <row r="409" customFormat="1" ht="12" customHeight="1"/>
    <row r="410" customFormat="1" ht="12" customHeight="1"/>
    <row r="411" customFormat="1" ht="12" customHeight="1"/>
    <row r="412" customFormat="1" ht="12" customHeight="1"/>
    <row r="413" customFormat="1" ht="12" customHeight="1"/>
    <row r="414" customFormat="1" ht="12" customHeight="1"/>
    <row r="415" customFormat="1" ht="12" customHeight="1"/>
    <row r="416" customFormat="1" ht="12" customHeight="1"/>
    <row r="417" customFormat="1" ht="12" customHeight="1"/>
    <row r="418" customFormat="1" ht="12" customHeight="1"/>
    <row r="419" customFormat="1" ht="12" customHeight="1"/>
    <row r="420" customFormat="1" ht="12" customHeight="1"/>
    <row r="421" customFormat="1" ht="12" customHeight="1"/>
    <row r="422" customFormat="1" ht="12" customHeight="1"/>
    <row r="423" customFormat="1" ht="12" customHeight="1"/>
    <row r="424" customFormat="1" ht="12" customHeight="1"/>
    <row r="425" customFormat="1" ht="12" customHeight="1"/>
    <row r="426" customFormat="1" ht="12" customHeight="1"/>
    <row r="427" customFormat="1" ht="12" customHeight="1"/>
    <row r="428" customFormat="1" ht="12" customHeight="1"/>
    <row r="429" customFormat="1" ht="12" customHeight="1"/>
    <row r="430" customFormat="1" ht="12" customHeight="1"/>
    <row r="431" customFormat="1" ht="12" customHeight="1"/>
    <row r="432" customFormat="1" ht="12" customHeight="1"/>
    <row r="433" customFormat="1" ht="12" customHeight="1"/>
    <row r="434" customFormat="1" ht="12" customHeight="1"/>
    <row r="435" customFormat="1" ht="12" customHeight="1"/>
    <row r="436" customFormat="1" ht="12" customHeight="1"/>
    <row r="437" customFormat="1" ht="12" customHeight="1"/>
    <row r="438" customFormat="1" ht="12" customHeight="1"/>
    <row r="439" customFormat="1" ht="12" customHeight="1"/>
    <row r="440" customFormat="1" ht="12" customHeight="1"/>
    <row r="441" customFormat="1" ht="12" customHeight="1"/>
    <row r="442" customFormat="1" ht="12" customHeight="1"/>
    <row r="443" customFormat="1" ht="12" customHeight="1"/>
    <row r="444" customFormat="1" ht="12" customHeight="1"/>
    <row r="445" customFormat="1" ht="12" customHeight="1"/>
    <row r="446" customFormat="1" ht="12" customHeight="1"/>
    <row r="447" customFormat="1" ht="12" customHeight="1"/>
    <row r="448" customFormat="1" ht="12" customHeight="1"/>
    <row r="449" customFormat="1" ht="12" customHeight="1"/>
    <row r="450" customFormat="1" ht="12" customHeight="1"/>
    <row r="451" customFormat="1" ht="12" customHeight="1"/>
    <row r="452" customFormat="1" ht="12" customHeight="1"/>
    <row r="453" customFormat="1" ht="12" customHeight="1"/>
    <row r="454" customFormat="1" ht="12" customHeight="1"/>
    <row r="455" customFormat="1" ht="12" customHeight="1"/>
    <row r="456" customFormat="1" ht="12" customHeight="1"/>
    <row r="457" customFormat="1" ht="12" customHeight="1"/>
    <row r="458" customFormat="1" ht="12" customHeight="1"/>
    <row r="459" customFormat="1" ht="12" customHeight="1"/>
    <row r="460" customFormat="1" ht="12" customHeight="1"/>
    <row r="461" customFormat="1" ht="12" customHeight="1"/>
    <row r="462" customFormat="1" ht="12" customHeight="1"/>
    <row r="463" customFormat="1" ht="12" customHeight="1"/>
    <row r="464" customFormat="1" ht="12" customHeight="1"/>
    <row r="465" customFormat="1" ht="12" customHeight="1"/>
    <row r="466" customFormat="1" ht="12" customHeight="1"/>
    <row r="467" customFormat="1" ht="12" customHeight="1"/>
    <row r="468" customFormat="1" ht="12" customHeight="1"/>
    <row r="469" customFormat="1" ht="12" customHeight="1"/>
    <row r="470" customFormat="1" ht="12" customHeight="1"/>
    <row r="471" customFormat="1" ht="12" customHeight="1"/>
    <row r="472" customFormat="1" ht="12" customHeight="1"/>
    <row r="473" customFormat="1" ht="12" customHeight="1"/>
    <row r="474" customFormat="1" ht="12" customHeight="1"/>
    <row r="475" customFormat="1" ht="12" customHeight="1"/>
    <row r="476" customFormat="1" ht="12" customHeight="1"/>
    <row r="477" customFormat="1" ht="12" customHeight="1"/>
    <row r="478" customFormat="1" ht="12" customHeight="1"/>
    <row r="479" customFormat="1" ht="12" customHeight="1"/>
    <row r="480" customFormat="1" ht="12" customHeight="1"/>
    <row r="481" customFormat="1" ht="12" customHeight="1"/>
    <row r="482" customFormat="1" ht="12" customHeight="1"/>
    <row r="483" customFormat="1" ht="12" customHeight="1"/>
    <row r="484" customFormat="1" ht="12" customHeight="1"/>
    <row r="485" customFormat="1" ht="12" customHeight="1"/>
    <row r="486" customFormat="1" ht="12" customHeight="1"/>
    <row r="487" customFormat="1" ht="12" customHeight="1"/>
    <row r="488" customFormat="1" ht="12" customHeight="1"/>
    <row r="489" customFormat="1" ht="12" customHeight="1"/>
    <row r="490" customFormat="1" ht="12" customHeight="1"/>
    <row r="491" customFormat="1" ht="12" customHeight="1"/>
    <row r="492" customFormat="1" ht="12" customHeight="1"/>
    <row r="493" customFormat="1" ht="12" customHeight="1"/>
    <row r="494" customFormat="1" ht="12" customHeight="1"/>
    <row r="495" customFormat="1" ht="12" customHeight="1"/>
    <row r="496" customFormat="1" ht="12" customHeight="1"/>
    <row r="497" customFormat="1" ht="12" customHeight="1"/>
    <row r="498" customFormat="1" ht="12" customHeight="1"/>
    <row r="499" customFormat="1" ht="12" customHeight="1"/>
    <row r="500" customFormat="1" ht="12" customHeight="1"/>
    <row r="501" customFormat="1" ht="12" customHeight="1"/>
    <row r="502" customFormat="1" ht="12" customHeight="1"/>
    <row r="503" customFormat="1" ht="12" customHeight="1"/>
    <row r="504" customFormat="1" ht="12" customHeight="1"/>
    <row r="505" customFormat="1" ht="12" customHeight="1"/>
    <row r="506" customFormat="1" ht="12" customHeight="1"/>
    <row r="507" customFormat="1" ht="12" customHeight="1"/>
    <row r="508" customFormat="1" ht="12" customHeight="1"/>
    <row r="509" customFormat="1" ht="12" customHeight="1"/>
    <row r="510" customFormat="1" ht="12" customHeight="1"/>
    <row r="511" customFormat="1" ht="12" customHeight="1"/>
    <row r="512" customFormat="1" ht="12" customHeight="1"/>
    <row r="513" customFormat="1" ht="12" customHeight="1"/>
    <row r="514" customFormat="1" ht="12" customHeight="1"/>
    <row r="515" customFormat="1" ht="12" customHeight="1"/>
    <row r="516" customFormat="1" ht="12" customHeight="1"/>
    <row r="517" customFormat="1" ht="12" customHeight="1"/>
    <row r="518" customFormat="1" ht="12" customHeight="1"/>
    <row r="519" customFormat="1" ht="12" customHeight="1"/>
    <row r="520" customFormat="1" ht="12" customHeight="1"/>
    <row r="521" customFormat="1" ht="12" customHeight="1"/>
    <row r="522" customFormat="1" ht="12" customHeight="1"/>
    <row r="523" customFormat="1" ht="12" customHeight="1"/>
    <row r="524" customFormat="1" ht="12" customHeight="1"/>
    <row r="525" customFormat="1" ht="12" customHeight="1"/>
    <row r="526" customFormat="1" ht="12" customHeight="1"/>
    <row r="527" customFormat="1" ht="12" customHeight="1"/>
    <row r="528" customFormat="1" ht="12" customHeight="1"/>
    <row r="529" customFormat="1" ht="12" customHeight="1"/>
    <row r="530" customFormat="1" ht="12" customHeight="1"/>
    <row r="531" customFormat="1" ht="12" customHeight="1"/>
    <row r="532" customFormat="1" ht="12" customHeight="1"/>
    <row r="533" customFormat="1" ht="12" customHeight="1"/>
    <row r="534" customFormat="1" ht="12" customHeight="1"/>
    <row r="535" customFormat="1" ht="12" customHeight="1"/>
    <row r="536" customFormat="1" ht="12" customHeight="1"/>
    <row r="537" customFormat="1" ht="12" customHeight="1"/>
    <row r="538" customFormat="1" ht="12" customHeight="1"/>
    <row r="539" customFormat="1" ht="12" customHeight="1"/>
    <row r="540" customFormat="1" ht="12" customHeight="1"/>
    <row r="541" customFormat="1" ht="12" customHeight="1"/>
    <row r="542" customFormat="1" ht="12" customHeight="1"/>
    <row r="543" customFormat="1" ht="12" customHeight="1"/>
    <row r="544" customFormat="1" ht="12" customHeight="1"/>
    <row r="545" customFormat="1" ht="12" customHeight="1"/>
    <row r="546" customFormat="1" ht="12" customHeight="1"/>
    <row r="547" customFormat="1" ht="12" customHeight="1"/>
    <row r="548" customFormat="1" ht="12" customHeight="1"/>
    <row r="549" customFormat="1" ht="12" customHeight="1"/>
    <row r="550" customFormat="1" ht="12" customHeight="1"/>
    <row r="551" customFormat="1" ht="12" customHeight="1"/>
    <row r="552" customFormat="1" ht="12" customHeight="1"/>
    <row r="553" customFormat="1" ht="12" customHeight="1"/>
    <row r="554" customFormat="1" ht="12" customHeight="1"/>
    <row r="555" customFormat="1" ht="12" customHeight="1"/>
    <row r="556" customFormat="1" ht="12" customHeight="1"/>
    <row r="557" customFormat="1" ht="12" customHeight="1"/>
    <row r="558" customFormat="1" ht="12" customHeight="1"/>
    <row r="559" customFormat="1" ht="12" customHeight="1"/>
    <row r="560" customFormat="1" ht="12" customHeight="1"/>
    <row r="561" customFormat="1" ht="12" customHeight="1"/>
    <row r="562" customFormat="1" ht="12" customHeight="1"/>
    <row r="563" customFormat="1" ht="12" customHeight="1"/>
    <row r="564" customFormat="1" ht="12" customHeight="1"/>
    <row r="565" customFormat="1" ht="12" customHeight="1"/>
    <row r="566" customFormat="1" ht="12" customHeight="1"/>
    <row r="567" customFormat="1" ht="12" customHeight="1"/>
    <row r="568" customFormat="1" ht="12" customHeight="1"/>
    <row r="569" customFormat="1" ht="12" customHeight="1"/>
    <row r="570" customFormat="1" ht="12" customHeight="1"/>
    <row r="571" customFormat="1" ht="12" customHeight="1"/>
    <row r="572" customFormat="1" ht="12" customHeight="1"/>
    <row r="573" customFormat="1" ht="12" customHeight="1"/>
    <row r="574" customFormat="1" ht="12" customHeight="1"/>
    <row r="575" customFormat="1" ht="12" customHeight="1"/>
    <row r="576" customFormat="1" ht="12" customHeight="1"/>
    <row r="577" customFormat="1" ht="12" customHeight="1"/>
    <row r="578" customFormat="1" ht="12" customHeight="1"/>
    <row r="579" customFormat="1" ht="12" customHeight="1"/>
    <row r="580" customFormat="1" ht="12" customHeight="1"/>
    <row r="581" customFormat="1" ht="12" customHeight="1"/>
    <row r="582" customFormat="1" ht="12" customHeight="1"/>
    <row r="583" customFormat="1" ht="12" customHeight="1"/>
    <row r="584" customFormat="1" ht="12" customHeight="1"/>
    <row r="585" customFormat="1" ht="12" customHeight="1"/>
    <row r="586" customFormat="1" ht="12" customHeight="1"/>
    <row r="587" customFormat="1" ht="12" customHeight="1"/>
    <row r="588" customFormat="1" ht="12" customHeight="1"/>
    <row r="589" customFormat="1" ht="12" customHeight="1"/>
    <row r="590" customFormat="1" ht="12" customHeight="1"/>
    <row r="591" customFormat="1" ht="12" customHeight="1"/>
    <row r="592" customFormat="1" ht="12" customHeight="1"/>
    <row r="593" customFormat="1" ht="12" customHeight="1"/>
    <row r="594" customFormat="1" ht="12" customHeight="1"/>
    <row r="595" customFormat="1" ht="12" customHeight="1"/>
    <row r="596" customFormat="1" ht="12" customHeight="1"/>
    <row r="597" customFormat="1" ht="12" customHeight="1"/>
    <row r="598" customFormat="1" ht="12" customHeight="1"/>
    <row r="599" customFormat="1" ht="12" customHeight="1"/>
    <row r="600" customFormat="1" ht="12" customHeight="1"/>
    <row r="601" customFormat="1" ht="12" customHeight="1"/>
    <row r="602" customFormat="1" ht="12" customHeight="1"/>
    <row r="603" customFormat="1" ht="12" customHeight="1"/>
    <row r="604" customFormat="1" ht="12" customHeight="1"/>
    <row r="605" customFormat="1" ht="12" customHeight="1"/>
    <row r="606" customFormat="1" ht="12" customHeight="1"/>
    <row r="607" customFormat="1" ht="12" customHeight="1"/>
    <row r="608" customFormat="1" ht="12" customHeight="1"/>
    <row r="609" customFormat="1" ht="12" customHeight="1"/>
    <row r="610" customFormat="1" ht="12" customHeight="1"/>
    <row r="611" customFormat="1" ht="12" customHeight="1"/>
    <row r="612" customFormat="1" ht="12" customHeight="1"/>
    <row r="613" customFormat="1" ht="12" customHeight="1"/>
    <row r="614" customFormat="1" ht="12" customHeight="1"/>
    <row r="615" customFormat="1" ht="12" customHeight="1"/>
    <row r="616" customFormat="1" ht="12" customHeight="1"/>
    <row r="617" customFormat="1" ht="12" customHeight="1"/>
    <row r="618" customFormat="1" ht="12" customHeight="1"/>
    <row r="619" customFormat="1" ht="12" customHeight="1"/>
    <row r="620" customFormat="1" ht="12" customHeight="1"/>
    <row r="621" customFormat="1" ht="12" customHeight="1"/>
    <row r="622" customFormat="1" ht="12" customHeight="1"/>
    <row r="623" customFormat="1" ht="12" customHeight="1"/>
    <row r="624" customFormat="1" ht="12" customHeight="1"/>
    <row r="625" customFormat="1" ht="12" customHeight="1"/>
    <row r="626" customFormat="1" ht="12" customHeight="1"/>
    <row r="627" customFormat="1" ht="12" customHeight="1"/>
    <row r="628" customFormat="1" ht="12" customHeight="1"/>
    <row r="629" customFormat="1" ht="12" customHeight="1"/>
    <row r="630" customFormat="1" ht="12" customHeight="1"/>
    <row r="631" customFormat="1" ht="12" customHeight="1"/>
    <row r="632" customFormat="1" ht="12" customHeight="1"/>
    <row r="633" customFormat="1" ht="12" customHeight="1"/>
    <row r="634" customFormat="1" ht="12" customHeight="1"/>
    <row r="635" customFormat="1" ht="12" customHeight="1"/>
    <row r="636" customFormat="1" ht="12" customHeight="1"/>
    <row r="637" customFormat="1" ht="12" customHeight="1"/>
    <row r="638" customFormat="1" ht="12" customHeight="1"/>
    <row r="639" customFormat="1" ht="12" customHeight="1"/>
    <row r="640" customFormat="1" ht="12" customHeight="1"/>
    <row r="641" customFormat="1" ht="12" customHeight="1"/>
    <row r="642" customFormat="1" ht="12" customHeight="1"/>
    <row r="643" customFormat="1" ht="12" customHeight="1"/>
    <row r="644" customFormat="1" ht="12" customHeight="1"/>
    <row r="645" customFormat="1" ht="12" customHeight="1"/>
    <row r="646" customFormat="1" ht="12" customHeight="1"/>
    <row r="647" customFormat="1" ht="12" customHeight="1"/>
    <row r="648" customFormat="1" ht="12" customHeight="1"/>
    <row r="649" customFormat="1" ht="12" customHeight="1"/>
    <row r="650" customFormat="1" ht="12" customHeight="1"/>
    <row r="651" customFormat="1" ht="12" customHeight="1"/>
    <row r="652" customFormat="1" ht="12" customHeight="1"/>
    <row r="653" customFormat="1" ht="12" customHeight="1"/>
    <row r="654" customFormat="1" ht="12" customHeight="1"/>
    <row r="655" customFormat="1" ht="12" customHeight="1"/>
    <row r="656" customFormat="1" ht="12" customHeight="1"/>
    <row r="657" customFormat="1" ht="12" customHeight="1"/>
    <row r="658" customFormat="1" ht="12" customHeight="1"/>
    <row r="659" customFormat="1" ht="12" customHeight="1"/>
    <row r="660" customFormat="1" ht="12" customHeight="1"/>
    <row r="661" customFormat="1" ht="12" customHeight="1"/>
    <row r="662" customFormat="1" ht="12" customHeight="1"/>
    <row r="663" customFormat="1" ht="12" customHeight="1"/>
    <row r="664" customFormat="1" ht="12" customHeight="1"/>
    <row r="665" customFormat="1" ht="12" customHeight="1"/>
    <row r="666" customFormat="1" ht="12" customHeight="1"/>
    <row r="667" customFormat="1" ht="12" customHeight="1"/>
    <row r="668" customFormat="1" ht="12" customHeight="1"/>
    <row r="669" customFormat="1" ht="12" customHeight="1"/>
    <row r="670" customFormat="1" ht="12" customHeight="1"/>
    <row r="671" customFormat="1" ht="12" customHeight="1"/>
    <row r="672" customFormat="1" ht="12" customHeight="1"/>
    <row r="673" customFormat="1" ht="12" customHeight="1"/>
    <row r="674" customFormat="1" ht="12" customHeight="1"/>
    <row r="675" customFormat="1" ht="12" customHeight="1"/>
    <row r="676" customFormat="1" ht="12" customHeight="1"/>
    <row r="677" customFormat="1" ht="12" customHeight="1"/>
    <row r="678" customFormat="1" ht="12" customHeight="1"/>
    <row r="679" customFormat="1" ht="12" customHeight="1"/>
    <row r="680" customFormat="1" ht="12" customHeight="1"/>
    <row r="681" customFormat="1" ht="12" customHeight="1"/>
    <row r="682" customFormat="1" ht="12" customHeight="1"/>
    <row r="683" customFormat="1" ht="12" customHeight="1"/>
    <row r="684" customFormat="1" ht="12" customHeight="1"/>
    <row r="685" customFormat="1" ht="12" customHeight="1"/>
    <row r="686" customFormat="1" ht="12" customHeight="1"/>
    <row r="687" customFormat="1" ht="12" customHeight="1"/>
    <row r="688" customFormat="1" ht="12" customHeight="1"/>
    <row r="689" customFormat="1" ht="12" customHeight="1"/>
    <row r="690" customFormat="1" ht="12" customHeight="1"/>
    <row r="691" customFormat="1" ht="12" customHeight="1"/>
    <row r="692" customFormat="1" ht="12" customHeight="1"/>
    <row r="693" customFormat="1" ht="12" customHeight="1"/>
    <row r="694" customFormat="1" ht="12" customHeight="1"/>
    <row r="695" customFormat="1" ht="12" customHeight="1"/>
    <row r="696" customFormat="1" ht="12" customHeight="1"/>
    <row r="697" customFormat="1" ht="12" customHeight="1"/>
    <row r="698" customFormat="1" ht="12" customHeight="1"/>
    <row r="699" customFormat="1" ht="12" customHeight="1"/>
    <row r="700" customFormat="1" ht="12" customHeight="1"/>
    <row r="701" customFormat="1" ht="12" customHeight="1"/>
    <row r="702" customFormat="1" ht="12" customHeight="1"/>
    <row r="703" customFormat="1" ht="12" customHeight="1"/>
    <row r="704" customFormat="1" ht="12" customHeight="1"/>
    <row r="705" customFormat="1" ht="12" customHeight="1"/>
    <row r="706" customFormat="1" ht="12" customHeight="1"/>
    <row r="707" customFormat="1" ht="12" customHeight="1"/>
    <row r="708" customFormat="1" ht="12" customHeight="1"/>
    <row r="709" customFormat="1" ht="12" customHeight="1"/>
    <row r="710" customFormat="1" ht="12" customHeight="1"/>
    <row r="711" customFormat="1" ht="12" customHeight="1"/>
    <row r="712" customFormat="1" ht="12" customHeight="1"/>
    <row r="713" customFormat="1" ht="12" customHeight="1"/>
    <row r="714" customFormat="1" ht="12" customHeight="1"/>
    <row r="715" customFormat="1" ht="12" customHeight="1"/>
    <row r="716" customFormat="1" ht="12" customHeight="1"/>
    <row r="717" customFormat="1" ht="12" customHeight="1"/>
    <row r="718" customFormat="1" ht="12" customHeight="1"/>
    <row r="719" customFormat="1" ht="12" customHeight="1"/>
    <row r="720" customFormat="1" ht="12" customHeight="1"/>
    <row r="721" customFormat="1" ht="12" customHeight="1"/>
    <row r="722" customFormat="1" ht="12" customHeight="1"/>
    <row r="723" customFormat="1" ht="12" customHeight="1"/>
    <row r="724" customFormat="1" ht="12" customHeight="1"/>
    <row r="725" customFormat="1" ht="12" customHeight="1"/>
    <row r="726" customFormat="1" ht="12" customHeight="1"/>
    <row r="727" customFormat="1" ht="12" customHeight="1"/>
    <row r="728" customFormat="1" ht="12" customHeight="1"/>
    <row r="729" customFormat="1" ht="12" customHeight="1"/>
    <row r="730" customFormat="1" ht="12" customHeight="1"/>
    <row r="731" customFormat="1" ht="12" customHeight="1"/>
    <row r="732" customFormat="1" ht="12" customHeight="1"/>
    <row r="733" customFormat="1" ht="12" customHeight="1"/>
    <row r="734" customFormat="1" ht="12" customHeight="1"/>
    <row r="735" customFormat="1" ht="12" customHeight="1"/>
    <row r="736" customFormat="1" ht="12" customHeight="1"/>
    <row r="737" customFormat="1" ht="12" customHeight="1"/>
    <row r="738" customFormat="1" ht="12" customHeight="1"/>
    <row r="739" customFormat="1" ht="12" customHeight="1"/>
    <row r="740" customFormat="1" ht="12" customHeight="1"/>
    <row r="741" customFormat="1" ht="12" customHeight="1"/>
    <row r="742" customFormat="1" ht="12" customHeight="1"/>
    <row r="743" customFormat="1" ht="12" customHeight="1"/>
    <row r="744" customFormat="1" ht="12" customHeight="1"/>
    <row r="745" customFormat="1" ht="12" customHeight="1"/>
    <row r="746" customFormat="1" ht="12" customHeight="1"/>
    <row r="747" customFormat="1" ht="12" customHeight="1"/>
    <row r="748" customFormat="1" ht="12" customHeight="1"/>
    <row r="749" customFormat="1" ht="12" customHeight="1"/>
    <row r="750" customFormat="1" ht="12" customHeight="1"/>
    <row r="751" customFormat="1" ht="12" customHeight="1"/>
    <row r="752" customFormat="1" ht="12" customHeight="1"/>
    <row r="753" customFormat="1" ht="12" customHeight="1"/>
    <row r="754" customFormat="1" ht="12" customHeight="1"/>
    <row r="755" customFormat="1" ht="12" customHeight="1"/>
    <row r="756" customFormat="1" ht="12" customHeight="1"/>
    <row r="757" customFormat="1" ht="12" customHeight="1"/>
    <row r="758" customFormat="1" ht="12" customHeight="1"/>
    <row r="759" customFormat="1" ht="12" customHeight="1"/>
    <row r="760" customFormat="1" ht="12" customHeight="1"/>
    <row r="761" customFormat="1" ht="12" customHeight="1"/>
    <row r="762" customFormat="1" ht="12" customHeight="1"/>
    <row r="763" customFormat="1" ht="12" customHeight="1"/>
    <row r="764" customFormat="1" ht="12" customHeight="1"/>
    <row r="765" customFormat="1" ht="12" customHeight="1"/>
    <row r="766" customFormat="1" ht="12" customHeight="1"/>
    <row r="767" customFormat="1" ht="12" customHeight="1"/>
    <row r="768" customFormat="1" ht="12" customHeight="1"/>
    <row r="769" customFormat="1" ht="12" customHeight="1"/>
    <row r="770" customFormat="1" ht="12" customHeight="1"/>
    <row r="771" customFormat="1" ht="12" customHeight="1"/>
    <row r="772" customFormat="1" ht="12" customHeight="1"/>
    <row r="773" customFormat="1" ht="12" customHeight="1"/>
    <row r="774" customFormat="1" ht="12" customHeight="1"/>
    <row r="775" customFormat="1" ht="12" customHeight="1"/>
    <row r="776" customFormat="1" ht="12" customHeight="1"/>
    <row r="777" customFormat="1" ht="12" customHeight="1"/>
    <row r="778" customFormat="1" ht="12" customHeight="1"/>
    <row r="779" customFormat="1" ht="12" customHeight="1"/>
    <row r="780" customFormat="1" ht="12" customHeight="1"/>
    <row r="781" customFormat="1" ht="12" customHeight="1"/>
    <row r="782" customFormat="1" ht="12" customHeight="1"/>
    <row r="783" customFormat="1" ht="12" customHeight="1"/>
    <row r="784" customFormat="1" ht="12" customHeight="1"/>
    <row r="785" customFormat="1" ht="12" customHeight="1"/>
    <row r="786" customFormat="1" ht="12" customHeight="1"/>
    <row r="787" customFormat="1" ht="12" customHeight="1"/>
    <row r="788" customFormat="1" ht="12" customHeight="1"/>
    <row r="789" customFormat="1" ht="12" customHeight="1"/>
    <row r="790" customFormat="1" ht="12" customHeight="1"/>
    <row r="791" customFormat="1" ht="12" customHeight="1"/>
    <row r="792" customFormat="1" ht="12" customHeight="1"/>
    <row r="793" customFormat="1" ht="12" customHeight="1"/>
    <row r="794" customFormat="1" ht="12" customHeight="1"/>
    <row r="795" customFormat="1" ht="12" customHeight="1"/>
    <row r="796" customFormat="1" ht="12" customHeight="1"/>
    <row r="797" customFormat="1" ht="12" customHeight="1"/>
    <row r="798" customFormat="1" ht="12" customHeight="1"/>
    <row r="799" customFormat="1" ht="12" customHeight="1"/>
    <row r="800" customFormat="1" ht="12" customHeight="1"/>
    <row r="801" customFormat="1" ht="12" customHeight="1"/>
    <row r="802" customFormat="1" ht="12" customHeight="1"/>
    <row r="803" customFormat="1" ht="12" customHeight="1"/>
    <row r="804" customFormat="1" ht="12" customHeight="1"/>
    <row r="805" customFormat="1" ht="12" customHeight="1"/>
    <row r="806" customFormat="1" ht="12" customHeight="1"/>
    <row r="807" customFormat="1" ht="12" customHeight="1"/>
    <row r="808" customFormat="1" ht="12" customHeight="1"/>
    <row r="809" customFormat="1" ht="12" customHeight="1"/>
    <row r="810" customFormat="1" ht="12" customHeight="1"/>
    <row r="811" customFormat="1" ht="12" customHeight="1"/>
    <row r="812" customFormat="1" ht="12" customHeight="1"/>
    <row r="813" customFormat="1" ht="12" customHeight="1"/>
    <row r="814" customFormat="1" ht="12" customHeight="1"/>
    <row r="815" customFormat="1" ht="12" customHeight="1"/>
    <row r="816" customFormat="1" ht="12" customHeight="1"/>
    <row r="817" customFormat="1" ht="12" customHeight="1"/>
    <row r="818" customFormat="1" ht="12" customHeight="1"/>
    <row r="819" customFormat="1" ht="12" customHeight="1"/>
    <row r="820" customFormat="1" ht="12" customHeight="1"/>
    <row r="821" customFormat="1" ht="12" customHeight="1"/>
    <row r="822" customFormat="1" ht="12" customHeight="1"/>
    <row r="823" customFormat="1" ht="12" customHeight="1"/>
    <row r="824" customFormat="1" ht="12" customHeight="1"/>
    <row r="825" customFormat="1" ht="12" customHeight="1"/>
    <row r="826" customFormat="1" ht="12" customHeight="1"/>
    <row r="827" customFormat="1" ht="12" customHeight="1"/>
    <row r="828" customFormat="1" ht="12" customHeight="1"/>
    <row r="829" customFormat="1" ht="12" customHeight="1"/>
    <row r="830" customFormat="1" ht="12" customHeight="1"/>
    <row r="831" customFormat="1" ht="12" customHeight="1"/>
    <row r="832" customFormat="1" ht="12" customHeight="1"/>
    <row r="833" customFormat="1" ht="12" customHeight="1"/>
    <row r="834" customFormat="1" ht="12" customHeight="1"/>
    <row r="835" customFormat="1" ht="12" customHeight="1"/>
    <row r="836" customFormat="1" ht="12" customHeight="1"/>
    <row r="837" customFormat="1" ht="12" customHeight="1"/>
    <row r="838" customFormat="1" ht="12" customHeight="1"/>
    <row r="839" customFormat="1" ht="12" customHeight="1"/>
    <row r="840" customFormat="1" ht="12" customHeight="1"/>
    <row r="841" customFormat="1" ht="12" customHeight="1"/>
    <row r="842" customFormat="1" ht="12" customHeight="1"/>
    <row r="843" customFormat="1" ht="12" customHeight="1"/>
    <row r="844" customFormat="1" ht="12" customHeight="1"/>
    <row r="845" customFormat="1" ht="12" customHeight="1"/>
    <row r="846" customFormat="1" ht="12" customHeight="1"/>
    <row r="847" customFormat="1" ht="12" customHeight="1"/>
    <row r="848" customFormat="1" ht="12" customHeight="1"/>
    <row r="849" customFormat="1" ht="12" customHeight="1"/>
    <row r="850" customFormat="1" ht="12" customHeight="1"/>
    <row r="851" customFormat="1" ht="12" customHeight="1"/>
    <row r="852" customFormat="1" ht="12" customHeight="1"/>
    <row r="853" customFormat="1" ht="12" customHeight="1"/>
    <row r="854" customFormat="1" ht="12" customHeight="1"/>
    <row r="855" customFormat="1" ht="12" customHeight="1"/>
    <row r="856" customFormat="1" ht="12" customHeight="1"/>
    <row r="857" customFormat="1" ht="12" customHeight="1"/>
    <row r="858" customFormat="1" ht="12" customHeight="1"/>
    <row r="859" customFormat="1" ht="12" customHeight="1"/>
    <row r="860" customFormat="1" ht="12" customHeight="1"/>
    <row r="861" customFormat="1" ht="12" customHeight="1"/>
    <row r="862" customFormat="1" ht="12" customHeight="1"/>
    <row r="863" customFormat="1" ht="12" customHeight="1"/>
    <row r="864" customFormat="1" ht="12" customHeight="1"/>
    <row r="865" customFormat="1" ht="12" customHeight="1"/>
    <row r="866" customFormat="1" ht="12" customHeight="1"/>
    <row r="867" customFormat="1" ht="12" customHeight="1"/>
    <row r="868" customFormat="1" ht="12" customHeight="1"/>
    <row r="869" customFormat="1" ht="12" customHeight="1"/>
    <row r="870" customFormat="1" ht="12" customHeight="1"/>
    <row r="871" customFormat="1" ht="12" customHeight="1"/>
    <row r="872" customFormat="1" ht="12" customHeight="1"/>
    <row r="873" customFormat="1" ht="12" customHeight="1"/>
    <row r="874" customFormat="1" ht="12" customHeight="1"/>
    <row r="875" customFormat="1" ht="12" customHeight="1"/>
    <row r="876" customFormat="1" ht="12" customHeight="1"/>
    <row r="877" customFormat="1" ht="12" customHeight="1"/>
    <row r="878" customFormat="1" ht="12" customHeight="1"/>
    <row r="879" customFormat="1" ht="12" customHeight="1"/>
    <row r="880" customFormat="1" ht="12" customHeight="1"/>
    <row r="881" customFormat="1" ht="12" customHeight="1"/>
    <row r="882" customFormat="1" ht="12" customHeight="1"/>
    <row r="883" customFormat="1" ht="12" customHeight="1"/>
    <row r="884" customFormat="1" ht="12" customHeight="1"/>
    <row r="885" customFormat="1" ht="12" customHeight="1"/>
    <row r="886" customFormat="1" ht="12" customHeight="1"/>
    <row r="887" customFormat="1" ht="12" customHeight="1"/>
    <row r="888" customFormat="1" ht="12" customHeight="1"/>
    <row r="889" customFormat="1" ht="12" customHeight="1"/>
    <row r="890" customFormat="1" ht="12" customHeight="1"/>
    <row r="891" customFormat="1" ht="12" customHeight="1"/>
    <row r="892" customFormat="1" ht="12" customHeight="1"/>
    <row r="893" customFormat="1" ht="12" customHeight="1"/>
    <row r="894" customFormat="1" ht="12" customHeight="1"/>
    <row r="895" customFormat="1" ht="12" customHeight="1"/>
    <row r="896" customFormat="1" ht="12" customHeight="1"/>
    <row r="897" customFormat="1" ht="12" customHeight="1"/>
    <row r="898" customFormat="1" ht="12" customHeight="1"/>
    <row r="899" customFormat="1" ht="12" customHeight="1"/>
    <row r="900" customFormat="1" ht="12" customHeight="1"/>
    <row r="901" customFormat="1" ht="12" customHeight="1"/>
    <row r="902" customFormat="1" ht="12" customHeight="1"/>
    <row r="903" customFormat="1" ht="12" customHeight="1"/>
    <row r="904" customFormat="1" ht="12" customHeight="1"/>
    <row r="905" customFormat="1" ht="12" customHeight="1"/>
    <row r="906" customFormat="1" ht="12" customHeight="1"/>
    <row r="907" customFormat="1" ht="12" customHeight="1"/>
    <row r="908" customFormat="1" ht="12" customHeight="1"/>
    <row r="909" customFormat="1" ht="12" customHeight="1"/>
    <row r="910" customFormat="1" ht="12" customHeight="1"/>
    <row r="911" customFormat="1" ht="12" customHeight="1"/>
    <row r="912" customFormat="1" ht="12" customHeight="1"/>
    <row r="913" customFormat="1" ht="12" customHeight="1"/>
    <row r="914" customFormat="1" ht="12" customHeight="1"/>
    <row r="915" customFormat="1" ht="12" customHeight="1"/>
    <row r="916" customFormat="1" ht="12" customHeight="1"/>
    <row r="917" customFormat="1" ht="12" customHeight="1"/>
    <row r="918" customFormat="1" ht="12" customHeight="1"/>
    <row r="919" customFormat="1" ht="12" customHeight="1"/>
    <row r="920" customFormat="1" ht="12" customHeight="1"/>
    <row r="921" customFormat="1" ht="12" customHeight="1"/>
    <row r="922" customFormat="1" ht="12" customHeight="1"/>
    <row r="923" customFormat="1" ht="12" customHeight="1"/>
    <row r="924" customFormat="1" ht="12" customHeight="1"/>
    <row r="925" customFormat="1" ht="12" customHeight="1"/>
    <row r="926" customFormat="1" ht="12" customHeight="1"/>
    <row r="927" customFormat="1" ht="12" customHeight="1"/>
    <row r="928" customFormat="1" ht="12" customHeight="1"/>
    <row r="929" customFormat="1" ht="12" customHeight="1"/>
    <row r="930" customFormat="1" ht="12" customHeight="1"/>
    <row r="931" customFormat="1" ht="12" customHeight="1"/>
    <row r="932" customFormat="1" ht="12" customHeight="1"/>
    <row r="933" customFormat="1" ht="12" customHeight="1"/>
    <row r="934" customFormat="1" ht="12" customHeight="1"/>
    <row r="935" customFormat="1" ht="12" customHeight="1"/>
    <row r="936" customFormat="1" ht="12" customHeight="1"/>
    <row r="937" customFormat="1" ht="12" customHeight="1"/>
    <row r="938" customFormat="1" ht="12" customHeight="1"/>
    <row r="939" customFormat="1" ht="12" customHeight="1"/>
    <row r="940" customFormat="1" ht="12" customHeight="1"/>
    <row r="941" customFormat="1" ht="12" customHeight="1"/>
    <row r="942" customFormat="1" ht="12" customHeight="1"/>
    <row r="943" customFormat="1" ht="12" customHeight="1"/>
    <row r="944" customFormat="1" ht="12" customHeight="1"/>
    <row r="945" customFormat="1" ht="12" customHeight="1"/>
    <row r="946" customFormat="1" ht="12" customHeight="1"/>
    <row r="947" customFormat="1" ht="12" customHeight="1"/>
    <row r="948" customFormat="1" ht="12" customHeight="1"/>
    <row r="949" customFormat="1" ht="12" customHeight="1"/>
    <row r="950" customFormat="1" ht="12" customHeight="1"/>
    <row r="951" customFormat="1" ht="12" customHeight="1"/>
    <row r="952" customFormat="1" ht="12" customHeight="1"/>
    <row r="953" customFormat="1" ht="12" customHeight="1"/>
    <row r="954" customFormat="1" ht="12" customHeight="1"/>
    <row r="955" customFormat="1" ht="12" customHeight="1"/>
    <row r="956" customFormat="1" ht="12" customHeight="1"/>
    <row r="957" customFormat="1" ht="12" customHeight="1"/>
    <row r="958" customFormat="1" ht="12" customHeight="1"/>
    <row r="959" customFormat="1" ht="12" customHeight="1"/>
    <row r="960" customFormat="1" ht="12" customHeight="1"/>
    <row r="961" customFormat="1" ht="12" customHeight="1"/>
    <row r="962" customFormat="1" ht="12" customHeight="1"/>
    <row r="963" customFormat="1" ht="12" customHeight="1"/>
    <row r="964" customFormat="1" ht="12" customHeight="1"/>
    <row r="965" customFormat="1" ht="12" customHeight="1"/>
    <row r="966" customFormat="1" ht="12" customHeight="1"/>
    <row r="967" customFormat="1" ht="12" customHeight="1"/>
    <row r="968" customFormat="1" ht="12" customHeight="1"/>
    <row r="969" customFormat="1" ht="12" customHeight="1"/>
    <row r="970" customFormat="1" ht="12" customHeight="1"/>
    <row r="971" customFormat="1" ht="12" customHeight="1"/>
    <row r="972" customFormat="1" ht="12" customHeight="1"/>
    <row r="973" customFormat="1" ht="12" customHeight="1"/>
    <row r="974" customFormat="1" ht="12" customHeight="1"/>
    <row r="975" customFormat="1" ht="12" customHeight="1"/>
    <row r="976" customFormat="1" ht="12" customHeight="1"/>
    <row r="977" customFormat="1" ht="12" customHeight="1"/>
    <row r="978" customFormat="1" ht="12" customHeight="1"/>
    <row r="979" customFormat="1" ht="12" customHeight="1"/>
    <row r="980" customFormat="1" ht="12" customHeight="1"/>
    <row r="981" customFormat="1" ht="12" customHeight="1"/>
    <row r="982" customFormat="1" ht="12" customHeight="1"/>
    <row r="983" customFormat="1" ht="12" customHeight="1"/>
    <row r="984" customFormat="1" ht="12" customHeight="1"/>
    <row r="985" customFormat="1" ht="12" customHeight="1"/>
    <row r="986" customFormat="1" ht="12" customHeight="1"/>
    <row r="987" customFormat="1" ht="12" customHeight="1"/>
    <row r="988" customFormat="1" ht="12" customHeight="1"/>
    <row r="989" customFormat="1" ht="12" customHeight="1"/>
    <row r="990" customFormat="1" ht="12" customHeight="1"/>
    <row r="991" customFormat="1" ht="12" customHeight="1"/>
    <row r="992" customFormat="1" ht="12" customHeight="1"/>
    <row r="993" customFormat="1" ht="12" customHeight="1"/>
    <row r="994" customFormat="1" ht="12" customHeight="1"/>
    <row r="995" customFormat="1" ht="12" customHeight="1"/>
    <row r="996" customFormat="1" ht="12" customHeight="1"/>
    <row r="997" customFormat="1" ht="12" customHeight="1"/>
    <row r="998" customFormat="1" ht="12" customHeight="1"/>
    <row r="999" customFormat="1" ht="12" customHeight="1"/>
    <row r="1000" customFormat="1" ht="12" customHeight="1"/>
  </sheetData>
  <mergeCells count="1">
    <mergeCell ref="C1:D1"/>
  </mergeCells>
  <dataValidations count="2">
    <dataValidation type="list" allowBlank="1" showErrorMessage="1" sqref="B5" xr:uid="{66601A70-D9AC-A94F-901E-25A0874828BE}">
      <formula1>productie</formula1>
    </dataValidation>
    <dataValidation type="list" allowBlank="1" showErrorMessage="1" sqref="B4" xr:uid="{6C4EFEE7-386A-2A44-8B92-6D48909417C1}">
      <formula1>bedienden</formula1>
    </dataValidation>
  </dataValidations>
  <pageMargins left="0.75" right="0.75" top="1" bottom="1" header="0" footer="0"/>
  <pageSetup paperSize="9" orientation="landscape"/>
  <legacy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Z1000"/>
  <sheetViews>
    <sheetView workbookViewId="0">
      <selection sqref="A1:XFD1048576"/>
    </sheetView>
  </sheetViews>
  <sheetFormatPr defaultColWidth="14.5" defaultRowHeight="15" customHeight="1"/>
  <cols>
    <col min="1" max="1" width="57.125" customWidth="1"/>
    <col min="2" max="2" width="13.875" customWidth="1"/>
    <col min="3" max="3" width="14.375" customWidth="1"/>
    <col min="4" max="4" width="14.625" customWidth="1"/>
    <col min="5" max="26" width="10.875" customWidth="1"/>
  </cols>
  <sheetData>
    <row r="1" spans="1:26" ht="17.100000000000001" thickBot="1">
      <c r="A1" s="94" t="s">
        <v>40</v>
      </c>
      <c r="B1" s="95">
        <v>2026</v>
      </c>
      <c r="C1" s="167" t="s">
        <v>41</v>
      </c>
      <c r="D1" s="168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</row>
    <row r="2" spans="1:26" ht="12" customHeight="1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</row>
    <row r="3" spans="1:26" ht="12" customHeight="1">
      <c r="A3" s="17" t="s">
        <v>42</v>
      </c>
      <c r="B3" s="18" t="s">
        <v>15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spans="1:26" ht="12" customHeight="1">
      <c r="A4" s="17" t="s">
        <v>43</v>
      </c>
      <c r="B4" s="18" t="s">
        <v>15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1:26" ht="12" customHeight="1">
      <c r="A5" s="17" t="s">
        <v>44</v>
      </c>
      <c r="B5" s="18" t="s">
        <v>15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26" ht="12" customHeight="1">
      <c r="A6" s="17" t="s">
        <v>45</v>
      </c>
      <c r="B6" s="19">
        <v>0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2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</row>
    <row r="8" spans="1:26" ht="12" customHeight="1">
      <c r="A8" s="15" t="s">
        <v>46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</row>
    <row r="9" spans="1:26" ht="12" customHeight="1">
      <c r="A9" s="17" t="s">
        <v>47</v>
      </c>
      <c r="B9" s="20" t="s">
        <v>48</v>
      </c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</row>
    <row r="10" spans="1:26" ht="12" customHeight="1">
      <c r="A10" s="17" t="s">
        <v>49</v>
      </c>
      <c r="B10" s="18" t="s">
        <v>15</v>
      </c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</row>
    <row r="11" spans="1:26" ht="12" customHeight="1">
      <c r="A11" s="17" t="s">
        <v>50</v>
      </c>
      <c r="B11" s="18" t="s">
        <v>15</v>
      </c>
      <c r="C11" s="6" t="s">
        <v>15</v>
      </c>
      <c r="D11" s="6" t="s">
        <v>15</v>
      </c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</row>
    <row r="12" spans="1:26" ht="12" customHeight="1">
      <c r="A12" s="17" t="s">
        <v>51</v>
      </c>
      <c r="B12" s="18" t="s">
        <v>15</v>
      </c>
      <c r="C12" s="6" t="s">
        <v>15</v>
      </c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</row>
    <row r="13" spans="1:26" ht="12" customHeight="1">
      <c r="A13" s="17" t="s">
        <v>52</v>
      </c>
      <c r="B13" s="18"/>
      <c r="C13" s="6" t="s">
        <v>15</v>
      </c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</row>
    <row r="14" spans="1:26" ht="12" customHeight="1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</row>
    <row r="15" spans="1:26" ht="12" customHeight="1">
      <c r="A15" s="17" t="s">
        <v>107</v>
      </c>
      <c r="B15" s="21">
        <v>0</v>
      </c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</row>
    <row r="16" spans="1:26" ht="12" customHeight="1">
      <c r="A16" s="17" t="s">
        <v>108</v>
      </c>
      <c r="B16" s="21">
        <v>0</v>
      </c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</row>
    <row r="17" spans="1:26" ht="12" customHeight="1">
      <c r="A17" s="17" t="s">
        <v>109</v>
      </c>
      <c r="B17" s="21">
        <v>0</v>
      </c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</row>
    <row r="18" spans="1:26" ht="12" customHeight="1">
      <c r="A18" s="6"/>
      <c r="B18" s="42" t="s">
        <v>110</v>
      </c>
      <c r="C18" s="42" t="s">
        <v>111</v>
      </c>
      <c r="D18" s="42" t="s">
        <v>112</v>
      </c>
      <c r="E18" s="6"/>
      <c r="F18" s="6"/>
      <c r="G18" s="6"/>
      <c r="H18" s="6"/>
      <c r="I18" s="6"/>
      <c r="J18" s="6"/>
      <c r="K18" s="6"/>
      <c r="L18" s="6"/>
      <c r="M18" s="6"/>
      <c r="N18" s="6"/>
    </row>
    <row r="19" spans="1:26" ht="12" customHeight="1">
      <c r="A19" s="17" t="s">
        <v>113</v>
      </c>
      <c r="B19" s="24">
        <f>B15*3/13/5</f>
        <v>0</v>
      </c>
      <c r="C19" s="24">
        <f>B16*3/13/5</f>
        <v>0</v>
      </c>
      <c r="D19" s="24">
        <f>B17*3/13/5</f>
        <v>0</v>
      </c>
      <c r="E19" s="6"/>
      <c r="F19" s="6"/>
      <c r="G19" s="6"/>
      <c r="H19" s="6"/>
      <c r="I19" s="6"/>
      <c r="J19" s="6"/>
      <c r="K19" s="6"/>
      <c r="L19" s="6"/>
      <c r="M19" s="6"/>
      <c r="N19" s="6"/>
    </row>
    <row r="20" spans="1:26" ht="12" customHeight="1">
      <c r="A20" s="17" t="s">
        <v>114</v>
      </c>
      <c r="B20" s="24">
        <f>B15*1/20</f>
        <v>0</v>
      </c>
      <c r="C20" s="24">
        <f>B16*1/20</f>
        <v>0</v>
      </c>
      <c r="D20" s="24">
        <f>B17*1/20</f>
        <v>0</v>
      </c>
      <c r="E20" s="6"/>
      <c r="F20" s="6"/>
      <c r="G20" s="6"/>
      <c r="H20" s="6"/>
      <c r="I20" s="6"/>
      <c r="J20" s="6"/>
      <c r="K20" s="6"/>
      <c r="L20" s="6"/>
      <c r="M20" s="6"/>
      <c r="N20" s="6"/>
    </row>
    <row r="21" spans="1:26" ht="12" customHeight="1">
      <c r="A21" s="17" t="s">
        <v>115</v>
      </c>
      <c r="B21" s="24">
        <f>B15*1/22</f>
        <v>0</v>
      </c>
      <c r="C21" s="24">
        <f>B16*1/22</f>
        <v>0</v>
      </c>
      <c r="D21" s="24">
        <f>B17*1/22</f>
        <v>0</v>
      </c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 spans="1:26" ht="12" customHeight="1">
      <c r="A22" s="6" t="s">
        <v>15</v>
      </c>
      <c r="B22" s="6" t="s">
        <v>15</v>
      </c>
      <c r="C22" s="6" t="s">
        <v>15</v>
      </c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</row>
    <row r="23" spans="1:26" ht="12" customHeight="1">
      <c r="A23" s="17" t="s">
        <v>68</v>
      </c>
      <c r="B23" s="25">
        <v>0</v>
      </c>
      <c r="C23" s="6" t="s">
        <v>69</v>
      </c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</row>
    <row r="24" spans="1:26" ht="12" customHeight="1">
      <c r="A24" s="17" t="s">
        <v>116</v>
      </c>
      <c r="B24" s="25">
        <v>0</v>
      </c>
      <c r="C24" s="6" t="s">
        <v>69</v>
      </c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</row>
    <row r="25" spans="1:26" ht="12" customHeight="1">
      <c r="A25" s="17" t="s">
        <v>71</v>
      </c>
      <c r="B25" s="25">
        <v>0</v>
      </c>
      <c r="C25" s="6" t="s">
        <v>69</v>
      </c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</row>
    <row r="26" spans="1:26" ht="12" customHeight="1">
      <c r="A26" s="17" t="s">
        <v>73</v>
      </c>
      <c r="B26" s="25">
        <v>0</v>
      </c>
      <c r="C26" s="6" t="s">
        <v>69</v>
      </c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</row>
    <row r="27" spans="1:26" ht="12" customHeight="1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</row>
    <row r="28" spans="1:26" ht="12" customHeight="1">
      <c r="A28" s="17" t="s">
        <v>75</v>
      </c>
      <c r="B28" s="8">
        <f>'RSZ-tarieven'!B4</f>
        <v>0.25</v>
      </c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</row>
    <row r="29" spans="1:26" ht="12" customHeight="1">
      <c r="A29" s="17" t="s">
        <v>76</v>
      </c>
      <c r="B29" s="8">
        <f>'RSZ-tarieven'!B15</f>
        <v>1.9799999999999998E-2</v>
      </c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</row>
    <row r="30" spans="1:26" ht="12" customHeight="1">
      <c r="A30" s="17" t="s">
        <v>77</v>
      </c>
      <c r="B30" s="22">
        <f>IF(B6&lt;10,0,1.69%)</f>
        <v>0</v>
      </c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</row>
    <row r="31" spans="1:26" ht="12" customHeight="1">
      <c r="A31" s="17" t="s">
        <v>117</v>
      </c>
      <c r="B31" s="26">
        <f>IF(B15&gt;3744,0,0.14*(11233.89-(B15*3))/13/5)</f>
        <v>24.196070769230769</v>
      </c>
      <c r="C31" s="6"/>
      <c r="D31" s="6"/>
      <c r="E31" s="8"/>
      <c r="F31" s="6"/>
      <c r="G31" s="6"/>
      <c r="H31" s="6"/>
      <c r="I31" s="6"/>
      <c r="J31" s="6"/>
      <c r="K31" s="6"/>
      <c r="L31" s="6"/>
      <c r="M31" s="6"/>
      <c r="N31" s="6"/>
    </row>
    <row r="32" spans="1:26" ht="12" customHeight="1">
      <c r="A32" s="17" t="s">
        <v>79</v>
      </c>
      <c r="B32" s="27"/>
      <c r="C32" s="6" t="s">
        <v>118</v>
      </c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</row>
    <row r="33" spans="1:26" ht="12" customHeight="1">
      <c r="A33" s="17" t="s">
        <v>80</v>
      </c>
      <c r="B33" s="27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</row>
    <row r="34" spans="1:26" ht="12" customHeight="1">
      <c r="A34" s="6"/>
      <c r="B34" s="6"/>
      <c r="C34" s="6"/>
      <c r="D34" s="6"/>
      <c r="E34" s="6"/>
      <c r="F34" s="6"/>
      <c r="G34" s="6"/>
      <c r="H34" s="6"/>
      <c r="I34" s="6"/>
      <c r="J34" s="28" t="s">
        <v>15</v>
      </c>
      <c r="K34" s="6"/>
      <c r="L34" s="6"/>
      <c r="M34" s="29" t="s">
        <v>15</v>
      </c>
      <c r="N34" s="6"/>
    </row>
    <row r="35" spans="1:26" ht="12" customHeight="1">
      <c r="A35" s="6"/>
      <c r="B35" s="30">
        <f>B1</f>
        <v>2026</v>
      </c>
      <c r="C35" s="20" t="s">
        <v>82</v>
      </c>
      <c r="D35" s="20" t="s">
        <v>83</v>
      </c>
      <c r="E35" s="20" t="s">
        <v>84</v>
      </c>
      <c r="F35" s="20" t="s">
        <v>85</v>
      </c>
      <c r="G35" s="20" t="s">
        <v>86</v>
      </c>
      <c r="H35" s="20" t="s">
        <v>87</v>
      </c>
      <c r="I35" s="20" t="s">
        <v>89</v>
      </c>
      <c r="J35" s="20" t="s">
        <v>90</v>
      </c>
      <c r="K35" s="20" t="s">
        <v>91</v>
      </c>
      <c r="L35" s="20" t="s">
        <v>92</v>
      </c>
      <c r="M35" s="20" t="s">
        <v>93</v>
      </c>
      <c r="N35" s="20" t="s">
        <v>95</v>
      </c>
    </row>
    <row r="36" spans="1:26" ht="12" customHeight="1">
      <c r="A36" s="43" t="s">
        <v>119</v>
      </c>
      <c r="B36" s="44">
        <f t="shared" ref="B36:B44" si="0">SUM(C36:N36)</f>
        <v>0</v>
      </c>
      <c r="C36" s="45">
        <v>0</v>
      </c>
      <c r="D36" s="46">
        <v>0</v>
      </c>
      <c r="E36" s="46">
        <v>0</v>
      </c>
      <c r="F36" s="46">
        <v>0</v>
      </c>
      <c r="G36" s="46">
        <v>0</v>
      </c>
      <c r="H36" s="46">
        <v>0</v>
      </c>
      <c r="I36" s="46">
        <v>0</v>
      </c>
      <c r="J36" s="46">
        <v>0</v>
      </c>
      <c r="K36" s="46">
        <v>0</v>
      </c>
      <c r="L36" s="46">
        <v>0</v>
      </c>
      <c r="M36" s="46">
        <v>0</v>
      </c>
      <c r="N36" s="47">
        <v>0</v>
      </c>
    </row>
    <row r="37" spans="1:26" ht="12" customHeight="1">
      <c r="A37" s="43" t="s">
        <v>120</v>
      </c>
      <c r="B37" s="44">
        <f t="shared" si="0"/>
        <v>0</v>
      </c>
      <c r="C37" s="45">
        <v>0</v>
      </c>
      <c r="D37" s="46">
        <v>0</v>
      </c>
      <c r="E37" s="46">
        <v>0</v>
      </c>
      <c r="F37" s="46">
        <v>0</v>
      </c>
      <c r="G37" s="46">
        <v>0</v>
      </c>
      <c r="H37" s="46">
        <v>0</v>
      </c>
      <c r="I37" s="46">
        <v>0</v>
      </c>
      <c r="J37" s="46">
        <v>0</v>
      </c>
      <c r="K37" s="46">
        <v>0</v>
      </c>
      <c r="L37" s="46">
        <v>0</v>
      </c>
      <c r="M37" s="46">
        <v>0</v>
      </c>
      <c r="N37" s="47">
        <v>0</v>
      </c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 spans="1:26" ht="12" customHeight="1">
      <c r="A38" s="43" t="s">
        <v>121</v>
      </c>
      <c r="B38" s="44">
        <f t="shared" si="0"/>
        <v>0</v>
      </c>
      <c r="C38" s="45">
        <v>0</v>
      </c>
      <c r="D38" s="46">
        <v>0</v>
      </c>
      <c r="E38" s="46">
        <v>0</v>
      </c>
      <c r="F38" s="46">
        <v>0</v>
      </c>
      <c r="G38" s="46">
        <v>0</v>
      </c>
      <c r="H38" s="46">
        <v>0</v>
      </c>
      <c r="I38" s="46">
        <v>0</v>
      </c>
      <c r="J38" s="46">
        <v>0</v>
      </c>
      <c r="K38" s="46">
        <v>0</v>
      </c>
      <c r="L38" s="46">
        <v>0</v>
      </c>
      <c r="M38" s="46">
        <v>0</v>
      </c>
      <c r="N38" s="47">
        <v>0</v>
      </c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 spans="1:26" ht="12" customHeight="1">
      <c r="A39" s="6" t="s">
        <v>99</v>
      </c>
      <c r="B39" s="33">
        <f t="shared" si="0"/>
        <v>0</v>
      </c>
      <c r="C39" s="126">
        <f t="shared" ref="C39:N39" si="1">($B$19*C36)+($B$20*C37)+($B$21*C38)</f>
        <v>0</v>
      </c>
      <c r="D39" s="127">
        <f t="shared" si="1"/>
        <v>0</v>
      </c>
      <c r="E39" s="127">
        <f t="shared" si="1"/>
        <v>0</v>
      </c>
      <c r="F39" s="127">
        <f t="shared" si="1"/>
        <v>0</v>
      </c>
      <c r="G39" s="127">
        <f t="shared" si="1"/>
        <v>0</v>
      </c>
      <c r="H39" s="127">
        <f t="shared" si="1"/>
        <v>0</v>
      </c>
      <c r="I39" s="127">
        <f t="shared" si="1"/>
        <v>0</v>
      </c>
      <c r="J39" s="127">
        <f t="shared" si="1"/>
        <v>0</v>
      </c>
      <c r="K39" s="127">
        <f t="shared" si="1"/>
        <v>0</v>
      </c>
      <c r="L39" s="127">
        <f t="shared" si="1"/>
        <v>0</v>
      </c>
      <c r="M39" s="127">
        <f t="shared" si="1"/>
        <v>0</v>
      </c>
      <c r="N39" s="113">
        <f t="shared" si="1"/>
        <v>0</v>
      </c>
    </row>
    <row r="40" spans="1:26" ht="12" customHeight="1">
      <c r="A40" s="6" t="s">
        <v>100</v>
      </c>
      <c r="B40" s="33">
        <f t="shared" si="0"/>
        <v>0</v>
      </c>
      <c r="C40" s="34">
        <f t="shared" ref="C40:N40" si="2">$B$23*(C36+C37+C38)</f>
        <v>0</v>
      </c>
      <c r="D40" s="24">
        <f t="shared" si="2"/>
        <v>0</v>
      </c>
      <c r="E40" s="24">
        <f t="shared" si="2"/>
        <v>0</v>
      </c>
      <c r="F40" s="24">
        <f t="shared" si="2"/>
        <v>0</v>
      </c>
      <c r="G40" s="24">
        <f t="shared" si="2"/>
        <v>0</v>
      </c>
      <c r="H40" s="24">
        <f t="shared" si="2"/>
        <v>0</v>
      </c>
      <c r="I40" s="24">
        <f t="shared" si="2"/>
        <v>0</v>
      </c>
      <c r="J40" s="24">
        <f t="shared" si="2"/>
        <v>0</v>
      </c>
      <c r="K40" s="24">
        <f t="shared" si="2"/>
        <v>0</v>
      </c>
      <c r="L40" s="24">
        <f t="shared" si="2"/>
        <v>0</v>
      </c>
      <c r="M40" s="24">
        <f t="shared" si="2"/>
        <v>0</v>
      </c>
      <c r="N40" s="114">
        <f t="shared" si="2"/>
        <v>0</v>
      </c>
    </row>
    <row r="41" spans="1:26" ht="12" customHeight="1">
      <c r="A41" s="6" t="s">
        <v>101</v>
      </c>
      <c r="B41" s="33">
        <f t="shared" si="0"/>
        <v>0</v>
      </c>
      <c r="C41" s="34">
        <f t="shared" ref="C41:N41" si="3">MAX(0,IF((C39+C40)&gt;0,(C39+C40)*($B$28+$B$29+$B$30)-(($B$31+$B$32+$B$33)*(C$36+C$37+C$38)),0))</f>
        <v>0</v>
      </c>
      <c r="D41" s="24">
        <f t="shared" si="3"/>
        <v>0</v>
      </c>
      <c r="E41" s="24">
        <f t="shared" si="3"/>
        <v>0</v>
      </c>
      <c r="F41" s="24">
        <f t="shared" si="3"/>
        <v>0</v>
      </c>
      <c r="G41" s="24">
        <f t="shared" si="3"/>
        <v>0</v>
      </c>
      <c r="H41" s="24">
        <f t="shared" si="3"/>
        <v>0</v>
      </c>
      <c r="I41" s="24">
        <f t="shared" si="3"/>
        <v>0</v>
      </c>
      <c r="J41" s="24">
        <f t="shared" si="3"/>
        <v>0</v>
      </c>
      <c r="K41" s="24">
        <f t="shared" si="3"/>
        <v>0</v>
      </c>
      <c r="L41" s="24">
        <f t="shared" si="3"/>
        <v>0</v>
      </c>
      <c r="M41" s="24">
        <f t="shared" si="3"/>
        <v>0</v>
      </c>
      <c r="N41" s="114">
        <f t="shared" si="3"/>
        <v>0</v>
      </c>
    </row>
    <row r="42" spans="1:26" ht="12" customHeight="1">
      <c r="A42" s="6" t="s">
        <v>102</v>
      </c>
      <c r="B42" s="33">
        <f t="shared" si="0"/>
        <v>0</v>
      </c>
      <c r="C42" s="34">
        <f t="shared" ref="C42:N42" si="4">($B24*(C36+C37+C38))</f>
        <v>0</v>
      </c>
      <c r="D42" s="35">
        <f t="shared" si="4"/>
        <v>0</v>
      </c>
      <c r="E42" s="35">
        <f t="shared" si="4"/>
        <v>0</v>
      </c>
      <c r="F42" s="35">
        <f t="shared" si="4"/>
        <v>0</v>
      </c>
      <c r="G42" s="35">
        <f t="shared" si="4"/>
        <v>0</v>
      </c>
      <c r="H42" s="35">
        <f t="shared" si="4"/>
        <v>0</v>
      </c>
      <c r="I42" s="35">
        <f t="shared" si="4"/>
        <v>0</v>
      </c>
      <c r="J42" s="35">
        <f t="shared" si="4"/>
        <v>0</v>
      </c>
      <c r="K42" s="35">
        <f t="shared" si="4"/>
        <v>0</v>
      </c>
      <c r="L42" s="35">
        <f t="shared" si="4"/>
        <v>0</v>
      </c>
      <c r="M42" s="35">
        <f t="shared" si="4"/>
        <v>0</v>
      </c>
      <c r="N42" s="115">
        <f t="shared" si="4"/>
        <v>0</v>
      </c>
    </row>
    <row r="43" spans="1:26" ht="12" customHeight="1">
      <c r="A43" s="6" t="s">
        <v>103</v>
      </c>
      <c r="B43" s="33">
        <f t="shared" si="0"/>
        <v>0</v>
      </c>
      <c r="C43" s="34">
        <f t="shared" ref="C43:N43" si="5">$B25*(C36+C37+C38)</f>
        <v>0</v>
      </c>
      <c r="D43" s="24">
        <f t="shared" si="5"/>
        <v>0</v>
      </c>
      <c r="E43" s="24">
        <f t="shared" si="5"/>
        <v>0</v>
      </c>
      <c r="F43" s="24">
        <f t="shared" si="5"/>
        <v>0</v>
      </c>
      <c r="G43" s="24">
        <f t="shared" si="5"/>
        <v>0</v>
      </c>
      <c r="H43" s="24">
        <f t="shared" si="5"/>
        <v>0</v>
      </c>
      <c r="I43" s="24">
        <f t="shared" si="5"/>
        <v>0</v>
      </c>
      <c r="J43" s="24">
        <f t="shared" si="5"/>
        <v>0</v>
      </c>
      <c r="K43" s="24">
        <f t="shared" si="5"/>
        <v>0</v>
      </c>
      <c r="L43" s="24">
        <f t="shared" si="5"/>
        <v>0</v>
      </c>
      <c r="M43" s="24">
        <f t="shared" si="5"/>
        <v>0</v>
      </c>
      <c r="N43" s="114">
        <f t="shared" si="5"/>
        <v>0</v>
      </c>
    </row>
    <row r="44" spans="1:26" ht="12" customHeight="1">
      <c r="A44" s="6" t="s">
        <v>104</v>
      </c>
      <c r="B44" s="36">
        <f t="shared" si="0"/>
        <v>0</v>
      </c>
      <c r="C44" s="116">
        <f t="shared" ref="C44:N44" si="6">$B26*(C36+C37+C38)</f>
        <v>0</v>
      </c>
      <c r="D44" s="117">
        <f t="shared" si="6"/>
        <v>0</v>
      </c>
      <c r="E44" s="117">
        <f t="shared" si="6"/>
        <v>0</v>
      </c>
      <c r="F44" s="117">
        <f t="shared" si="6"/>
        <v>0</v>
      </c>
      <c r="G44" s="117">
        <f t="shared" si="6"/>
        <v>0</v>
      </c>
      <c r="H44" s="117">
        <f t="shared" si="6"/>
        <v>0</v>
      </c>
      <c r="I44" s="117">
        <f t="shared" si="6"/>
        <v>0</v>
      </c>
      <c r="J44" s="117">
        <f t="shared" si="6"/>
        <v>0</v>
      </c>
      <c r="K44" s="117">
        <f t="shared" si="6"/>
        <v>0</v>
      </c>
      <c r="L44" s="117">
        <f t="shared" si="6"/>
        <v>0</v>
      </c>
      <c r="M44" s="117">
        <f t="shared" si="6"/>
        <v>0</v>
      </c>
      <c r="N44" s="119">
        <f t="shared" si="6"/>
        <v>0</v>
      </c>
    </row>
    <row r="45" spans="1:26" ht="12" customHeight="1">
      <c r="A45" s="6"/>
      <c r="B45" s="37">
        <f t="shared" ref="B45:N45" si="7">SUM(B39:B44)</f>
        <v>0</v>
      </c>
      <c r="C45" s="120">
        <f t="shared" si="7"/>
        <v>0</v>
      </c>
      <c r="D45" s="121">
        <f t="shared" si="7"/>
        <v>0</v>
      </c>
      <c r="E45" s="121">
        <f t="shared" si="7"/>
        <v>0</v>
      </c>
      <c r="F45" s="121">
        <f t="shared" si="7"/>
        <v>0</v>
      </c>
      <c r="G45" s="121">
        <f t="shared" si="7"/>
        <v>0</v>
      </c>
      <c r="H45" s="121">
        <f t="shared" si="7"/>
        <v>0</v>
      </c>
      <c r="I45" s="121">
        <f t="shared" si="7"/>
        <v>0</v>
      </c>
      <c r="J45" s="121">
        <f t="shared" si="7"/>
        <v>0</v>
      </c>
      <c r="K45" s="121">
        <f t="shared" si="7"/>
        <v>0</v>
      </c>
      <c r="L45" s="121">
        <f t="shared" si="7"/>
        <v>0</v>
      </c>
      <c r="M45" s="121">
        <f t="shared" si="7"/>
        <v>0</v>
      </c>
      <c r="N45" s="122">
        <f t="shared" si="7"/>
        <v>0</v>
      </c>
    </row>
    <row r="46" spans="1:26" ht="12" customHeight="1">
      <c r="A46" s="38" t="s">
        <v>105</v>
      </c>
      <c r="B46" s="39">
        <f>(SUM(C45:N45)-B45)+(SUM(C39:N44)-B45)</f>
        <v>0</v>
      </c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</row>
    <row r="47" spans="1:26" ht="12" customHeight="1">
      <c r="A47" s="6"/>
      <c r="B47" s="40" t="s">
        <v>106</v>
      </c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</row>
    <row r="48" spans="1:26" ht="12" customHeight="1">
      <c r="A48" s="8">
        <v>0.182</v>
      </c>
      <c r="B48" s="41">
        <f>SUM(C48:N48)</f>
        <v>0</v>
      </c>
      <c r="C48" s="123">
        <f t="shared" ref="C48:N48" si="8">C39*$A$48</f>
        <v>0</v>
      </c>
      <c r="D48" s="123">
        <f t="shared" si="8"/>
        <v>0</v>
      </c>
      <c r="E48" s="123">
        <f t="shared" si="8"/>
        <v>0</v>
      </c>
      <c r="F48" s="123">
        <f t="shared" si="8"/>
        <v>0</v>
      </c>
      <c r="G48" s="123">
        <f t="shared" si="8"/>
        <v>0</v>
      </c>
      <c r="H48" s="123">
        <f t="shared" si="8"/>
        <v>0</v>
      </c>
      <c r="I48" s="123">
        <f t="shared" si="8"/>
        <v>0</v>
      </c>
      <c r="J48" s="123">
        <f t="shared" si="8"/>
        <v>0</v>
      </c>
      <c r="K48" s="123">
        <f t="shared" si="8"/>
        <v>0</v>
      </c>
      <c r="L48" s="123">
        <f t="shared" si="8"/>
        <v>0</v>
      </c>
      <c r="M48" s="123">
        <f t="shared" si="8"/>
        <v>0</v>
      </c>
      <c r="N48" s="125">
        <f t="shared" si="8"/>
        <v>0</v>
      </c>
    </row>
    <row r="49" customFormat="1" ht="12" customHeight="1"/>
    <row r="50" customFormat="1" ht="12" customHeight="1"/>
    <row r="51" customFormat="1" ht="12" customHeight="1"/>
    <row r="52" customFormat="1" ht="12" customHeight="1"/>
    <row r="53" customFormat="1" ht="12" customHeight="1"/>
    <row r="54" customFormat="1" ht="12" customHeight="1"/>
    <row r="55" customFormat="1" ht="12" customHeight="1"/>
    <row r="56" customFormat="1" ht="12" customHeight="1"/>
    <row r="57" customFormat="1" ht="12" customHeight="1"/>
    <row r="58" customFormat="1" ht="12" customHeight="1"/>
    <row r="59" customFormat="1" ht="12" customHeight="1"/>
    <row r="60" customFormat="1" ht="12" customHeight="1"/>
    <row r="61" customFormat="1" ht="12" customHeight="1"/>
    <row r="62" customFormat="1" ht="12" customHeight="1"/>
    <row r="63" customFormat="1" ht="12" customHeight="1"/>
    <row r="64" customFormat="1" ht="12" customHeight="1"/>
    <row r="65" customFormat="1" ht="12" customHeight="1"/>
    <row r="66" customFormat="1" ht="12" customHeight="1"/>
    <row r="67" customFormat="1" ht="12" customHeight="1"/>
    <row r="68" customFormat="1" ht="12" customHeight="1"/>
    <row r="69" customFormat="1" ht="12" customHeight="1"/>
    <row r="70" customFormat="1" ht="12" customHeight="1"/>
    <row r="71" customFormat="1" ht="12" customHeight="1"/>
    <row r="72" customFormat="1" ht="12" customHeight="1"/>
    <row r="73" customFormat="1" ht="12" customHeight="1"/>
    <row r="74" customFormat="1" ht="12" customHeight="1"/>
    <row r="75" customFormat="1" ht="12" customHeight="1"/>
    <row r="76" customFormat="1" ht="12" customHeight="1"/>
    <row r="77" customFormat="1" ht="12" customHeight="1"/>
    <row r="78" customFormat="1" ht="12" customHeight="1"/>
    <row r="79" customFormat="1" ht="12" customHeight="1"/>
    <row r="80" customFormat="1" ht="12" customHeight="1"/>
    <row r="81" customFormat="1" ht="12" customHeight="1"/>
    <row r="82" customFormat="1" ht="12" customHeight="1"/>
    <row r="83" customFormat="1" ht="12" customHeight="1"/>
    <row r="84" customFormat="1" ht="12" customHeight="1"/>
    <row r="85" customFormat="1" ht="12" customHeight="1"/>
    <row r="86" customFormat="1" ht="12" customHeight="1"/>
    <row r="87" customFormat="1" ht="12" customHeight="1"/>
    <row r="88" customFormat="1" ht="12" customHeight="1"/>
    <row r="89" customFormat="1" ht="12" customHeight="1"/>
    <row r="90" customFormat="1" ht="12" customHeight="1"/>
    <row r="91" customFormat="1" ht="12" customHeight="1"/>
    <row r="92" customFormat="1" ht="12" customHeight="1"/>
    <row r="93" customFormat="1" ht="12" customHeight="1"/>
    <row r="94" customFormat="1" ht="12" customHeight="1"/>
    <row r="95" customFormat="1" ht="12" customHeight="1"/>
    <row r="96" customFormat="1" ht="12" customHeight="1"/>
    <row r="97" customFormat="1" ht="12" customHeight="1"/>
    <row r="98" customFormat="1" ht="12" customHeight="1"/>
    <row r="99" customFormat="1" ht="12" customHeight="1"/>
    <row r="100" customFormat="1" ht="12" customHeight="1"/>
    <row r="101" customFormat="1" ht="12" customHeight="1"/>
    <row r="102" customFormat="1" ht="12" customHeight="1"/>
    <row r="103" customFormat="1" ht="12" customHeight="1"/>
    <row r="104" customFormat="1" ht="12" customHeight="1"/>
    <row r="105" customFormat="1" ht="12" customHeight="1"/>
    <row r="106" customFormat="1" ht="12" customHeight="1"/>
    <row r="107" customFormat="1" ht="12" customHeight="1"/>
    <row r="108" customFormat="1" ht="12" customHeight="1"/>
    <row r="109" customFormat="1" ht="12" customHeight="1"/>
    <row r="110" customFormat="1" ht="12" customHeight="1"/>
    <row r="111" customFormat="1" ht="12" customHeight="1"/>
    <row r="112" customFormat="1" ht="12" customHeight="1"/>
    <row r="113" customFormat="1" ht="12" customHeight="1"/>
    <row r="114" customFormat="1" ht="12" customHeight="1"/>
    <row r="115" customFormat="1" ht="12" customHeight="1"/>
    <row r="116" customFormat="1" ht="12" customHeight="1"/>
    <row r="117" customFormat="1" ht="12" customHeight="1"/>
    <row r="118" customFormat="1" ht="12" customHeight="1"/>
    <row r="119" customFormat="1" ht="12" customHeight="1"/>
    <row r="120" customFormat="1" ht="12" customHeight="1"/>
    <row r="121" customFormat="1" ht="12" customHeight="1"/>
    <row r="122" customFormat="1" ht="12" customHeight="1"/>
    <row r="123" customFormat="1" ht="12" customHeight="1"/>
    <row r="124" customFormat="1" ht="12" customHeight="1"/>
    <row r="125" customFormat="1" ht="12" customHeight="1"/>
    <row r="126" customFormat="1" ht="12" customHeight="1"/>
    <row r="127" customFormat="1" ht="12" customHeight="1"/>
    <row r="128" customFormat="1" ht="12" customHeight="1"/>
    <row r="129" customFormat="1" ht="12" customHeight="1"/>
    <row r="130" customFormat="1" ht="12" customHeight="1"/>
    <row r="131" customFormat="1" ht="12" customHeight="1"/>
    <row r="132" customFormat="1" ht="12" customHeight="1"/>
    <row r="133" customFormat="1" ht="12" customHeight="1"/>
    <row r="134" customFormat="1" ht="12" customHeight="1"/>
    <row r="135" customFormat="1" ht="12" customHeight="1"/>
    <row r="136" customFormat="1" ht="12" customHeight="1"/>
    <row r="137" customFormat="1" ht="12" customHeight="1"/>
    <row r="138" customFormat="1" ht="12" customHeight="1"/>
    <row r="139" customFormat="1" ht="12" customHeight="1"/>
    <row r="140" customFormat="1" ht="12" customHeight="1"/>
    <row r="141" customFormat="1" ht="12" customHeight="1"/>
    <row r="142" customFormat="1" ht="12" customHeight="1"/>
    <row r="143" customFormat="1" ht="12" customHeight="1"/>
    <row r="144" customFormat="1" ht="12" customHeight="1"/>
    <row r="145" customFormat="1" ht="12" customHeight="1"/>
    <row r="146" customFormat="1" ht="12" customHeight="1"/>
    <row r="147" customFormat="1" ht="12" customHeight="1"/>
    <row r="148" customFormat="1" ht="12" customHeight="1"/>
    <row r="149" customFormat="1" ht="12" customHeight="1"/>
    <row r="150" customFormat="1" ht="12" customHeight="1"/>
    <row r="151" customFormat="1" ht="12" customHeight="1"/>
    <row r="152" customFormat="1" ht="12" customHeight="1"/>
    <row r="153" customFormat="1" ht="12" customHeight="1"/>
    <row r="154" customFormat="1" ht="12" customHeight="1"/>
    <row r="155" customFormat="1" ht="12" customHeight="1"/>
    <row r="156" customFormat="1" ht="12" customHeight="1"/>
    <row r="157" customFormat="1" ht="12" customHeight="1"/>
    <row r="158" customFormat="1" ht="12" customHeight="1"/>
    <row r="159" customFormat="1" ht="12" customHeight="1"/>
    <row r="160" customFormat="1" ht="12" customHeight="1"/>
    <row r="161" customFormat="1" ht="12" customHeight="1"/>
    <row r="162" customFormat="1" ht="12" customHeight="1"/>
    <row r="163" customFormat="1" ht="12" customHeight="1"/>
    <row r="164" customFormat="1" ht="12" customHeight="1"/>
    <row r="165" customFormat="1" ht="12" customHeight="1"/>
    <row r="166" customFormat="1" ht="12" customHeight="1"/>
    <row r="167" customFormat="1" ht="12" customHeight="1"/>
    <row r="168" customFormat="1" ht="12" customHeight="1"/>
    <row r="169" customFormat="1" ht="12" customHeight="1"/>
    <row r="170" customFormat="1" ht="12" customHeight="1"/>
    <row r="171" customFormat="1" ht="12" customHeight="1"/>
    <row r="172" customFormat="1" ht="12" customHeight="1"/>
    <row r="173" customFormat="1" ht="12" customHeight="1"/>
    <row r="174" customFormat="1" ht="12" customHeight="1"/>
    <row r="175" customFormat="1" ht="12" customHeight="1"/>
    <row r="176" customFormat="1" ht="12" customHeight="1"/>
    <row r="177" customFormat="1" ht="12" customHeight="1"/>
    <row r="178" customFormat="1" ht="12" customHeight="1"/>
    <row r="179" customFormat="1" ht="12" customHeight="1"/>
    <row r="180" customFormat="1" ht="12" customHeight="1"/>
    <row r="181" customFormat="1" ht="12" customHeight="1"/>
    <row r="182" customFormat="1" ht="12" customHeight="1"/>
    <row r="183" customFormat="1" ht="12" customHeight="1"/>
    <row r="184" customFormat="1" ht="12" customHeight="1"/>
    <row r="185" customFormat="1" ht="12" customHeight="1"/>
    <row r="186" customFormat="1" ht="12" customHeight="1"/>
    <row r="187" customFormat="1" ht="12" customHeight="1"/>
    <row r="188" customFormat="1" ht="12" customHeight="1"/>
    <row r="189" customFormat="1" ht="12" customHeight="1"/>
    <row r="190" customFormat="1" ht="12" customHeight="1"/>
    <row r="191" customFormat="1" ht="12" customHeight="1"/>
    <row r="192" customFormat="1" ht="12" customHeight="1"/>
    <row r="193" customFormat="1" ht="12" customHeight="1"/>
    <row r="194" customFormat="1" ht="12" customHeight="1"/>
    <row r="195" customFormat="1" ht="12" customHeight="1"/>
    <row r="196" customFormat="1" ht="12" customHeight="1"/>
    <row r="197" customFormat="1" ht="12" customHeight="1"/>
    <row r="198" customFormat="1" ht="12" customHeight="1"/>
    <row r="199" customFormat="1" ht="12" customHeight="1"/>
    <row r="200" customFormat="1" ht="12" customHeight="1"/>
    <row r="201" customFormat="1" ht="12" customHeight="1"/>
    <row r="202" customFormat="1" ht="12" customHeight="1"/>
    <row r="203" customFormat="1" ht="12" customHeight="1"/>
    <row r="204" customFormat="1" ht="12" customHeight="1"/>
    <row r="205" customFormat="1" ht="12" customHeight="1"/>
    <row r="206" customFormat="1" ht="12" customHeight="1"/>
    <row r="207" customFormat="1" ht="12" customHeight="1"/>
    <row r="208" customFormat="1" ht="12" customHeight="1"/>
    <row r="209" customFormat="1" ht="12" customHeight="1"/>
    <row r="210" customFormat="1" ht="12" customHeight="1"/>
    <row r="211" customFormat="1" ht="12" customHeight="1"/>
    <row r="212" customFormat="1" ht="12" customHeight="1"/>
    <row r="213" customFormat="1" ht="12" customHeight="1"/>
    <row r="214" customFormat="1" ht="12" customHeight="1"/>
    <row r="215" customFormat="1" ht="12" customHeight="1"/>
    <row r="216" customFormat="1" ht="12" customHeight="1"/>
    <row r="217" customFormat="1" ht="12" customHeight="1"/>
    <row r="218" customFormat="1" ht="12" customHeight="1"/>
    <row r="219" customFormat="1" ht="12" customHeight="1"/>
    <row r="220" customFormat="1" ht="12" customHeight="1"/>
    <row r="221" customFormat="1" ht="12" customHeight="1"/>
    <row r="222" customFormat="1" ht="12" customHeight="1"/>
    <row r="223" customFormat="1" ht="12" customHeight="1"/>
    <row r="224" customFormat="1" ht="12" customHeight="1"/>
    <row r="225" customFormat="1" ht="12" customHeight="1"/>
    <row r="226" customFormat="1" ht="12" customHeight="1"/>
    <row r="227" customFormat="1" ht="12" customHeight="1"/>
    <row r="228" customFormat="1" ht="12" customHeight="1"/>
    <row r="229" customFormat="1" ht="12" customHeight="1"/>
    <row r="230" customFormat="1" ht="12" customHeight="1"/>
    <row r="231" customFormat="1" ht="12" customHeight="1"/>
    <row r="232" customFormat="1" ht="12" customHeight="1"/>
    <row r="233" customFormat="1" ht="12" customHeight="1"/>
    <row r="234" customFormat="1" ht="12" customHeight="1"/>
    <row r="235" customFormat="1" ht="12" customHeight="1"/>
    <row r="236" customFormat="1" ht="12" customHeight="1"/>
    <row r="237" customFormat="1" ht="12" customHeight="1"/>
    <row r="238" customFormat="1" ht="12" customHeight="1"/>
    <row r="239" customFormat="1" ht="12" customHeight="1"/>
    <row r="240" customFormat="1" ht="12" customHeight="1"/>
    <row r="241" customFormat="1" ht="12" customHeight="1"/>
    <row r="242" customFormat="1" ht="12" customHeight="1"/>
    <row r="243" customFormat="1" ht="12" customHeight="1"/>
    <row r="244" customFormat="1" ht="12" customHeight="1"/>
    <row r="245" customFormat="1" ht="12" customHeight="1"/>
    <row r="246" customFormat="1" ht="12" customHeight="1"/>
    <row r="247" customFormat="1" ht="12" customHeight="1"/>
    <row r="248" customFormat="1" ht="12" customHeight="1"/>
    <row r="249" customFormat="1" ht="12" customHeight="1"/>
    <row r="250" customFormat="1" ht="12" customHeight="1"/>
    <row r="251" customFormat="1" ht="12" customHeight="1"/>
    <row r="252" customFormat="1" ht="12" customHeight="1"/>
    <row r="253" customFormat="1" ht="12" customHeight="1"/>
    <row r="254" customFormat="1" ht="12" customHeight="1"/>
    <row r="255" customFormat="1" ht="12" customHeight="1"/>
    <row r="256" customFormat="1" ht="12" customHeight="1"/>
    <row r="257" customFormat="1" ht="12" customHeight="1"/>
    <row r="258" customFormat="1" ht="12" customHeight="1"/>
    <row r="259" customFormat="1" ht="12" customHeight="1"/>
    <row r="260" customFormat="1" ht="12" customHeight="1"/>
    <row r="261" customFormat="1" ht="12" customHeight="1"/>
    <row r="262" customFormat="1" ht="12" customHeight="1"/>
    <row r="263" customFormat="1" ht="12" customHeight="1"/>
    <row r="264" customFormat="1" ht="12" customHeight="1"/>
    <row r="265" customFormat="1" ht="12" customHeight="1"/>
    <row r="266" customFormat="1" ht="12" customHeight="1"/>
    <row r="267" customFormat="1" ht="12" customHeight="1"/>
    <row r="268" customFormat="1" ht="12" customHeight="1"/>
    <row r="269" customFormat="1" ht="12" customHeight="1"/>
    <row r="270" customFormat="1" ht="12" customHeight="1"/>
    <row r="271" customFormat="1" ht="12" customHeight="1"/>
    <row r="272" customFormat="1" ht="12" customHeight="1"/>
    <row r="273" customFormat="1" ht="12" customHeight="1"/>
    <row r="274" customFormat="1" ht="12" customHeight="1"/>
    <row r="275" customFormat="1" ht="12" customHeight="1"/>
    <row r="276" customFormat="1" ht="12" customHeight="1"/>
    <row r="277" customFormat="1" ht="12" customHeight="1"/>
    <row r="278" customFormat="1" ht="12" customHeight="1"/>
    <row r="279" customFormat="1" ht="12" customHeight="1"/>
    <row r="280" customFormat="1" ht="12" customHeight="1"/>
    <row r="281" customFormat="1" ht="12" customHeight="1"/>
    <row r="282" customFormat="1" ht="12" customHeight="1"/>
    <row r="283" customFormat="1" ht="12" customHeight="1"/>
    <row r="284" customFormat="1" ht="12" customHeight="1"/>
    <row r="285" customFormat="1" ht="12" customHeight="1"/>
    <row r="286" customFormat="1" ht="12" customHeight="1"/>
    <row r="287" customFormat="1" ht="12" customHeight="1"/>
    <row r="288" customFormat="1" ht="12" customHeight="1"/>
    <row r="289" customFormat="1" ht="12" customHeight="1"/>
    <row r="290" customFormat="1" ht="12" customHeight="1"/>
    <row r="291" customFormat="1" ht="12" customHeight="1"/>
    <row r="292" customFormat="1" ht="12" customHeight="1"/>
    <row r="293" customFormat="1" ht="12" customHeight="1"/>
    <row r="294" customFormat="1" ht="12" customHeight="1"/>
    <row r="295" customFormat="1" ht="12" customHeight="1"/>
    <row r="296" customFormat="1" ht="12" customHeight="1"/>
    <row r="297" customFormat="1" ht="12" customHeight="1"/>
    <row r="298" customFormat="1" ht="12" customHeight="1"/>
    <row r="299" customFormat="1" ht="12" customHeight="1"/>
    <row r="300" customFormat="1" ht="12" customHeight="1"/>
    <row r="301" customFormat="1" ht="12" customHeight="1"/>
    <row r="302" customFormat="1" ht="12" customHeight="1"/>
    <row r="303" customFormat="1" ht="12" customHeight="1"/>
    <row r="304" customFormat="1" ht="12" customHeight="1"/>
    <row r="305" customFormat="1" ht="12" customHeight="1"/>
    <row r="306" customFormat="1" ht="12" customHeight="1"/>
    <row r="307" customFormat="1" ht="12" customHeight="1"/>
    <row r="308" customFormat="1" ht="12" customHeight="1"/>
    <row r="309" customFormat="1" ht="12" customHeight="1"/>
    <row r="310" customFormat="1" ht="12" customHeight="1"/>
    <row r="311" customFormat="1" ht="12" customHeight="1"/>
    <row r="312" customFormat="1" ht="12" customHeight="1"/>
    <row r="313" customFormat="1" ht="12" customHeight="1"/>
    <row r="314" customFormat="1" ht="12" customHeight="1"/>
    <row r="315" customFormat="1" ht="12" customHeight="1"/>
    <row r="316" customFormat="1" ht="12" customHeight="1"/>
    <row r="317" customFormat="1" ht="12" customHeight="1"/>
    <row r="318" customFormat="1" ht="12" customHeight="1"/>
    <row r="319" customFormat="1" ht="12" customHeight="1"/>
    <row r="320" customFormat="1" ht="12" customHeight="1"/>
    <row r="321" customFormat="1" ht="12" customHeight="1"/>
    <row r="322" customFormat="1" ht="12" customHeight="1"/>
    <row r="323" customFormat="1" ht="12" customHeight="1"/>
    <row r="324" customFormat="1" ht="12" customHeight="1"/>
    <row r="325" customFormat="1" ht="12" customHeight="1"/>
    <row r="326" customFormat="1" ht="12" customHeight="1"/>
    <row r="327" customFormat="1" ht="12" customHeight="1"/>
    <row r="328" customFormat="1" ht="12" customHeight="1"/>
    <row r="329" customFormat="1" ht="12" customHeight="1"/>
    <row r="330" customFormat="1" ht="12" customHeight="1"/>
    <row r="331" customFormat="1" ht="12" customHeight="1"/>
    <row r="332" customFormat="1" ht="12" customHeight="1"/>
    <row r="333" customFormat="1" ht="12" customHeight="1"/>
    <row r="334" customFormat="1" ht="12" customHeight="1"/>
    <row r="335" customFormat="1" ht="12" customHeight="1"/>
    <row r="336" customFormat="1" ht="12" customHeight="1"/>
    <row r="337" customFormat="1" ht="12" customHeight="1"/>
    <row r="338" customFormat="1" ht="12" customHeight="1"/>
    <row r="339" customFormat="1" ht="12" customHeight="1"/>
    <row r="340" customFormat="1" ht="12" customHeight="1"/>
    <row r="341" customFormat="1" ht="12" customHeight="1"/>
    <row r="342" customFormat="1" ht="12" customHeight="1"/>
    <row r="343" customFormat="1" ht="12" customHeight="1"/>
    <row r="344" customFormat="1" ht="12" customHeight="1"/>
    <row r="345" customFormat="1" ht="12" customHeight="1"/>
    <row r="346" customFormat="1" ht="12" customHeight="1"/>
    <row r="347" customFormat="1" ht="12" customHeight="1"/>
    <row r="348" customFormat="1" ht="12" customHeight="1"/>
    <row r="349" customFormat="1" ht="12" customHeight="1"/>
    <row r="350" customFormat="1" ht="12" customHeight="1"/>
    <row r="351" customFormat="1" ht="12" customHeight="1"/>
    <row r="352" customFormat="1" ht="12" customHeight="1"/>
    <row r="353" customFormat="1" ht="12" customHeight="1"/>
    <row r="354" customFormat="1" ht="12" customHeight="1"/>
    <row r="355" customFormat="1" ht="12" customHeight="1"/>
    <row r="356" customFormat="1" ht="12" customHeight="1"/>
    <row r="357" customFormat="1" ht="12" customHeight="1"/>
    <row r="358" customFormat="1" ht="12" customHeight="1"/>
    <row r="359" customFormat="1" ht="12" customHeight="1"/>
    <row r="360" customFormat="1" ht="12" customHeight="1"/>
    <row r="361" customFormat="1" ht="12" customHeight="1"/>
    <row r="362" customFormat="1" ht="12" customHeight="1"/>
    <row r="363" customFormat="1" ht="12" customHeight="1"/>
    <row r="364" customFormat="1" ht="12" customHeight="1"/>
    <row r="365" customFormat="1" ht="12" customHeight="1"/>
    <row r="366" customFormat="1" ht="12" customHeight="1"/>
    <row r="367" customFormat="1" ht="12" customHeight="1"/>
    <row r="368" customFormat="1" ht="12" customHeight="1"/>
    <row r="369" customFormat="1" ht="12" customHeight="1"/>
    <row r="370" customFormat="1" ht="12" customHeight="1"/>
    <row r="371" customFormat="1" ht="12" customHeight="1"/>
    <row r="372" customFormat="1" ht="12" customHeight="1"/>
    <row r="373" customFormat="1" ht="12" customHeight="1"/>
    <row r="374" customFormat="1" ht="12" customHeight="1"/>
    <row r="375" customFormat="1" ht="12" customHeight="1"/>
    <row r="376" customFormat="1" ht="12" customHeight="1"/>
    <row r="377" customFormat="1" ht="12" customHeight="1"/>
    <row r="378" customFormat="1" ht="12" customHeight="1"/>
    <row r="379" customFormat="1" ht="12" customHeight="1"/>
    <row r="380" customFormat="1" ht="12" customHeight="1"/>
    <row r="381" customFormat="1" ht="12" customHeight="1"/>
    <row r="382" customFormat="1" ht="12" customHeight="1"/>
    <row r="383" customFormat="1" ht="12" customHeight="1"/>
    <row r="384" customFormat="1" ht="12" customHeight="1"/>
    <row r="385" customFormat="1" ht="12" customHeight="1"/>
    <row r="386" customFormat="1" ht="12" customHeight="1"/>
    <row r="387" customFormat="1" ht="12" customHeight="1"/>
    <row r="388" customFormat="1" ht="12" customHeight="1"/>
    <row r="389" customFormat="1" ht="12" customHeight="1"/>
    <row r="390" customFormat="1" ht="12" customHeight="1"/>
    <row r="391" customFormat="1" ht="12" customHeight="1"/>
    <row r="392" customFormat="1" ht="12" customHeight="1"/>
    <row r="393" customFormat="1" ht="12" customHeight="1"/>
    <row r="394" customFormat="1" ht="12" customHeight="1"/>
    <row r="395" customFormat="1" ht="12" customHeight="1"/>
    <row r="396" customFormat="1" ht="12" customHeight="1"/>
    <row r="397" customFormat="1" ht="12" customHeight="1"/>
    <row r="398" customFormat="1" ht="12" customHeight="1"/>
    <row r="399" customFormat="1" ht="12" customHeight="1"/>
    <row r="400" customFormat="1" ht="12" customHeight="1"/>
    <row r="401" customFormat="1" ht="12" customHeight="1"/>
    <row r="402" customFormat="1" ht="12" customHeight="1"/>
    <row r="403" customFormat="1" ht="12" customHeight="1"/>
    <row r="404" customFormat="1" ht="12" customHeight="1"/>
    <row r="405" customFormat="1" ht="12" customHeight="1"/>
    <row r="406" customFormat="1" ht="12" customHeight="1"/>
    <row r="407" customFormat="1" ht="12" customHeight="1"/>
    <row r="408" customFormat="1" ht="12" customHeight="1"/>
    <row r="409" customFormat="1" ht="12" customHeight="1"/>
    <row r="410" customFormat="1" ht="12" customHeight="1"/>
    <row r="411" customFormat="1" ht="12" customHeight="1"/>
    <row r="412" customFormat="1" ht="12" customHeight="1"/>
    <row r="413" customFormat="1" ht="12" customHeight="1"/>
    <row r="414" customFormat="1" ht="12" customHeight="1"/>
    <row r="415" customFormat="1" ht="12" customHeight="1"/>
    <row r="416" customFormat="1" ht="12" customHeight="1"/>
    <row r="417" customFormat="1" ht="12" customHeight="1"/>
    <row r="418" customFormat="1" ht="12" customHeight="1"/>
    <row r="419" customFormat="1" ht="12" customHeight="1"/>
    <row r="420" customFormat="1" ht="12" customHeight="1"/>
    <row r="421" customFormat="1" ht="12" customHeight="1"/>
    <row r="422" customFormat="1" ht="12" customHeight="1"/>
    <row r="423" customFormat="1" ht="12" customHeight="1"/>
    <row r="424" customFormat="1" ht="12" customHeight="1"/>
    <row r="425" customFormat="1" ht="12" customHeight="1"/>
    <row r="426" customFormat="1" ht="12" customHeight="1"/>
    <row r="427" customFormat="1" ht="12" customHeight="1"/>
    <row r="428" customFormat="1" ht="12" customHeight="1"/>
    <row r="429" customFormat="1" ht="12" customHeight="1"/>
    <row r="430" customFormat="1" ht="12" customHeight="1"/>
    <row r="431" customFormat="1" ht="12" customHeight="1"/>
    <row r="432" customFormat="1" ht="12" customHeight="1"/>
    <row r="433" customFormat="1" ht="12" customHeight="1"/>
    <row r="434" customFormat="1" ht="12" customHeight="1"/>
    <row r="435" customFormat="1" ht="12" customHeight="1"/>
    <row r="436" customFormat="1" ht="12" customHeight="1"/>
    <row r="437" customFormat="1" ht="12" customHeight="1"/>
    <row r="438" customFormat="1" ht="12" customHeight="1"/>
    <row r="439" customFormat="1" ht="12" customHeight="1"/>
    <row r="440" customFormat="1" ht="12" customHeight="1"/>
    <row r="441" customFormat="1" ht="12" customHeight="1"/>
    <row r="442" customFormat="1" ht="12" customHeight="1"/>
    <row r="443" customFormat="1" ht="12" customHeight="1"/>
    <row r="444" customFormat="1" ht="12" customHeight="1"/>
    <row r="445" customFormat="1" ht="12" customHeight="1"/>
    <row r="446" customFormat="1" ht="12" customHeight="1"/>
    <row r="447" customFormat="1" ht="12" customHeight="1"/>
    <row r="448" customFormat="1" ht="12" customHeight="1"/>
    <row r="449" customFormat="1" ht="12" customHeight="1"/>
    <row r="450" customFormat="1" ht="12" customHeight="1"/>
    <row r="451" customFormat="1" ht="12" customHeight="1"/>
    <row r="452" customFormat="1" ht="12" customHeight="1"/>
    <row r="453" customFormat="1" ht="12" customHeight="1"/>
    <row r="454" customFormat="1" ht="12" customHeight="1"/>
    <row r="455" customFormat="1" ht="12" customHeight="1"/>
    <row r="456" customFormat="1" ht="12" customHeight="1"/>
    <row r="457" customFormat="1" ht="12" customHeight="1"/>
    <row r="458" customFormat="1" ht="12" customHeight="1"/>
    <row r="459" customFormat="1" ht="12" customHeight="1"/>
    <row r="460" customFormat="1" ht="12" customHeight="1"/>
    <row r="461" customFormat="1" ht="12" customHeight="1"/>
    <row r="462" customFormat="1" ht="12" customHeight="1"/>
    <row r="463" customFormat="1" ht="12" customHeight="1"/>
    <row r="464" customFormat="1" ht="12" customHeight="1"/>
    <row r="465" customFormat="1" ht="12" customHeight="1"/>
    <row r="466" customFormat="1" ht="12" customHeight="1"/>
    <row r="467" customFormat="1" ht="12" customHeight="1"/>
    <row r="468" customFormat="1" ht="12" customHeight="1"/>
    <row r="469" customFormat="1" ht="12" customHeight="1"/>
    <row r="470" customFormat="1" ht="12" customHeight="1"/>
    <row r="471" customFormat="1" ht="12" customHeight="1"/>
    <row r="472" customFormat="1" ht="12" customHeight="1"/>
    <row r="473" customFormat="1" ht="12" customHeight="1"/>
    <row r="474" customFormat="1" ht="12" customHeight="1"/>
    <row r="475" customFormat="1" ht="12" customHeight="1"/>
    <row r="476" customFormat="1" ht="12" customHeight="1"/>
    <row r="477" customFormat="1" ht="12" customHeight="1"/>
    <row r="478" customFormat="1" ht="12" customHeight="1"/>
    <row r="479" customFormat="1" ht="12" customHeight="1"/>
    <row r="480" customFormat="1" ht="12" customHeight="1"/>
    <row r="481" customFormat="1" ht="12" customHeight="1"/>
    <row r="482" customFormat="1" ht="12" customHeight="1"/>
    <row r="483" customFormat="1" ht="12" customHeight="1"/>
    <row r="484" customFormat="1" ht="12" customHeight="1"/>
    <row r="485" customFormat="1" ht="12" customHeight="1"/>
    <row r="486" customFormat="1" ht="12" customHeight="1"/>
    <row r="487" customFormat="1" ht="12" customHeight="1"/>
    <row r="488" customFormat="1" ht="12" customHeight="1"/>
    <row r="489" customFormat="1" ht="12" customHeight="1"/>
    <row r="490" customFormat="1" ht="12" customHeight="1"/>
    <row r="491" customFormat="1" ht="12" customHeight="1"/>
    <row r="492" customFormat="1" ht="12" customHeight="1"/>
    <row r="493" customFormat="1" ht="12" customHeight="1"/>
    <row r="494" customFormat="1" ht="12" customHeight="1"/>
    <row r="495" customFormat="1" ht="12" customHeight="1"/>
    <row r="496" customFormat="1" ht="12" customHeight="1"/>
    <row r="497" customFormat="1" ht="12" customHeight="1"/>
    <row r="498" customFormat="1" ht="12" customHeight="1"/>
    <row r="499" customFormat="1" ht="12" customHeight="1"/>
    <row r="500" customFormat="1" ht="12" customHeight="1"/>
    <row r="501" customFormat="1" ht="12" customHeight="1"/>
    <row r="502" customFormat="1" ht="12" customHeight="1"/>
    <row r="503" customFormat="1" ht="12" customHeight="1"/>
    <row r="504" customFormat="1" ht="12" customHeight="1"/>
    <row r="505" customFormat="1" ht="12" customHeight="1"/>
    <row r="506" customFormat="1" ht="12" customHeight="1"/>
    <row r="507" customFormat="1" ht="12" customHeight="1"/>
    <row r="508" customFormat="1" ht="12" customHeight="1"/>
    <row r="509" customFormat="1" ht="12" customHeight="1"/>
    <row r="510" customFormat="1" ht="12" customHeight="1"/>
    <row r="511" customFormat="1" ht="12" customHeight="1"/>
    <row r="512" customFormat="1" ht="12" customHeight="1"/>
    <row r="513" customFormat="1" ht="12" customHeight="1"/>
    <row r="514" customFormat="1" ht="12" customHeight="1"/>
    <row r="515" customFormat="1" ht="12" customHeight="1"/>
    <row r="516" customFormat="1" ht="12" customHeight="1"/>
    <row r="517" customFormat="1" ht="12" customHeight="1"/>
    <row r="518" customFormat="1" ht="12" customHeight="1"/>
    <row r="519" customFormat="1" ht="12" customHeight="1"/>
    <row r="520" customFormat="1" ht="12" customHeight="1"/>
    <row r="521" customFormat="1" ht="12" customHeight="1"/>
    <row r="522" customFormat="1" ht="12" customHeight="1"/>
    <row r="523" customFormat="1" ht="12" customHeight="1"/>
    <row r="524" customFormat="1" ht="12" customHeight="1"/>
    <row r="525" customFormat="1" ht="12" customHeight="1"/>
    <row r="526" customFormat="1" ht="12" customHeight="1"/>
    <row r="527" customFormat="1" ht="12" customHeight="1"/>
    <row r="528" customFormat="1" ht="12" customHeight="1"/>
    <row r="529" customFormat="1" ht="12" customHeight="1"/>
    <row r="530" customFormat="1" ht="12" customHeight="1"/>
    <row r="531" customFormat="1" ht="12" customHeight="1"/>
    <row r="532" customFormat="1" ht="12" customHeight="1"/>
    <row r="533" customFormat="1" ht="12" customHeight="1"/>
    <row r="534" customFormat="1" ht="12" customHeight="1"/>
    <row r="535" customFormat="1" ht="12" customHeight="1"/>
    <row r="536" customFormat="1" ht="12" customHeight="1"/>
    <row r="537" customFormat="1" ht="12" customHeight="1"/>
    <row r="538" customFormat="1" ht="12" customHeight="1"/>
    <row r="539" customFormat="1" ht="12" customHeight="1"/>
    <row r="540" customFormat="1" ht="12" customHeight="1"/>
    <row r="541" customFormat="1" ht="12" customHeight="1"/>
    <row r="542" customFormat="1" ht="12" customHeight="1"/>
    <row r="543" customFormat="1" ht="12" customHeight="1"/>
    <row r="544" customFormat="1" ht="12" customHeight="1"/>
    <row r="545" customFormat="1" ht="12" customHeight="1"/>
    <row r="546" customFormat="1" ht="12" customHeight="1"/>
    <row r="547" customFormat="1" ht="12" customHeight="1"/>
    <row r="548" customFormat="1" ht="12" customHeight="1"/>
    <row r="549" customFormat="1" ht="12" customHeight="1"/>
    <row r="550" customFormat="1" ht="12" customHeight="1"/>
    <row r="551" customFormat="1" ht="12" customHeight="1"/>
    <row r="552" customFormat="1" ht="12" customHeight="1"/>
    <row r="553" customFormat="1" ht="12" customHeight="1"/>
    <row r="554" customFormat="1" ht="12" customHeight="1"/>
    <row r="555" customFormat="1" ht="12" customHeight="1"/>
    <row r="556" customFormat="1" ht="12" customHeight="1"/>
    <row r="557" customFormat="1" ht="12" customHeight="1"/>
    <row r="558" customFormat="1" ht="12" customHeight="1"/>
    <row r="559" customFormat="1" ht="12" customHeight="1"/>
    <row r="560" customFormat="1" ht="12" customHeight="1"/>
    <row r="561" customFormat="1" ht="12" customHeight="1"/>
    <row r="562" customFormat="1" ht="12" customHeight="1"/>
    <row r="563" customFormat="1" ht="12" customHeight="1"/>
    <row r="564" customFormat="1" ht="12" customHeight="1"/>
    <row r="565" customFormat="1" ht="12" customHeight="1"/>
    <row r="566" customFormat="1" ht="12" customHeight="1"/>
    <row r="567" customFormat="1" ht="12" customHeight="1"/>
    <row r="568" customFormat="1" ht="12" customHeight="1"/>
    <row r="569" customFormat="1" ht="12" customHeight="1"/>
    <row r="570" customFormat="1" ht="12" customHeight="1"/>
    <row r="571" customFormat="1" ht="12" customHeight="1"/>
    <row r="572" customFormat="1" ht="12" customHeight="1"/>
    <row r="573" customFormat="1" ht="12" customHeight="1"/>
    <row r="574" customFormat="1" ht="12" customHeight="1"/>
    <row r="575" customFormat="1" ht="12" customHeight="1"/>
    <row r="576" customFormat="1" ht="12" customHeight="1"/>
    <row r="577" customFormat="1" ht="12" customHeight="1"/>
    <row r="578" customFormat="1" ht="12" customHeight="1"/>
    <row r="579" customFormat="1" ht="12" customHeight="1"/>
    <row r="580" customFormat="1" ht="12" customHeight="1"/>
    <row r="581" customFormat="1" ht="12" customHeight="1"/>
    <row r="582" customFormat="1" ht="12" customHeight="1"/>
    <row r="583" customFormat="1" ht="12" customHeight="1"/>
    <row r="584" customFormat="1" ht="12" customHeight="1"/>
    <row r="585" customFormat="1" ht="12" customHeight="1"/>
    <row r="586" customFormat="1" ht="12" customHeight="1"/>
    <row r="587" customFormat="1" ht="12" customHeight="1"/>
    <row r="588" customFormat="1" ht="12" customHeight="1"/>
    <row r="589" customFormat="1" ht="12" customHeight="1"/>
    <row r="590" customFormat="1" ht="12" customHeight="1"/>
    <row r="591" customFormat="1" ht="12" customHeight="1"/>
    <row r="592" customFormat="1" ht="12" customHeight="1"/>
    <row r="593" customFormat="1" ht="12" customHeight="1"/>
    <row r="594" customFormat="1" ht="12" customHeight="1"/>
    <row r="595" customFormat="1" ht="12" customHeight="1"/>
    <row r="596" customFormat="1" ht="12" customHeight="1"/>
    <row r="597" customFormat="1" ht="12" customHeight="1"/>
    <row r="598" customFormat="1" ht="12" customHeight="1"/>
    <row r="599" customFormat="1" ht="12" customHeight="1"/>
    <row r="600" customFormat="1" ht="12" customHeight="1"/>
    <row r="601" customFormat="1" ht="12" customHeight="1"/>
    <row r="602" customFormat="1" ht="12" customHeight="1"/>
    <row r="603" customFormat="1" ht="12" customHeight="1"/>
    <row r="604" customFormat="1" ht="12" customHeight="1"/>
    <row r="605" customFormat="1" ht="12" customHeight="1"/>
    <row r="606" customFormat="1" ht="12" customHeight="1"/>
    <row r="607" customFormat="1" ht="12" customHeight="1"/>
    <row r="608" customFormat="1" ht="12" customHeight="1"/>
    <row r="609" customFormat="1" ht="12" customHeight="1"/>
    <row r="610" customFormat="1" ht="12" customHeight="1"/>
    <row r="611" customFormat="1" ht="12" customHeight="1"/>
    <row r="612" customFormat="1" ht="12" customHeight="1"/>
    <row r="613" customFormat="1" ht="12" customHeight="1"/>
    <row r="614" customFormat="1" ht="12" customHeight="1"/>
    <row r="615" customFormat="1" ht="12" customHeight="1"/>
    <row r="616" customFormat="1" ht="12" customHeight="1"/>
    <row r="617" customFormat="1" ht="12" customHeight="1"/>
    <row r="618" customFormat="1" ht="12" customHeight="1"/>
    <row r="619" customFormat="1" ht="12" customHeight="1"/>
    <row r="620" customFormat="1" ht="12" customHeight="1"/>
    <row r="621" customFormat="1" ht="12" customHeight="1"/>
    <row r="622" customFormat="1" ht="12" customHeight="1"/>
    <row r="623" customFormat="1" ht="12" customHeight="1"/>
    <row r="624" customFormat="1" ht="12" customHeight="1"/>
    <row r="625" customFormat="1" ht="12" customHeight="1"/>
    <row r="626" customFormat="1" ht="12" customHeight="1"/>
    <row r="627" customFormat="1" ht="12" customHeight="1"/>
    <row r="628" customFormat="1" ht="12" customHeight="1"/>
    <row r="629" customFormat="1" ht="12" customHeight="1"/>
    <row r="630" customFormat="1" ht="12" customHeight="1"/>
    <row r="631" customFormat="1" ht="12" customHeight="1"/>
    <row r="632" customFormat="1" ht="12" customHeight="1"/>
    <row r="633" customFormat="1" ht="12" customHeight="1"/>
    <row r="634" customFormat="1" ht="12" customHeight="1"/>
    <row r="635" customFormat="1" ht="12" customHeight="1"/>
    <row r="636" customFormat="1" ht="12" customHeight="1"/>
    <row r="637" customFormat="1" ht="12" customHeight="1"/>
    <row r="638" customFormat="1" ht="12" customHeight="1"/>
    <row r="639" customFormat="1" ht="12" customHeight="1"/>
    <row r="640" customFormat="1" ht="12" customHeight="1"/>
    <row r="641" customFormat="1" ht="12" customHeight="1"/>
    <row r="642" customFormat="1" ht="12" customHeight="1"/>
    <row r="643" customFormat="1" ht="12" customHeight="1"/>
    <row r="644" customFormat="1" ht="12" customHeight="1"/>
    <row r="645" customFormat="1" ht="12" customHeight="1"/>
    <row r="646" customFormat="1" ht="12" customHeight="1"/>
    <row r="647" customFormat="1" ht="12" customHeight="1"/>
    <row r="648" customFormat="1" ht="12" customHeight="1"/>
    <row r="649" customFormat="1" ht="12" customHeight="1"/>
    <row r="650" customFormat="1" ht="12" customHeight="1"/>
    <row r="651" customFormat="1" ht="12" customHeight="1"/>
    <row r="652" customFormat="1" ht="12" customHeight="1"/>
    <row r="653" customFormat="1" ht="12" customHeight="1"/>
    <row r="654" customFormat="1" ht="12" customHeight="1"/>
    <row r="655" customFormat="1" ht="12" customHeight="1"/>
    <row r="656" customFormat="1" ht="12" customHeight="1"/>
    <row r="657" customFormat="1" ht="12" customHeight="1"/>
    <row r="658" customFormat="1" ht="12" customHeight="1"/>
    <row r="659" customFormat="1" ht="12" customHeight="1"/>
    <row r="660" customFormat="1" ht="12" customHeight="1"/>
    <row r="661" customFormat="1" ht="12" customHeight="1"/>
    <row r="662" customFormat="1" ht="12" customHeight="1"/>
    <row r="663" customFormat="1" ht="12" customHeight="1"/>
    <row r="664" customFormat="1" ht="12" customHeight="1"/>
    <row r="665" customFormat="1" ht="12" customHeight="1"/>
    <row r="666" customFormat="1" ht="12" customHeight="1"/>
    <row r="667" customFormat="1" ht="12" customHeight="1"/>
    <row r="668" customFormat="1" ht="12" customHeight="1"/>
    <row r="669" customFormat="1" ht="12" customHeight="1"/>
    <row r="670" customFormat="1" ht="12" customHeight="1"/>
    <row r="671" customFormat="1" ht="12" customHeight="1"/>
    <row r="672" customFormat="1" ht="12" customHeight="1"/>
    <row r="673" customFormat="1" ht="12" customHeight="1"/>
    <row r="674" customFormat="1" ht="12" customHeight="1"/>
    <row r="675" customFormat="1" ht="12" customHeight="1"/>
    <row r="676" customFormat="1" ht="12" customHeight="1"/>
    <row r="677" customFormat="1" ht="12" customHeight="1"/>
    <row r="678" customFormat="1" ht="12" customHeight="1"/>
    <row r="679" customFormat="1" ht="12" customHeight="1"/>
    <row r="680" customFormat="1" ht="12" customHeight="1"/>
    <row r="681" customFormat="1" ht="12" customHeight="1"/>
    <row r="682" customFormat="1" ht="12" customHeight="1"/>
    <row r="683" customFormat="1" ht="12" customHeight="1"/>
    <row r="684" customFormat="1" ht="12" customHeight="1"/>
    <row r="685" customFormat="1" ht="12" customHeight="1"/>
    <row r="686" customFormat="1" ht="12" customHeight="1"/>
    <row r="687" customFormat="1" ht="12" customHeight="1"/>
    <row r="688" customFormat="1" ht="12" customHeight="1"/>
    <row r="689" customFormat="1" ht="12" customHeight="1"/>
    <row r="690" customFormat="1" ht="12" customHeight="1"/>
    <row r="691" customFormat="1" ht="12" customHeight="1"/>
    <row r="692" customFormat="1" ht="12" customHeight="1"/>
    <row r="693" customFormat="1" ht="12" customHeight="1"/>
    <row r="694" customFormat="1" ht="12" customHeight="1"/>
    <row r="695" customFormat="1" ht="12" customHeight="1"/>
    <row r="696" customFormat="1" ht="12" customHeight="1"/>
    <row r="697" customFormat="1" ht="12" customHeight="1"/>
    <row r="698" customFormat="1" ht="12" customHeight="1"/>
    <row r="699" customFormat="1" ht="12" customHeight="1"/>
    <row r="700" customFormat="1" ht="12" customHeight="1"/>
    <row r="701" customFormat="1" ht="12" customHeight="1"/>
    <row r="702" customFormat="1" ht="12" customHeight="1"/>
    <row r="703" customFormat="1" ht="12" customHeight="1"/>
    <row r="704" customFormat="1" ht="12" customHeight="1"/>
    <row r="705" customFormat="1" ht="12" customHeight="1"/>
    <row r="706" customFormat="1" ht="12" customHeight="1"/>
    <row r="707" customFormat="1" ht="12" customHeight="1"/>
    <row r="708" customFormat="1" ht="12" customHeight="1"/>
    <row r="709" customFormat="1" ht="12" customHeight="1"/>
    <row r="710" customFormat="1" ht="12" customHeight="1"/>
    <row r="711" customFormat="1" ht="12" customHeight="1"/>
    <row r="712" customFormat="1" ht="12" customHeight="1"/>
    <row r="713" customFormat="1" ht="12" customHeight="1"/>
    <row r="714" customFormat="1" ht="12" customHeight="1"/>
    <row r="715" customFormat="1" ht="12" customHeight="1"/>
    <row r="716" customFormat="1" ht="12" customHeight="1"/>
    <row r="717" customFormat="1" ht="12" customHeight="1"/>
    <row r="718" customFormat="1" ht="12" customHeight="1"/>
    <row r="719" customFormat="1" ht="12" customHeight="1"/>
    <row r="720" customFormat="1" ht="12" customHeight="1"/>
    <row r="721" customFormat="1" ht="12" customHeight="1"/>
    <row r="722" customFormat="1" ht="12" customHeight="1"/>
    <row r="723" customFormat="1" ht="12" customHeight="1"/>
    <row r="724" customFormat="1" ht="12" customHeight="1"/>
    <row r="725" customFormat="1" ht="12" customHeight="1"/>
    <row r="726" customFormat="1" ht="12" customHeight="1"/>
    <row r="727" customFormat="1" ht="12" customHeight="1"/>
    <row r="728" customFormat="1" ht="12" customHeight="1"/>
    <row r="729" customFormat="1" ht="12" customHeight="1"/>
    <row r="730" customFormat="1" ht="12" customHeight="1"/>
    <row r="731" customFormat="1" ht="12" customHeight="1"/>
    <row r="732" customFormat="1" ht="12" customHeight="1"/>
    <row r="733" customFormat="1" ht="12" customHeight="1"/>
    <row r="734" customFormat="1" ht="12" customHeight="1"/>
    <row r="735" customFormat="1" ht="12" customHeight="1"/>
    <row r="736" customFormat="1" ht="12" customHeight="1"/>
    <row r="737" customFormat="1" ht="12" customHeight="1"/>
    <row r="738" customFormat="1" ht="12" customHeight="1"/>
    <row r="739" customFormat="1" ht="12" customHeight="1"/>
    <row r="740" customFormat="1" ht="12" customHeight="1"/>
    <row r="741" customFormat="1" ht="12" customHeight="1"/>
    <row r="742" customFormat="1" ht="12" customHeight="1"/>
    <row r="743" customFormat="1" ht="12" customHeight="1"/>
    <row r="744" customFormat="1" ht="12" customHeight="1"/>
    <row r="745" customFormat="1" ht="12" customHeight="1"/>
    <row r="746" customFormat="1" ht="12" customHeight="1"/>
    <row r="747" customFormat="1" ht="12" customHeight="1"/>
    <row r="748" customFormat="1" ht="12" customHeight="1"/>
    <row r="749" customFormat="1" ht="12" customHeight="1"/>
    <row r="750" customFormat="1" ht="12" customHeight="1"/>
    <row r="751" customFormat="1" ht="12" customHeight="1"/>
    <row r="752" customFormat="1" ht="12" customHeight="1"/>
    <row r="753" customFormat="1" ht="12" customHeight="1"/>
    <row r="754" customFormat="1" ht="12" customHeight="1"/>
    <row r="755" customFormat="1" ht="12" customHeight="1"/>
    <row r="756" customFormat="1" ht="12" customHeight="1"/>
    <row r="757" customFormat="1" ht="12" customHeight="1"/>
    <row r="758" customFormat="1" ht="12" customHeight="1"/>
    <row r="759" customFormat="1" ht="12" customHeight="1"/>
    <row r="760" customFormat="1" ht="12" customHeight="1"/>
    <row r="761" customFormat="1" ht="12" customHeight="1"/>
    <row r="762" customFormat="1" ht="12" customHeight="1"/>
    <row r="763" customFormat="1" ht="12" customHeight="1"/>
    <row r="764" customFormat="1" ht="12" customHeight="1"/>
    <row r="765" customFormat="1" ht="12" customHeight="1"/>
    <row r="766" customFormat="1" ht="12" customHeight="1"/>
    <row r="767" customFormat="1" ht="12" customHeight="1"/>
    <row r="768" customFormat="1" ht="12" customHeight="1"/>
    <row r="769" customFormat="1" ht="12" customHeight="1"/>
    <row r="770" customFormat="1" ht="12" customHeight="1"/>
    <row r="771" customFormat="1" ht="12" customHeight="1"/>
    <row r="772" customFormat="1" ht="12" customHeight="1"/>
    <row r="773" customFormat="1" ht="12" customHeight="1"/>
    <row r="774" customFormat="1" ht="12" customHeight="1"/>
    <row r="775" customFormat="1" ht="12" customHeight="1"/>
    <row r="776" customFormat="1" ht="12" customHeight="1"/>
    <row r="777" customFormat="1" ht="12" customHeight="1"/>
    <row r="778" customFormat="1" ht="12" customHeight="1"/>
    <row r="779" customFormat="1" ht="12" customHeight="1"/>
    <row r="780" customFormat="1" ht="12" customHeight="1"/>
    <row r="781" customFormat="1" ht="12" customHeight="1"/>
    <row r="782" customFormat="1" ht="12" customHeight="1"/>
    <row r="783" customFormat="1" ht="12" customHeight="1"/>
    <row r="784" customFormat="1" ht="12" customHeight="1"/>
    <row r="785" customFormat="1" ht="12" customHeight="1"/>
    <row r="786" customFormat="1" ht="12" customHeight="1"/>
    <row r="787" customFormat="1" ht="12" customHeight="1"/>
    <row r="788" customFormat="1" ht="12" customHeight="1"/>
    <row r="789" customFormat="1" ht="12" customHeight="1"/>
    <row r="790" customFormat="1" ht="12" customHeight="1"/>
    <row r="791" customFormat="1" ht="12" customHeight="1"/>
    <row r="792" customFormat="1" ht="12" customHeight="1"/>
    <row r="793" customFormat="1" ht="12" customHeight="1"/>
    <row r="794" customFormat="1" ht="12" customHeight="1"/>
    <row r="795" customFormat="1" ht="12" customHeight="1"/>
    <row r="796" customFormat="1" ht="12" customHeight="1"/>
    <row r="797" customFormat="1" ht="12" customHeight="1"/>
    <row r="798" customFormat="1" ht="12" customHeight="1"/>
    <row r="799" customFormat="1" ht="12" customHeight="1"/>
    <row r="800" customFormat="1" ht="12" customHeight="1"/>
    <row r="801" customFormat="1" ht="12" customHeight="1"/>
    <row r="802" customFormat="1" ht="12" customHeight="1"/>
    <row r="803" customFormat="1" ht="12" customHeight="1"/>
    <row r="804" customFormat="1" ht="12" customHeight="1"/>
    <row r="805" customFormat="1" ht="12" customHeight="1"/>
    <row r="806" customFormat="1" ht="12" customHeight="1"/>
    <row r="807" customFormat="1" ht="12" customHeight="1"/>
    <row r="808" customFormat="1" ht="12" customHeight="1"/>
    <row r="809" customFormat="1" ht="12" customHeight="1"/>
    <row r="810" customFormat="1" ht="12" customHeight="1"/>
    <row r="811" customFormat="1" ht="12" customHeight="1"/>
    <row r="812" customFormat="1" ht="12" customHeight="1"/>
    <row r="813" customFormat="1" ht="12" customHeight="1"/>
    <row r="814" customFormat="1" ht="12" customHeight="1"/>
    <row r="815" customFormat="1" ht="12" customHeight="1"/>
    <row r="816" customFormat="1" ht="12" customHeight="1"/>
    <row r="817" customFormat="1" ht="12" customHeight="1"/>
    <row r="818" customFormat="1" ht="12" customHeight="1"/>
    <row r="819" customFormat="1" ht="12" customHeight="1"/>
    <row r="820" customFormat="1" ht="12" customHeight="1"/>
    <row r="821" customFormat="1" ht="12" customHeight="1"/>
    <row r="822" customFormat="1" ht="12" customHeight="1"/>
    <row r="823" customFormat="1" ht="12" customHeight="1"/>
    <row r="824" customFormat="1" ht="12" customHeight="1"/>
    <row r="825" customFormat="1" ht="12" customHeight="1"/>
    <row r="826" customFormat="1" ht="12" customHeight="1"/>
    <row r="827" customFormat="1" ht="12" customHeight="1"/>
    <row r="828" customFormat="1" ht="12" customHeight="1"/>
    <row r="829" customFormat="1" ht="12" customHeight="1"/>
    <row r="830" customFormat="1" ht="12" customHeight="1"/>
    <row r="831" customFormat="1" ht="12" customHeight="1"/>
    <row r="832" customFormat="1" ht="12" customHeight="1"/>
    <row r="833" customFormat="1" ht="12" customHeight="1"/>
    <row r="834" customFormat="1" ht="12" customHeight="1"/>
    <row r="835" customFormat="1" ht="12" customHeight="1"/>
    <row r="836" customFormat="1" ht="12" customHeight="1"/>
    <row r="837" customFormat="1" ht="12" customHeight="1"/>
    <row r="838" customFormat="1" ht="12" customHeight="1"/>
    <row r="839" customFormat="1" ht="12" customHeight="1"/>
    <row r="840" customFormat="1" ht="12" customHeight="1"/>
    <row r="841" customFormat="1" ht="12" customHeight="1"/>
    <row r="842" customFormat="1" ht="12" customHeight="1"/>
    <row r="843" customFormat="1" ht="12" customHeight="1"/>
    <row r="844" customFormat="1" ht="12" customHeight="1"/>
    <row r="845" customFormat="1" ht="12" customHeight="1"/>
    <row r="846" customFormat="1" ht="12" customHeight="1"/>
    <row r="847" customFormat="1" ht="12" customHeight="1"/>
    <row r="848" customFormat="1" ht="12" customHeight="1"/>
    <row r="849" customFormat="1" ht="12" customHeight="1"/>
    <row r="850" customFormat="1" ht="12" customHeight="1"/>
    <row r="851" customFormat="1" ht="12" customHeight="1"/>
    <row r="852" customFormat="1" ht="12" customHeight="1"/>
    <row r="853" customFormat="1" ht="12" customHeight="1"/>
    <row r="854" customFormat="1" ht="12" customHeight="1"/>
    <row r="855" customFormat="1" ht="12" customHeight="1"/>
    <row r="856" customFormat="1" ht="12" customHeight="1"/>
    <row r="857" customFormat="1" ht="12" customHeight="1"/>
    <row r="858" customFormat="1" ht="12" customHeight="1"/>
    <row r="859" customFormat="1" ht="12" customHeight="1"/>
    <row r="860" customFormat="1" ht="12" customHeight="1"/>
    <row r="861" customFormat="1" ht="12" customHeight="1"/>
    <row r="862" customFormat="1" ht="12" customHeight="1"/>
    <row r="863" customFormat="1" ht="12" customHeight="1"/>
    <row r="864" customFormat="1" ht="12" customHeight="1"/>
    <row r="865" customFormat="1" ht="12" customHeight="1"/>
    <row r="866" customFormat="1" ht="12" customHeight="1"/>
    <row r="867" customFormat="1" ht="12" customHeight="1"/>
    <row r="868" customFormat="1" ht="12" customHeight="1"/>
    <row r="869" customFormat="1" ht="12" customHeight="1"/>
    <row r="870" customFormat="1" ht="12" customHeight="1"/>
    <row r="871" customFormat="1" ht="12" customHeight="1"/>
    <row r="872" customFormat="1" ht="12" customHeight="1"/>
    <row r="873" customFormat="1" ht="12" customHeight="1"/>
    <row r="874" customFormat="1" ht="12" customHeight="1"/>
    <row r="875" customFormat="1" ht="12" customHeight="1"/>
    <row r="876" customFormat="1" ht="12" customHeight="1"/>
    <row r="877" customFormat="1" ht="12" customHeight="1"/>
    <row r="878" customFormat="1" ht="12" customHeight="1"/>
    <row r="879" customFormat="1" ht="12" customHeight="1"/>
    <row r="880" customFormat="1" ht="12" customHeight="1"/>
    <row r="881" customFormat="1" ht="12" customHeight="1"/>
    <row r="882" customFormat="1" ht="12" customHeight="1"/>
    <row r="883" customFormat="1" ht="12" customHeight="1"/>
    <row r="884" customFormat="1" ht="12" customHeight="1"/>
    <row r="885" customFormat="1" ht="12" customHeight="1"/>
    <row r="886" customFormat="1" ht="12" customHeight="1"/>
    <row r="887" customFormat="1" ht="12" customHeight="1"/>
    <row r="888" customFormat="1" ht="12" customHeight="1"/>
    <row r="889" customFormat="1" ht="12" customHeight="1"/>
    <row r="890" customFormat="1" ht="12" customHeight="1"/>
    <row r="891" customFormat="1" ht="12" customHeight="1"/>
    <row r="892" customFormat="1" ht="12" customHeight="1"/>
    <row r="893" customFormat="1" ht="12" customHeight="1"/>
    <row r="894" customFormat="1" ht="12" customHeight="1"/>
    <row r="895" customFormat="1" ht="12" customHeight="1"/>
    <row r="896" customFormat="1" ht="12" customHeight="1"/>
    <row r="897" customFormat="1" ht="12" customHeight="1"/>
    <row r="898" customFormat="1" ht="12" customHeight="1"/>
    <row r="899" customFormat="1" ht="12" customHeight="1"/>
    <row r="900" customFormat="1" ht="12" customHeight="1"/>
    <row r="901" customFormat="1" ht="12" customHeight="1"/>
    <row r="902" customFormat="1" ht="12" customHeight="1"/>
    <row r="903" customFormat="1" ht="12" customHeight="1"/>
    <row r="904" customFormat="1" ht="12" customHeight="1"/>
    <row r="905" customFormat="1" ht="12" customHeight="1"/>
    <row r="906" customFormat="1" ht="12" customHeight="1"/>
    <row r="907" customFormat="1" ht="12" customHeight="1"/>
    <row r="908" customFormat="1" ht="12" customHeight="1"/>
    <row r="909" customFormat="1" ht="12" customHeight="1"/>
    <row r="910" customFormat="1" ht="12" customHeight="1"/>
    <row r="911" customFormat="1" ht="12" customHeight="1"/>
    <row r="912" customFormat="1" ht="12" customHeight="1"/>
    <row r="913" customFormat="1" ht="12" customHeight="1"/>
    <row r="914" customFormat="1" ht="12" customHeight="1"/>
    <row r="915" customFormat="1" ht="12" customHeight="1"/>
    <row r="916" customFormat="1" ht="12" customHeight="1"/>
    <row r="917" customFormat="1" ht="12" customHeight="1"/>
    <row r="918" customFormat="1" ht="12" customHeight="1"/>
    <row r="919" customFormat="1" ht="12" customHeight="1"/>
    <row r="920" customFormat="1" ht="12" customHeight="1"/>
    <row r="921" customFormat="1" ht="12" customHeight="1"/>
    <row r="922" customFormat="1" ht="12" customHeight="1"/>
    <row r="923" customFormat="1" ht="12" customHeight="1"/>
    <row r="924" customFormat="1" ht="12" customHeight="1"/>
    <row r="925" customFormat="1" ht="12" customHeight="1"/>
    <row r="926" customFormat="1" ht="12" customHeight="1"/>
    <row r="927" customFormat="1" ht="12" customHeight="1"/>
    <row r="928" customFormat="1" ht="12" customHeight="1"/>
    <row r="929" customFormat="1" ht="12" customHeight="1"/>
    <row r="930" customFormat="1" ht="12" customHeight="1"/>
    <row r="931" customFormat="1" ht="12" customHeight="1"/>
    <row r="932" customFormat="1" ht="12" customHeight="1"/>
    <row r="933" customFormat="1" ht="12" customHeight="1"/>
    <row r="934" customFormat="1" ht="12" customHeight="1"/>
    <row r="935" customFormat="1" ht="12" customHeight="1"/>
    <row r="936" customFormat="1" ht="12" customHeight="1"/>
    <row r="937" customFormat="1" ht="12" customHeight="1"/>
    <row r="938" customFormat="1" ht="12" customHeight="1"/>
    <row r="939" customFormat="1" ht="12" customHeight="1"/>
    <row r="940" customFormat="1" ht="12" customHeight="1"/>
    <row r="941" customFormat="1" ht="12" customHeight="1"/>
    <row r="942" customFormat="1" ht="12" customHeight="1"/>
    <row r="943" customFormat="1" ht="12" customHeight="1"/>
    <row r="944" customFormat="1" ht="12" customHeight="1"/>
    <row r="945" customFormat="1" ht="12" customHeight="1"/>
    <row r="946" customFormat="1" ht="12" customHeight="1"/>
    <row r="947" customFormat="1" ht="12" customHeight="1"/>
    <row r="948" customFormat="1" ht="12" customHeight="1"/>
    <row r="949" customFormat="1" ht="12" customHeight="1"/>
    <row r="950" customFormat="1" ht="12" customHeight="1"/>
    <row r="951" customFormat="1" ht="12" customHeight="1"/>
    <row r="952" customFormat="1" ht="12" customHeight="1"/>
    <row r="953" customFormat="1" ht="12" customHeight="1"/>
    <row r="954" customFormat="1" ht="12" customHeight="1"/>
    <row r="955" customFormat="1" ht="12" customHeight="1"/>
    <row r="956" customFormat="1" ht="12" customHeight="1"/>
    <row r="957" customFormat="1" ht="12" customHeight="1"/>
    <row r="958" customFormat="1" ht="12" customHeight="1"/>
    <row r="959" customFormat="1" ht="12" customHeight="1"/>
    <row r="960" customFormat="1" ht="12" customHeight="1"/>
    <row r="961" customFormat="1" ht="12" customHeight="1"/>
    <row r="962" customFormat="1" ht="12" customHeight="1"/>
    <row r="963" customFormat="1" ht="12" customHeight="1"/>
    <row r="964" customFormat="1" ht="12" customHeight="1"/>
    <row r="965" customFormat="1" ht="12" customHeight="1"/>
    <row r="966" customFormat="1" ht="12" customHeight="1"/>
    <row r="967" customFormat="1" ht="12" customHeight="1"/>
    <row r="968" customFormat="1" ht="12" customHeight="1"/>
    <row r="969" customFormat="1" ht="12" customHeight="1"/>
    <row r="970" customFormat="1" ht="12" customHeight="1"/>
    <row r="971" customFormat="1" ht="12" customHeight="1"/>
    <row r="972" customFormat="1" ht="12" customHeight="1"/>
    <row r="973" customFormat="1" ht="12" customHeight="1"/>
    <row r="974" customFormat="1" ht="12" customHeight="1"/>
    <row r="975" customFormat="1" ht="12" customHeight="1"/>
    <row r="976" customFormat="1" ht="12" customHeight="1"/>
    <row r="977" customFormat="1" ht="12" customHeight="1"/>
    <row r="978" customFormat="1" ht="12" customHeight="1"/>
    <row r="979" customFormat="1" ht="12" customHeight="1"/>
    <row r="980" customFormat="1" ht="12" customHeight="1"/>
    <row r="981" customFormat="1" ht="12" customHeight="1"/>
    <row r="982" customFormat="1" ht="12" customHeight="1"/>
    <row r="983" customFormat="1" ht="12" customHeight="1"/>
    <row r="984" customFormat="1" ht="12" customHeight="1"/>
    <row r="985" customFormat="1" ht="12" customHeight="1"/>
    <row r="986" customFormat="1" ht="12" customHeight="1"/>
    <row r="987" customFormat="1" ht="12" customHeight="1"/>
    <row r="988" customFormat="1" ht="12" customHeight="1"/>
    <row r="989" customFormat="1" ht="12" customHeight="1"/>
    <row r="990" customFormat="1" ht="12" customHeight="1"/>
    <row r="991" customFormat="1" ht="12" customHeight="1"/>
    <row r="992" customFormat="1" ht="12" customHeight="1"/>
    <row r="993" customFormat="1" ht="12" customHeight="1"/>
    <row r="994" customFormat="1" ht="12" customHeight="1"/>
    <row r="995" customFormat="1" ht="12" customHeight="1"/>
    <row r="996" customFormat="1" ht="12" customHeight="1"/>
    <row r="997" customFormat="1" ht="12" customHeight="1"/>
    <row r="998" customFormat="1" ht="12" customHeight="1"/>
    <row r="999" customFormat="1" ht="12" customHeight="1"/>
    <row r="1000" customFormat="1" ht="12" customHeight="1"/>
  </sheetData>
  <mergeCells count="1">
    <mergeCell ref="C1:D1"/>
  </mergeCells>
  <dataValidations count="2">
    <dataValidation type="list" allowBlank="1" showErrorMessage="1" sqref="B5" xr:uid="{D7275BAB-61C5-7344-9771-2C29B97EDFFB}">
      <formula1>productie</formula1>
    </dataValidation>
    <dataValidation type="list" allowBlank="1" showErrorMessage="1" sqref="B4" xr:uid="{E66C2D08-5FFB-9841-9F68-FA5CF09B5525}">
      <formula1>bedienden</formula1>
    </dataValidation>
  </dataValidations>
  <pageMargins left="0.75" right="0.75" top="1" bottom="1" header="0" footer="0"/>
  <pageSetup paperSize="9" orientation="portrait"/>
  <legacy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pageSetUpPr fitToPage="1"/>
  </sheetPr>
  <dimension ref="A1:Z1000"/>
  <sheetViews>
    <sheetView workbookViewId="0">
      <selection sqref="A1:XFD1048576"/>
    </sheetView>
  </sheetViews>
  <sheetFormatPr defaultColWidth="14.5" defaultRowHeight="15" customHeight="1"/>
  <cols>
    <col min="1" max="1" width="57.125" customWidth="1"/>
    <col min="2" max="2" width="13.875" customWidth="1"/>
    <col min="3" max="3" width="14.375" customWidth="1"/>
    <col min="4" max="4" width="14.625" customWidth="1"/>
    <col min="5" max="26" width="10.875" customWidth="1"/>
  </cols>
  <sheetData>
    <row r="1" spans="1:26" ht="17.100000000000001" thickBot="1">
      <c r="A1" s="94" t="s">
        <v>40</v>
      </c>
      <c r="B1" s="95">
        <v>2026</v>
      </c>
      <c r="C1" s="167" t="s">
        <v>41</v>
      </c>
      <c r="D1" s="168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</row>
    <row r="2" spans="1:26" ht="12" customHeight="1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</row>
    <row r="3" spans="1:26" ht="12" customHeight="1">
      <c r="A3" s="17" t="s">
        <v>42</v>
      </c>
      <c r="B3" s="18" t="s">
        <v>15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spans="1:26" ht="12" customHeight="1">
      <c r="A4" s="17" t="s">
        <v>43</v>
      </c>
      <c r="B4" s="18" t="s">
        <v>15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1:26" ht="12" customHeight="1">
      <c r="A5" s="17" t="s">
        <v>44</v>
      </c>
      <c r="B5" s="18" t="s">
        <v>15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26" ht="12" customHeight="1">
      <c r="A6" s="17" t="s">
        <v>45</v>
      </c>
      <c r="B6" s="19">
        <v>0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2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</row>
    <row r="8" spans="1:26" ht="12" customHeight="1">
      <c r="A8" s="15" t="s">
        <v>46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</row>
    <row r="9" spans="1:26" ht="12" customHeight="1">
      <c r="A9" s="17" t="s">
        <v>47</v>
      </c>
      <c r="B9" s="20" t="s">
        <v>48</v>
      </c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</row>
    <row r="10" spans="1:26" ht="12" customHeight="1">
      <c r="A10" s="17" t="s">
        <v>49</v>
      </c>
      <c r="B10" s="18" t="s">
        <v>15</v>
      </c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</row>
    <row r="11" spans="1:26" ht="12" customHeight="1">
      <c r="A11" s="17" t="s">
        <v>50</v>
      </c>
      <c r="B11" s="18" t="s">
        <v>15</v>
      </c>
      <c r="C11" s="6" t="s">
        <v>15</v>
      </c>
      <c r="D11" s="6" t="s">
        <v>15</v>
      </c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</row>
    <row r="12" spans="1:26" ht="12" customHeight="1">
      <c r="A12" s="17" t="s">
        <v>51</v>
      </c>
      <c r="B12" s="18" t="s">
        <v>15</v>
      </c>
      <c r="C12" s="6" t="s">
        <v>15</v>
      </c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</row>
    <row r="13" spans="1:26" ht="12" customHeight="1">
      <c r="A13" s="17" t="s">
        <v>52</v>
      </c>
      <c r="B13" s="18"/>
      <c r="C13" s="6" t="s">
        <v>15</v>
      </c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</row>
    <row r="14" spans="1:26" ht="12" customHeight="1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</row>
    <row r="15" spans="1:26" ht="12" customHeight="1">
      <c r="A15" s="17" t="s">
        <v>107</v>
      </c>
      <c r="B15" s="21">
        <v>0</v>
      </c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</row>
    <row r="16" spans="1:26" ht="12" customHeight="1">
      <c r="A16" s="17" t="s">
        <v>108</v>
      </c>
      <c r="B16" s="21">
        <v>0</v>
      </c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</row>
    <row r="17" spans="1:26" ht="12" customHeight="1">
      <c r="A17" s="17" t="s">
        <v>109</v>
      </c>
      <c r="B17" s="21">
        <v>0</v>
      </c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</row>
    <row r="18" spans="1:26" ht="12" customHeight="1">
      <c r="A18" s="6"/>
      <c r="B18" s="42" t="s">
        <v>110</v>
      </c>
      <c r="C18" s="42" t="s">
        <v>111</v>
      </c>
      <c r="D18" s="42" t="s">
        <v>112</v>
      </c>
      <c r="E18" s="6"/>
      <c r="F18" s="6"/>
      <c r="G18" s="6"/>
      <c r="H18" s="6"/>
      <c r="I18" s="6"/>
      <c r="J18" s="6"/>
      <c r="K18" s="6"/>
      <c r="L18" s="6"/>
      <c r="M18" s="6"/>
      <c r="N18" s="6"/>
    </row>
    <row r="19" spans="1:26" ht="12" customHeight="1">
      <c r="A19" s="17" t="s">
        <v>113</v>
      </c>
      <c r="B19" s="24">
        <f>B15*3/13/5</f>
        <v>0</v>
      </c>
      <c r="C19" s="24">
        <f>B16*3/13/5</f>
        <v>0</v>
      </c>
      <c r="D19" s="24">
        <f>B17*3/13/5</f>
        <v>0</v>
      </c>
      <c r="E19" s="6"/>
      <c r="F19" s="6"/>
      <c r="G19" s="6"/>
      <c r="H19" s="6"/>
      <c r="I19" s="6"/>
      <c r="J19" s="6"/>
      <c r="K19" s="6"/>
      <c r="L19" s="6"/>
      <c r="M19" s="6"/>
      <c r="N19" s="6"/>
    </row>
    <row r="20" spans="1:26" ht="12" customHeight="1">
      <c r="A20" s="17" t="s">
        <v>114</v>
      </c>
      <c r="B20" s="24">
        <f>B15*1/20</f>
        <v>0</v>
      </c>
      <c r="C20" s="24">
        <f>B16*1/20</f>
        <v>0</v>
      </c>
      <c r="D20" s="24">
        <f>B17*1/20</f>
        <v>0</v>
      </c>
      <c r="E20" s="6"/>
      <c r="F20" s="6"/>
      <c r="G20" s="6"/>
      <c r="H20" s="6"/>
      <c r="I20" s="6"/>
      <c r="J20" s="6"/>
      <c r="K20" s="6"/>
      <c r="L20" s="6"/>
      <c r="M20" s="6"/>
      <c r="N20" s="6"/>
    </row>
    <row r="21" spans="1:26" ht="12" customHeight="1">
      <c r="A21" s="17" t="s">
        <v>115</v>
      </c>
      <c r="B21" s="24">
        <f>B15*1/22</f>
        <v>0</v>
      </c>
      <c r="C21" s="24">
        <f>B16*1/22</f>
        <v>0</v>
      </c>
      <c r="D21" s="24">
        <f>B17*1/22</f>
        <v>0</v>
      </c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 spans="1:26" ht="12" customHeight="1">
      <c r="A22" s="6" t="s">
        <v>15</v>
      </c>
      <c r="B22" s="6" t="s">
        <v>15</v>
      </c>
      <c r="C22" s="6" t="s">
        <v>15</v>
      </c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</row>
    <row r="23" spans="1:26" ht="12" customHeight="1">
      <c r="A23" s="17" t="s">
        <v>68</v>
      </c>
      <c r="B23" s="25">
        <v>0</v>
      </c>
      <c r="C23" s="6" t="s">
        <v>69</v>
      </c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</row>
    <row r="24" spans="1:26" ht="12" customHeight="1">
      <c r="A24" s="17" t="s">
        <v>116</v>
      </c>
      <c r="B24" s="25">
        <v>0</v>
      </c>
      <c r="C24" s="6" t="s">
        <v>69</v>
      </c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</row>
    <row r="25" spans="1:26" ht="12" customHeight="1">
      <c r="A25" s="17" t="s">
        <v>71</v>
      </c>
      <c r="B25" s="25">
        <v>0</v>
      </c>
      <c r="C25" s="6" t="s">
        <v>69</v>
      </c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</row>
    <row r="26" spans="1:26" ht="12" customHeight="1">
      <c r="A26" s="17" t="s">
        <v>73</v>
      </c>
      <c r="B26" s="25">
        <v>0</v>
      </c>
      <c r="C26" s="6" t="s">
        <v>69</v>
      </c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</row>
    <row r="27" spans="1:26" ht="12" customHeight="1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</row>
    <row r="28" spans="1:26" ht="12" customHeight="1">
      <c r="A28" s="17" t="s">
        <v>75</v>
      </c>
      <c r="B28" s="8">
        <f>'RSZ-tarieven'!B4</f>
        <v>0.25</v>
      </c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</row>
    <row r="29" spans="1:26" ht="12" customHeight="1">
      <c r="A29" s="17" t="s">
        <v>76</v>
      </c>
      <c r="B29" s="8">
        <f>'RSZ-tarieven'!B15</f>
        <v>1.9799999999999998E-2</v>
      </c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</row>
    <row r="30" spans="1:26" ht="12" customHeight="1">
      <c r="A30" s="17" t="s">
        <v>77</v>
      </c>
      <c r="B30" s="22">
        <f>IF(B6&lt;10,0,1.69%)</f>
        <v>0</v>
      </c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</row>
    <row r="31" spans="1:26" ht="12" customHeight="1">
      <c r="A31" s="17" t="s">
        <v>117</v>
      </c>
      <c r="B31" s="26">
        <f>IF(B15&gt;3744,0,0.14*(11233.89-(B15*3))/13/5)</f>
        <v>24.196070769230769</v>
      </c>
      <c r="C31" s="6"/>
      <c r="D31" s="6"/>
      <c r="E31" s="8"/>
      <c r="F31" s="6"/>
      <c r="G31" s="6"/>
      <c r="H31" s="6"/>
      <c r="I31" s="6"/>
      <c r="J31" s="6"/>
      <c r="K31" s="6"/>
      <c r="L31" s="6"/>
      <c r="M31" s="6"/>
      <c r="N31" s="6"/>
    </row>
    <row r="32" spans="1:26" ht="12" customHeight="1">
      <c r="A32" s="17" t="s">
        <v>79</v>
      </c>
      <c r="B32" s="27"/>
      <c r="C32" s="6" t="s">
        <v>118</v>
      </c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</row>
    <row r="33" spans="1:26" ht="12" customHeight="1">
      <c r="A33" s="17" t="s">
        <v>80</v>
      </c>
      <c r="B33" s="27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</row>
    <row r="34" spans="1:26" ht="12" customHeight="1">
      <c r="A34" s="6"/>
      <c r="B34" s="6"/>
      <c r="C34" s="6"/>
      <c r="D34" s="6"/>
      <c r="E34" s="6"/>
      <c r="F34" s="6"/>
      <c r="G34" s="6"/>
      <c r="H34" s="6"/>
      <c r="I34" s="6"/>
      <c r="J34" s="28" t="s">
        <v>15</v>
      </c>
      <c r="K34" s="6"/>
      <c r="L34" s="6"/>
      <c r="M34" s="29" t="s">
        <v>15</v>
      </c>
      <c r="N34" s="6"/>
    </row>
    <row r="35" spans="1:26" ht="12" customHeight="1">
      <c r="A35" s="6"/>
      <c r="B35" s="30">
        <f>B1</f>
        <v>2026</v>
      </c>
      <c r="C35" s="20" t="s">
        <v>82</v>
      </c>
      <c r="D35" s="20" t="s">
        <v>83</v>
      </c>
      <c r="E35" s="20" t="s">
        <v>84</v>
      </c>
      <c r="F35" s="20" t="s">
        <v>85</v>
      </c>
      <c r="G35" s="20" t="s">
        <v>86</v>
      </c>
      <c r="H35" s="20" t="s">
        <v>87</v>
      </c>
      <c r="I35" s="20" t="s">
        <v>89</v>
      </c>
      <c r="J35" s="20" t="s">
        <v>90</v>
      </c>
      <c r="K35" s="20" t="s">
        <v>91</v>
      </c>
      <c r="L35" s="20" t="s">
        <v>92</v>
      </c>
      <c r="M35" s="20" t="s">
        <v>93</v>
      </c>
      <c r="N35" s="20" t="s">
        <v>95</v>
      </c>
    </row>
    <row r="36" spans="1:26" ht="12" customHeight="1">
      <c r="A36" s="43" t="s">
        <v>119</v>
      </c>
      <c r="B36" s="44">
        <f t="shared" ref="B36:B44" si="0">SUM(C36:N36)</f>
        <v>0</v>
      </c>
      <c r="C36" s="45">
        <v>0</v>
      </c>
      <c r="D36" s="46">
        <v>0</v>
      </c>
      <c r="E36" s="46">
        <v>0</v>
      </c>
      <c r="F36" s="46">
        <v>0</v>
      </c>
      <c r="G36" s="46">
        <v>0</v>
      </c>
      <c r="H36" s="46">
        <v>0</v>
      </c>
      <c r="I36" s="46">
        <v>0</v>
      </c>
      <c r="J36" s="46">
        <v>0</v>
      </c>
      <c r="K36" s="46">
        <v>0</v>
      </c>
      <c r="L36" s="46">
        <v>0</v>
      </c>
      <c r="M36" s="46">
        <v>0</v>
      </c>
      <c r="N36" s="47">
        <v>0</v>
      </c>
    </row>
    <row r="37" spans="1:26" ht="12" customHeight="1">
      <c r="A37" s="43" t="s">
        <v>120</v>
      </c>
      <c r="B37" s="44">
        <f t="shared" si="0"/>
        <v>0</v>
      </c>
      <c r="C37" s="45">
        <v>0</v>
      </c>
      <c r="D37" s="46">
        <v>0</v>
      </c>
      <c r="E37" s="46">
        <v>0</v>
      </c>
      <c r="F37" s="46">
        <v>0</v>
      </c>
      <c r="G37" s="46">
        <v>0</v>
      </c>
      <c r="H37" s="46">
        <v>0</v>
      </c>
      <c r="I37" s="46">
        <v>0</v>
      </c>
      <c r="J37" s="46">
        <v>0</v>
      </c>
      <c r="K37" s="46">
        <v>0</v>
      </c>
      <c r="L37" s="46">
        <v>0</v>
      </c>
      <c r="M37" s="46">
        <v>0</v>
      </c>
      <c r="N37" s="47">
        <v>0</v>
      </c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 spans="1:26" ht="12" customHeight="1">
      <c r="A38" s="43" t="s">
        <v>121</v>
      </c>
      <c r="B38" s="44">
        <f t="shared" si="0"/>
        <v>0</v>
      </c>
      <c r="C38" s="45">
        <v>0</v>
      </c>
      <c r="D38" s="46">
        <v>0</v>
      </c>
      <c r="E38" s="46">
        <v>0</v>
      </c>
      <c r="F38" s="46">
        <v>0</v>
      </c>
      <c r="G38" s="46">
        <v>0</v>
      </c>
      <c r="H38" s="46">
        <v>0</v>
      </c>
      <c r="I38" s="46">
        <v>0</v>
      </c>
      <c r="J38" s="46">
        <v>0</v>
      </c>
      <c r="K38" s="46">
        <v>0</v>
      </c>
      <c r="L38" s="46">
        <v>0</v>
      </c>
      <c r="M38" s="46">
        <v>0</v>
      </c>
      <c r="N38" s="47">
        <v>0</v>
      </c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 spans="1:26" ht="12" customHeight="1">
      <c r="A39" s="6" t="s">
        <v>99</v>
      </c>
      <c r="B39" s="33">
        <f t="shared" si="0"/>
        <v>0</v>
      </c>
      <c r="C39" s="126">
        <f t="shared" ref="C39:N39" si="1">($B$19*C36)+($B$20*C37)+($B$21*C38)</f>
        <v>0</v>
      </c>
      <c r="D39" s="127">
        <f t="shared" si="1"/>
        <v>0</v>
      </c>
      <c r="E39" s="127">
        <f t="shared" si="1"/>
        <v>0</v>
      </c>
      <c r="F39" s="127">
        <f t="shared" si="1"/>
        <v>0</v>
      </c>
      <c r="G39" s="127">
        <f t="shared" si="1"/>
        <v>0</v>
      </c>
      <c r="H39" s="127">
        <f t="shared" si="1"/>
        <v>0</v>
      </c>
      <c r="I39" s="127">
        <f t="shared" si="1"/>
        <v>0</v>
      </c>
      <c r="J39" s="127">
        <f t="shared" si="1"/>
        <v>0</v>
      </c>
      <c r="K39" s="127">
        <f t="shared" si="1"/>
        <v>0</v>
      </c>
      <c r="L39" s="127">
        <f t="shared" si="1"/>
        <v>0</v>
      </c>
      <c r="M39" s="127">
        <f t="shared" si="1"/>
        <v>0</v>
      </c>
      <c r="N39" s="113">
        <f t="shared" si="1"/>
        <v>0</v>
      </c>
    </row>
    <row r="40" spans="1:26" ht="12" customHeight="1">
      <c r="A40" s="6" t="s">
        <v>100</v>
      </c>
      <c r="B40" s="33">
        <f t="shared" si="0"/>
        <v>0</v>
      </c>
      <c r="C40" s="34">
        <f t="shared" ref="C40:N40" si="2">$B$23*(C36+C37+C38)</f>
        <v>0</v>
      </c>
      <c r="D40" s="24">
        <f t="shared" si="2"/>
        <v>0</v>
      </c>
      <c r="E40" s="24">
        <f t="shared" si="2"/>
        <v>0</v>
      </c>
      <c r="F40" s="24">
        <f t="shared" si="2"/>
        <v>0</v>
      </c>
      <c r="G40" s="24">
        <f t="shared" si="2"/>
        <v>0</v>
      </c>
      <c r="H40" s="24">
        <f t="shared" si="2"/>
        <v>0</v>
      </c>
      <c r="I40" s="24">
        <f t="shared" si="2"/>
        <v>0</v>
      </c>
      <c r="J40" s="24">
        <f t="shared" si="2"/>
        <v>0</v>
      </c>
      <c r="K40" s="24">
        <f t="shared" si="2"/>
        <v>0</v>
      </c>
      <c r="L40" s="24">
        <f t="shared" si="2"/>
        <v>0</v>
      </c>
      <c r="M40" s="24">
        <f t="shared" si="2"/>
        <v>0</v>
      </c>
      <c r="N40" s="114">
        <f t="shared" si="2"/>
        <v>0</v>
      </c>
    </row>
    <row r="41" spans="1:26" ht="12" customHeight="1">
      <c r="A41" s="6" t="s">
        <v>101</v>
      </c>
      <c r="B41" s="33">
        <f t="shared" si="0"/>
        <v>0</v>
      </c>
      <c r="C41" s="34">
        <f t="shared" ref="C41:N41" si="3">MAX(0,IF((C39+C40)&gt;0,(C39+C40)*($B$28+$B$29+$B$30)-(($B$31+$B$32+$B$33)*(C$36+C$37+C$38)),0))</f>
        <v>0</v>
      </c>
      <c r="D41" s="24">
        <f t="shared" si="3"/>
        <v>0</v>
      </c>
      <c r="E41" s="24">
        <f t="shared" si="3"/>
        <v>0</v>
      </c>
      <c r="F41" s="24">
        <f t="shared" si="3"/>
        <v>0</v>
      </c>
      <c r="G41" s="24">
        <f t="shared" si="3"/>
        <v>0</v>
      </c>
      <c r="H41" s="24">
        <f t="shared" si="3"/>
        <v>0</v>
      </c>
      <c r="I41" s="24">
        <f t="shared" si="3"/>
        <v>0</v>
      </c>
      <c r="J41" s="24">
        <f t="shared" si="3"/>
        <v>0</v>
      </c>
      <c r="K41" s="24">
        <f t="shared" si="3"/>
        <v>0</v>
      </c>
      <c r="L41" s="24">
        <f t="shared" si="3"/>
        <v>0</v>
      </c>
      <c r="M41" s="24">
        <f t="shared" si="3"/>
        <v>0</v>
      </c>
      <c r="N41" s="114">
        <f t="shared" si="3"/>
        <v>0</v>
      </c>
    </row>
    <row r="42" spans="1:26" ht="12" customHeight="1">
      <c r="A42" s="6" t="s">
        <v>102</v>
      </c>
      <c r="B42" s="33">
        <f t="shared" si="0"/>
        <v>0</v>
      </c>
      <c r="C42" s="34">
        <f t="shared" ref="C42:N42" si="4">($B24*(C36+C37+C38))</f>
        <v>0</v>
      </c>
      <c r="D42" s="35">
        <f t="shared" si="4"/>
        <v>0</v>
      </c>
      <c r="E42" s="35">
        <f t="shared" si="4"/>
        <v>0</v>
      </c>
      <c r="F42" s="35">
        <f t="shared" si="4"/>
        <v>0</v>
      </c>
      <c r="G42" s="35">
        <f t="shared" si="4"/>
        <v>0</v>
      </c>
      <c r="H42" s="35">
        <f t="shared" si="4"/>
        <v>0</v>
      </c>
      <c r="I42" s="35">
        <f t="shared" si="4"/>
        <v>0</v>
      </c>
      <c r="J42" s="35">
        <f t="shared" si="4"/>
        <v>0</v>
      </c>
      <c r="K42" s="35">
        <f t="shared" si="4"/>
        <v>0</v>
      </c>
      <c r="L42" s="35">
        <f t="shared" si="4"/>
        <v>0</v>
      </c>
      <c r="M42" s="35">
        <f t="shared" si="4"/>
        <v>0</v>
      </c>
      <c r="N42" s="115">
        <f t="shared" si="4"/>
        <v>0</v>
      </c>
    </row>
    <row r="43" spans="1:26" ht="12" customHeight="1">
      <c r="A43" s="6" t="s">
        <v>103</v>
      </c>
      <c r="B43" s="33">
        <f t="shared" si="0"/>
        <v>0</v>
      </c>
      <c r="C43" s="34">
        <f t="shared" ref="C43:N43" si="5">$B25*(C36+C37+C38)</f>
        <v>0</v>
      </c>
      <c r="D43" s="24">
        <f t="shared" si="5"/>
        <v>0</v>
      </c>
      <c r="E43" s="24">
        <f t="shared" si="5"/>
        <v>0</v>
      </c>
      <c r="F43" s="24">
        <f t="shared" si="5"/>
        <v>0</v>
      </c>
      <c r="G43" s="24">
        <f t="shared" si="5"/>
        <v>0</v>
      </c>
      <c r="H43" s="24">
        <f t="shared" si="5"/>
        <v>0</v>
      </c>
      <c r="I43" s="24">
        <f t="shared" si="5"/>
        <v>0</v>
      </c>
      <c r="J43" s="24">
        <f t="shared" si="5"/>
        <v>0</v>
      </c>
      <c r="K43" s="24">
        <f t="shared" si="5"/>
        <v>0</v>
      </c>
      <c r="L43" s="24">
        <f t="shared" si="5"/>
        <v>0</v>
      </c>
      <c r="M43" s="24">
        <f t="shared" si="5"/>
        <v>0</v>
      </c>
      <c r="N43" s="114">
        <f t="shared" si="5"/>
        <v>0</v>
      </c>
    </row>
    <row r="44" spans="1:26" ht="12" customHeight="1">
      <c r="A44" s="6" t="s">
        <v>104</v>
      </c>
      <c r="B44" s="36">
        <f t="shared" si="0"/>
        <v>0</v>
      </c>
      <c r="C44" s="116">
        <f t="shared" ref="C44:N44" si="6">$B26*(C36+C37+C38)</f>
        <v>0</v>
      </c>
      <c r="D44" s="117">
        <f t="shared" si="6"/>
        <v>0</v>
      </c>
      <c r="E44" s="117">
        <f t="shared" si="6"/>
        <v>0</v>
      </c>
      <c r="F44" s="117">
        <f t="shared" si="6"/>
        <v>0</v>
      </c>
      <c r="G44" s="117">
        <f t="shared" si="6"/>
        <v>0</v>
      </c>
      <c r="H44" s="117">
        <f t="shared" si="6"/>
        <v>0</v>
      </c>
      <c r="I44" s="117">
        <f t="shared" si="6"/>
        <v>0</v>
      </c>
      <c r="J44" s="117">
        <f t="shared" si="6"/>
        <v>0</v>
      </c>
      <c r="K44" s="117">
        <f t="shared" si="6"/>
        <v>0</v>
      </c>
      <c r="L44" s="117">
        <f t="shared" si="6"/>
        <v>0</v>
      </c>
      <c r="M44" s="117">
        <f t="shared" si="6"/>
        <v>0</v>
      </c>
      <c r="N44" s="119">
        <f t="shared" si="6"/>
        <v>0</v>
      </c>
    </row>
    <row r="45" spans="1:26" ht="12" customHeight="1">
      <c r="A45" s="6"/>
      <c r="B45" s="37">
        <f t="shared" ref="B45:N45" si="7">SUM(B39:B44)</f>
        <v>0</v>
      </c>
      <c r="C45" s="120">
        <f t="shared" si="7"/>
        <v>0</v>
      </c>
      <c r="D45" s="121">
        <f t="shared" si="7"/>
        <v>0</v>
      </c>
      <c r="E45" s="121">
        <f t="shared" si="7"/>
        <v>0</v>
      </c>
      <c r="F45" s="121">
        <f t="shared" si="7"/>
        <v>0</v>
      </c>
      <c r="G45" s="121">
        <f t="shared" si="7"/>
        <v>0</v>
      </c>
      <c r="H45" s="121">
        <f t="shared" si="7"/>
        <v>0</v>
      </c>
      <c r="I45" s="121">
        <f t="shared" si="7"/>
        <v>0</v>
      </c>
      <c r="J45" s="121">
        <f t="shared" si="7"/>
        <v>0</v>
      </c>
      <c r="K45" s="121">
        <f t="shared" si="7"/>
        <v>0</v>
      </c>
      <c r="L45" s="121">
        <f t="shared" si="7"/>
        <v>0</v>
      </c>
      <c r="M45" s="121">
        <f t="shared" si="7"/>
        <v>0</v>
      </c>
      <c r="N45" s="122">
        <f t="shared" si="7"/>
        <v>0</v>
      </c>
    </row>
    <row r="46" spans="1:26" ht="12" customHeight="1">
      <c r="A46" s="38" t="s">
        <v>105</v>
      </c>
      <c r="B46" s="39">
        <f>(SUM(C45:N45)-B45)+(SUM(C39:N44)-B45)</f>
        <v>0</v>
      </c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</row>
    <row r="47" spans="1:26" ht="12" customHeight="1">
      <c r="A47" s="6"/>
      <c r="B47" s="40" t="s">
        <v>106</v>
      </c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</row>
    <row r="48" spans="1:26" ht="12" customHeight="1">
      <c r="A48" s="8">
        <v>0.182</v>
      </c>
      <c r="B48" s="41">
        <f>SUM(C48:N48)</f>
        <v>0</v>
      </c>
      <c r="C48" s="123">
        <f t="shared" ref="C48:N48" si="8">C39*$A$48</f>
        <v>0</v>
      </c>
      <c r="D48" s="123">
        <f t="shared" si="8"/>
        <v>0</v>
      </c>
      <c r="E48" s="123">
        <f t="shared" si="8"/>
        <v>0</v>
      </c>
      <c r="F48" s="123">
        <f t="shared" si="8"/>
        <v>0</v>
      </c>
      <c r="G48" s="123">
        <f t="shared" si="8"/>
        <v>0</v>
      </c>
      <c r="H48" s="123">
        <f t="shared" si="8"/>
        <v>0</v>
      </c>
      <c r="I48" s="123">
        <f t="shared" si="8"/>
        <v>0</v>
      </c>
      <c r="J48" s="123">
        <f t="shared" si="8"/>
        <v>0</v>
      </c>
      <c r="K48" s="123">
        <f t="shared" si="8"/>
        <v>0</v>
      </c>
      <c r="L48" s="123">
        <f t="shared" si="8"/>
        <v>0</v>
      </c>
      <c r="M48" s="123">
        <f t="shared" si="8"/>
        <v>0</v>
      </c>
      <c r="N48" s="125">
        <f t="shared" si="8"/>
        <v>0</v>
      </c>
    </row>
    <row r="49" customFormat="1" ht="12" customHeight="1"/>
    <row r="50" customFormat="1" ht="12" customHeight="1"/>
    <row r="51" customFormat="1" ht="12" customHeight="1"/>
    <row r="52" customFormat="1" ht="12" customHeight="1"/>
    <row r="53" customFormat="1" ht="12" customHeight="1"/>
    <row r="54" customFormat="1" ht="12" customHeight="1"/>
    <row r="55" customFormat="1" ht="12" customHeight="1"/>
    <row r="56" customFormat="1" ht="12" customHeight="1"/>
    <row r="57" customFormat="1" ht="12" customHeight="1"/>
    <row r="58" customFormat="1" ht="12" customHeight="1"/>
    <row r="59" customFormat="1" ht="12" customHeight="1"/>
    <row r="60" customFormat="1" ht="12" customHeight="1"/>
    <row r="61" customFormat="1" ht="12" customHeight="1"/>
    <row r="62" customFormat="1" ht="12" customHeight="1"/>
    <row r="63" customFormat="1" ht="12" customHeight="1"/>
    <row r="64" customFormat="1" ht="12" customHeight="1"/>
    <row r="65" customFormat="1" ht="12" customHeight="1"/>
    <row r="66" customFormat="1" ht="12" customHeight="1"/>
    <row r="67" customFormat="1" ht="12" customHeight="1"/>
    <row r="68" customFormat="1" ht="12" customHeight="1"/>
    <row r="69" customFormat="1" ht="12" customHeight="1"/>
    <row r="70" customFormat="1" ht="12" customHeight="1"/>
    <row r="71" customFormat="1" ht="12" customHeight="1"/>
    <row r="72" customFormat="1" ht="12" customHeight="1"/>
    <row r="73" customFormat="1" ht="12" customHeight="1"/>
    <row r="74" customFormat="1" ht="12" customHeight="1"/>
    <row r="75" customFormat="1" ht="12" customHeight="1"/>
    <row r="76" customFormat="1" ht="12" customHeight="1"/>
    <row r="77" customFormat="1" ht="12" customHeight="1"/>
    <row r="78" customFormat="1" ht="12" customHeight="1"/>
    <row r="79" customFormat="1" ht="12" customHeight="1"/>
    <row r="80" customFormat="1" ht="12" customHeight="1"/>
    <row r="81" customFormat="1" ht="12" customHeight="1"/>
    <row r="82" customFormat="1" ht="12" customHeight="1"/>
    <row r="83" customFormat="1" ht="12" customHeight="1"/>
    <row r="84" customFormat="1" ht="12" customHeight="1"/>
    <row r="85" customFormat="1" ht="12" customHeight="1"/>
    <row r="86" customFormat="1" ht="12" customHeight="1"/>
    <row r="87" customFormat="1" ht="12" customHeight="1"/>
    <row r="88" customFormat="1" ht="12" customHeight="1"/>
    <row r="89" customFormat="1" ht="12" customHeight="1"/>
    <row r="90" customFormat="1" ht="12" customHeight="1"/>
    <row r="91" customFormat="1" ht="12" customHeight="1"/>
    <row r="92" customFormat="1" ht="12" customHeight="1"/>
    <row r="93" customFormat="1" ht="12" customHeight="1"/>
    <row r="94" customFormat="1" ht="12" customHeight="1"/>
    <row r="95" customFormat="1" ht="12" customHeight="1"/>
    <row r="96" customFormat="1" ht="12" customHeight="1"/>
    <row r="97" customFormat="1" ht="12" customHeight="1"/>
    <row r="98" customFormat="1" ht="12" customHeight="1"/>
    <row r="99" customFormat="1" ht="12" customHeight="1"/>
    <row r="100" customFormat="1" ht="12" customHeight="1"/>
    <row r="101" customFormat="1" ht="12" customHeight="1"/>
    <row r="102" customFormat="1" ht="12" customHeight="1"/>
    <row r="103" customFormat="1" ht="12" customHeight="1"/>
    <row r="104" customFormat="1" ht="12" customHeight="1"/>
    <row r="105" customFormat="1" ht="12" customHeight="1"/>
    <row r="106" customFormat="1" ht="12" customHeight="1"/>
    <row r="107" customFormat="1" ht="12" customHeight="1"/>
    <row r="108" customFormat="1" ht="12" customHeight="1"/>
    <row r="109" customFormat="1" ht="12" customHeight="1"/>
    <row r="110" customFormat="1" ht="12" customHeight="1"/>
    <row r="111" customFormat="1" ht="12" customHeight="1"/>
    <row r="112" customFormat="1" ht="12" customHeight="1"/>
    <row r="113" customFormat="1" ht="12" customHeight="1"/>
    <row r="114" customFormat="1" ht="12" customHeight="1"/>
    <row r="115" customFormat="1" ht="12" customHeight="1"/>
    <row r="116" customFormat="1" ht="12" customHeight="1"/>
    <row r="117" customFormat="1" ht="12" customHeight="1"/>
    <row r="118" customFormat="1" ht="12" customHeight="1"/>
    <row r="119" customFormat="1" ht="12" customHeight="1"/>
    <row r="120" customFormat="1" ht="12" customHeight="1"/>
    <row r="121" customFormat="1" ht="12" customHeight="1"/>
    <row r="122" customFormat="1" ht="12" customHeight="1"/>
    <row r="123" customFormat="1" ht="12" customHeight="1"/>
    <row r="124" customFormat="1" ht="12" customHeight="1"/>
    <row r="125" customFormat="1" ht="12" customHeight="1"/>
    <row r="126" customFormat="1" ht="12" customHeight="1"/>
    <row r="127" customFormat="1" ht="12" customHeight="1"/>
    <row r="128" customFormat="1" ht="12" customHeight="1"/>
    <row r="129" customFormat="1" ht="12" customHeight="1"/>
    <row r="130" customFormat="1" ht="12" customHeight="1"/>
    <row r="131" customFormat="1" ht="12" customHeight="1"/>
    <row r="132" customFormat="1" ht="12" customHeight="1"/>
    <row r="133" customFormat="1" ht="12" customHeight="1"/>
    <row r="134" customFormat="1" ht="12" customHeight="1"/>
    <row r="135" customFormat="1" ht="12" customHeight="1"/>
    <row r="136" customFormat="1" ht="12" customHeight="1"/>
    <row r="137" customFormat="1" ht="12" customHeight="1"/>
    <row r="138" customFormat="1" ht="12" customHeight="1"/>
    <row r="139" customFormat="1" ht="12" customHeight="1"/>
    <row r="140" customFormat="1" ht="12" customHeight="1"/>
    <row r="141" customFormat="1" ht="12" customHeight="1"/>
    <row r="142" customFormat="1" ht="12" customHeight="1"/>
    <row r="143" customFormat="1" ht="12" customHeight="1"/>
    <row r="144" customFormat="1" ht="12" customHeight="1"/>
    <row r="145" customFormat="1" ht="12" customHeight="1"/>
    <row r="146" customFormat="1" ht="12" customHeight="1"/>
    <row r="147" customFormat="1" ht="12" customHeight="1"/>
    <row r="148" customFormat="1" ht="12" customHeight="1"/>
    <row r="149" customFormat="1" ht="12" customHeight="1"/>
    <row r="150" customFormat="1" ht="12" customHeight="1"/>
    <row r="151" customFormat="1" ht="12" customHeight="1"/>
    <row r="152" customFormat="1" ht="12" customHeight="1"/>
    <row r="153" customFormat="1" ht="12" customHeight="1"/>
    <row r="154" customFormat="1" ht="12" customHeight="1"/>
    <row r="155" customFormat="1" ht="12" customHeight="1"/>
    <row r="156" customFormat="1" ht="12" customHeight="1"/>
    <row r="157" customFormat="1" ht="12" customHeight="1"/>
    <row r="158" customFormat="1" ht="12" customHeight="1"/>
    <row r="159" customFormat="1" ht="12" customHeight="1"/>
    <row r="160" customFormat="1" ht="12" customHeight="1"/>
    <row r="161" customFormat="1" ht="12" customHeight="1"/>
    <row r="162" customFormat="1" ht="12" customHeight="1"/>
    <row r="163" customFormat="1" ht="12" customHeight="1"/>
    <row r="164" customFormat="1" ht="12" customHeight="1"/>
    <row r="165" customFormat="1" ht="12" customHeight="1"/>
    <row r="166" customFormat="1" ht="12" customHeight="1"/>
    <row r="167" customFormat="1" ht="12" customHeight="1"/>
    <row r="168" customFormat="1" ht="12" customHeight="1"/>
    <row r="169" customFormat="1" ht="12" customHeight="1"/>
    <row r="170" customFormat="1" ht="12" customHeight="1"/>
    <row r="171" customFormat="1" ht="12" customHeight="1"/>
    <row r="172" customFormat="1" ht="12" customHeight="1"/>
    <row r="173" customFormat="1" ht="12" customHeight="1"/>
    <row r="174" customFormat="1" ht="12" customHeight="1"/>
    <row r="175" customFormat="1" ht="12" customHeight="1"/>
    <row r="176" customFormat="1" ht="12" customHeight="1"/>
    <row r="177" customFormat="1" ht="12" customHeight="1"/>
    <row r="178" customFormat="1" ht="12" customHeight="1"/>
    <row r="179" customFormat="1" ht="12" customHeight="1"/>
    <row r="180" customFormat="1" ht="12" customHeight="1"/>
    <row r="181" customFormat="1" ht="12" customHeight="1"/>
    <row r="182" customFormat="1" ht="12" customHeight="1"/>
    <row r="183" customFormat="1" ht="12" customHeight="1"/>
    <row r="184" customFormat="1" ht="12" customHeight="1"/>
    <row r="185" customFormat="1" ht="12" customHeight="1"/>
    <row r="186" customFormat="1" ht="12" customHeight="1"/>
    <row r="187" customFormat="1" ht="12" customHeight="1"/>
    <row r="188" customFormat="1" ht="12" customHeight="1"/>
    <row r="189" customFormat="1" ht="12" customHeight="1"/>
    <row r="190" customFormat="1" ht="12" customHeight="1"/>
    <row r="191" customFormat="1" ht="12" customHeight="1"/>
    <row r="192" customFormat="1" ht="12" customHeight="1"/>
    <row r="193" customFormat="1" ht="12" customHeight="1"/>
    <row r="194" customFormat="1" ht="12" customHeight="1"/>
    <row r="195" customFormat="1" ht="12" customHeight="1"/>
    <row r="196" customFormat="1" ht="12" customHeight="1"/>
    <row r="197" customFormat="1" ht="12" customHeight="1"/>
    <row r="198" customFormat="1" ht="12" customHeight="1"/>
    <row r="199" customFormat="1" ht="12" customHeight="1"/>
    <row r="200" customFormat="1" ht="12" customHeight="1"/>
    <row r="201" customFormat="1" ht="12" customHeight="1"/>
    <row r="202" customFormat="1" ht="12" customHeight="1"/>
    <row r="203" customFormat="1" ht="12" customHeight="1"/>
    <row r="204" customFormat="1" ht="12" customHeight="1"/>
    <row r="205" customFormat="1" ht="12" customHeight="1"/>
    <row r="206" customFormat="1" ht="12" customHeight="1"/>
    <row r="207" customFormat="1" ht="12" customHeight="1"/>
    <row r="208" customFormat="1" ht="12" customHeight="1"/>
    <row r="209" customFormat="1" ht="12" customHeight="1"/>
    <row r="210" customFormat="1" ht="12" customHeight="1"/>
    <row r="211" customFormat="1" ht="12" customHeight="1"/>
    <row r="212" customFormat="1" ht="12" customHeight="1"/>
    <row r="213" customFormat="1" ht="12" customHeight="1"/>
    <row r="214" customFormat="1" ht="12" customHeight="1"/>
    <row r="215" customFormat="1" ht="12" customHeight="1"/>
    <row r="216" customFormat="1" ht="12" customHeight="1"/>
    <row r="217" customFormat="1" ht="12" customHeight="1"/>
    <row r="218" customFormat="1" ht="12" customHeight="1"/>
    <row r="219" customFormat="1" ht="12" customHeight="1"/>
    <row r="220" customFormat="1" ht="12" customHeight="1"/>
    <row r="221" customFormat="1" ht="12" customHeight="1"/>
    <row r="222" customFormat="1" ht="12" customHeight="1"/>
    <row r="223" customFormat="1" ht="12" customHeight="1"/>
    <row r="224" customFormat="1" ht="12" customHeight="1"/>
    <row r="225" customFormat="1" ht="12" customHeight="1"/>
    <row r="226" customFormat="1" ht="12" customHeight="1"/>
    <row r="227" customFormat="1" ht="12" customHeight="1"/>
    <row r="228" customFormat="1" ht="12" customHeight="1"/>
    <row r="229" customFormat="1" ht="12" customHeight="1"/>
    <row r="230" customFormat="1" ht="12" customHeight="1"/>
    <row r="231" customFormat="1" ht="12" customHeight="1"/>
    <row r="232" customFormat="1" ht="12" customHeight="1"/>
    <row r="233" customFormat="1" ht="12" customHeight="1"/>
    <row r="234" customFormat="1" ht="12" customHeight="1"/>
    <row r="235" customFormat="1" ht="12" customHeight="1"/>
    <row r="236" customFormat="1" ht="12" customHeight="1"/>
    <row r="237" customFormat="1" ht="12" customHeight="1"/>
    <row r="238" customFormat="1" ht="12" customHeight="1"/>
    <row r="239" customFormat="1" ht="12" customHeight="1"/>
    <row r="240" customFormat="1" ht="12" customHeight="1"/>
    <row r="241" customFormat="1" ht="12" customHeight="1"/>
    <row r="242" customFormat="1" ht="12" customHeight="1"/>
    <row r="243" customFormat="1" ht="12" customHeight="1"/>
    <row r="244" customFormat="1" ht="12" customHeight="1"/>
    <row r="245" customFormat="1" ht="12" customHeight="1"/>
    <row r="246" customFormat="1" ht="12" customHeight="1"/>
    <row r="247" customFormat="1" ht="12" customHeight="1"/>
    <row r="248" customFormat="1" ht="12" customHeight="1"/>
    <row r="249" customFormat="1" ht="12" customHeight="1"/>
    <row r="250" customFormat="1" ht="12" customHeight="1"/>
    <row r="251" customFormat="1" ht="12" customHeight="1"/>
    <row r="252" customFormat="1" ht="12" customHeight="1"/>
    <row r="253" customFormat="1" ht="12" customHeight="1"/>
    <row r="254" customFormat="1" ht="12" customHeight="1"/>
    <row r="255" customFormat="1" ht="12" customHeight="1"/>
    <row r="256" customFormat="1" ht="12" customHeight="1"/>
    <row r="257" customFormat="1" ht="12" customHeight="1"/>
    <row r="258" customFormat="1" ht="12" customHeight="1"/>
    <row r="259" customFormat="1" ht="12" customHeight="1"/>
    <row r="260" customFormat="1" ht="12" customHeight="1"/>
    <row r="261" customFormat="1" ht="12" customHeight="1"/>
    <row r="262" customFormat="1" ht="12" customHeight="1"/>
    <row r="263" customFormat="1" ht="12" customHeight="1"/>
    <row r="264" customFormat="1" ht="12" customHeight="1"/>
    <row r="265" customFormat="1" ht="12" customHeight="1"/>
    <row r="266" customFormat="1" ht="12" customHeight="1"/>
    <row r="267" customFormat="1" ht="12" customHeight="1"/>
    <row r="268" customFormat="1" ht="12" customHeight="1"/>
    <row r="269" customFormat="1" ht="12" customHeight="1"/>
    <row r="270" customFormat="1" ht="12" customHeight="1"/>
    <row r="271" customFormat="1" ht="12" customHeight="1"/>
    <row r="272" customFormat="1" ht="12" customHeight="1"/>
    <row r="273" customFormat="1" ht="12" customHeight="1"/>
    <row r="274" customFormat="1" ht="12" customHeight="1"/>
    <row r="275" customFormat="1" ht="12" customHeight="1"/>
    <row r="276" customFormat="1" ht="12" customHeight="1"/>
    <row r="277" customFormat="1" ht="12" customHeight="1"/>
    <row r="278" customFormat="1" ht="12" customHeight="1"/>
    <row r="279" customFormat="1" ht="12" customHeight="1"/>
    <row r="280" customFormat="1" ht="12" customHeight="1"/>
    <row r="281" customFormat="1" ht="12" customHeight="1"/>
    <row r="282" customFormat="1" ht="12" customHeight="1"/>
    <row r="283" customFormat="1" ht="12" customHeight="1"/>
    <row r="284" customFormat="1" ht="12" customHeight="1"/>
    <row r="285" customFormat="1" ht="12" customHeight="1"/>
    <row r="286" customFormat="1" ht="12" customHeight="1"/>
    <row r="287" customFormat="1" ht="12" customHeight="1"/>
    <row r="288" customFormat="1" ht="12" customHeight="1"/>
    <row r="289" customFormat="1" ht="12" customHeight="1"/>
    <row r="290" customFormat="1" ht="12" customHeight="1"/>
    <row r="291" customFormat="1" ht="12" customHeight="1"/>
    <row r="292" customFormat="1" ht="12" customHeight="1"/>
    <row r="293" customFormat="1" ht="12" customHeight="1"/>
    <row r="294" customFormat="1" ht="12" customHeight="1"/>
    <row r="295" customFormat="1" ht="12" customHeight="1"/>
    <row r="296" customFormat="1" ht="12" customHeight="1"/>
    <row r="297" customFormat="1" ht="12" customHeight="1"/>
    <row r="298" customFormat="1" ht="12" customHeight="1"/>
    <row r="299" customFormat="1" ht="12" customHeight="1"/>
    <row r="300" customFormat="1" ht="12" customHeight="1"/>
    <row r="301" customFormat="1" ht="12" customHeight="1"/>
    <row r="302" customFormat="1" ht="12" customHeight="1"/>
    <row r="303" customFormat="1" ht="12" customHeight="1"/>
    <row r="304" customFormat="1" ht="12" customHeight="1"/>
    <row r="305" customFormat="1" ht="12" customHeight="1"/>
    <row r="306" customFormat="1" ht="12" customHeight="1"/>
    <row r="307" customFormat="1" ht="12" customHeight="1"/>
    <row r="308" customFormat="1" ht="12" customHeight="1"/>
    <row r="309" customFormat="1" ht="12" customHeight="1"/>
    <row r="310" customFormat="1" ht="12" customHeight="1"/>
    <row r="311" customFormat="1" ht="12" customHeight="1"/>
    <row r="312" customFormat="1" ht="12" customHeight="1"/>
    <row r="313" customFormat="1" ht="12" customHeight="1"/>
    <row r="314" customFormat="1" ht="12" customHeight="1"/>
    <row r="315" customFormat="1" ht="12" customHeight="1"/>
    <row r="316" customFormat="1" ht="12" customHeight="1"/>
    <row r="317" customFormat="1" ht="12" customHeight="1"/>
    <row r="318" customFormat="1" ht="12" customHeight="1"/>
    <row r="319" customFormat="1" ht="12" customHeight="1"/>
    <row r="320" customFormat="1" ht="12" customHeight="1"/>
    <row r="321" customFormat="1" ht="12" customHeight="1"/>
    <row r="322" customFormat="1" ht="12" customHeight="1"/>
    <row r="323" customFormat="1" ht="12" customHeight="1"/>
    <row r="324" customFormat="1" ht="12" customHeight="1"/>
    <row r="325" customFormat="1" ht="12" customHeight="1"/>
    <row r="326" customFormat="1" ht="12" customHeight="1"/>
    <row r="327" customFormat="1" ht="12" customHeight="1"/>
    <row r="328" customFormat="1" ht="12" customHeight="1"/>
    <row r="329" customFormat="1" ht="12" customHeight="1"/>
    <row r="330" customFormat="1" ht="12" customHeight="1"/>
    <row r="331" customFormat="1" ht="12" customHeight="1"/>
    <row r="332" customFormat="1" ht="12" customHeight="1"/>
    <row r="333" customFormat="1" ht="12" customHeight="1"/>
    <row r="334" customFormat="1" ht="12" customHeight="1"/>
    <row r="335" customFormat="1" ht="12" customHeight="1"/>
    <row r="336" customFormat="1" ht="12" customHeight="1"/>
    <row r="337" customFormat="1" ht="12" customHeight="1"/>
    <row r="338" customFormat="1" ht="12" customHeight="1"/>
    <row r="339" customFormat="1" ht="12" customHeight="1"/>
    <row r="340" customFormat="1" ht="12" customHeight="1"/>
    <row r="341" customFormat="1" ht="12" customHeight="1"/>
    <row r="342" customFormat="1" ht="12" customHeight="1"/>
    <row r="343" customFormat="1" ht="12" customHeight="1"/>
    <row r="344" customFormat="1" ht="12" customHeight="1"/>
    <row r="345" customFormat="1" ht="12" customHeight="1"/>
    <row r="346" customFormat="1" ht="12" customHeight="1"/>
    <row r="347" customFormat="1" ht="12" customHeight="1"/>
    <row r="348" customFormat="1" ht="12" customHeight="1"/>
    <row r="349" customFormat="1" ht="12" customHeight="1"/>
    <row r="350" customFormat="1" ht="12" customHeight="1"/>
    <row r="351" customFormat="1" ht="12" customHeight="1"/>
    <row r="352" customFormat="1" ht="12" customHeight="1"/>
    <row r="353" customFormat="1" ht="12" customHeight="1"/>
    <row r="354" customFormat="1" ht="12" customHeight="1"/>
    <row r="355" customFormat="1" ht="12" customHeight="1"/>
    <row r="356" customFormat="1" ht="12" customHeight="1"/>
    <row r="357" customFormat="1" ht="12" customHeight="1"/>
    <row r="358" customFormat="1" ht="12" customHeight="1"/>
    <row r="359" customFormat="1" ht="12" customHeight="1"/>
    <row r="360" customFormat="1" ht="12" customHeight="1"/>
    <row r="361" customFormat="1" ht="12" customHeight="1"/>
    <row r="362" customFormat="1" ht="12" customHeight="1"/>
    <row r="363" customFormat="1" ht="12" customHeight="1"/>
    <row r="364" customFormat="1" ht="12" customHeight="1"/>
    <row r="365" customFormat="1" ht="12" customHeight="1"/>
    <row r="366" customFormat="1" ht="12" customHeight="1"/>
    <row r="367" customFormat="1" ht="12" customHeight="1"/>
    <row r="368" customFormat="1" ht="12" customHeight="1"/>
    <row r="369" customFormat="1" ht="12" customHeight="1"/>
    <row r="370" customFormat="1" ht="12" customHeight="1"/>
    <row r="371" customFormat="1" ht="12" customHeight="1"/>
    <row r="372" customFormat="1" ht="12" customHeight="1"/>
    <row r="373" customFormat="1" ht="12" customHeight="1"/>
    <row r="374" customFormat="1" ht="12" customHeight="1"/>
    <row r="375" customFormat="1" ht="12" customHeight="1"/>
    <row r="376" customFormat="1" ht="12" customHeight="1"/>
    <row r="377" customFormat="1" ht="12" customHeight="1"/>
    <row r="378" customFormat="1" ht="12" customHeight="1"/>
    <row r="379" customFormat="1" ht="12" customHeight="1"/>
    <row r="380" customFormat="1" ht="12" customHeight="1"/>
    <row r="381" customFormat="1" ht="12" customHeight="1"/>
    <row r="382" customFormat="1" ht="12" customHeight="1"/>
    <row r="383" customFormat="1" ht="12" customHeight="1"/>
    <row r="384" customFormat="1" ht="12" customHeight="1"/>
    <row r="385" customFormat="1" ht="12" customHeight="1"/>
    <row r="386" customFormat="1" ht="12" customHeight="1"/>
    <row r="387" customFormat="1" ht="12" customHeight="1"/>
    <row r="388" customFormat="1" ht="12" customHeight="1"/>
    <row r="389" customFormat="1" ht="12" customHeight="1"/>
    <row r="390" customFormat="1" ht="12" customHeight="1"/>
    <row r="391" customFormat="1" ht="12" customHeight="1"/>
    <row r="392" customFormat="1" ht="12" customHeight="1"/>
    <row r="393" customFormat="1" ht="12" customHeight="1"/>
    <row r="394" customFormat="1" ht="12" customHeight="1"/>
    <row r="395" customFormat="1" ht="12" customHeight="1"/>
    <row r="396" customFormat="1" ht="12" customHeight="1"/>
    <row r="397" customFormat="1" ht="12" customHeight="1"/>
    <row r="398" customFormat="1" ht="12" customHeight="1"/>
    <row r="399" customFormat="1" ht="12" customHeight="1"/>
    <row r="400" customFormat="1" ht="12" customHeight="1"/>
    <row r="401" customFormat="1" ht="12" customHeight="1"/>
    <row r="402" customFormat="1" ht="12" customHeight="1"/>
    <row r="403" customFormat="1" ht="12" customHeight="1"/>
    <row r="404" customFormat="1" ht="12" customHeight="1"/>
    <row r="405" customFormat="1" ht="12" customHeight="1"/>
    <row r="406" customFormat="1" ht="12" customHeight="1"/>
    <row r="407" customFormat="1" ht="12" customHeight="1"/>
    <row r="408" customFormat="1" ht="12" customHeight="1"/>
    <row r="409" customFormat="1" ht="12" customHeight="1"/>
    <row r="410" customFormat="1" ht="12" customHeight="1"/>
    <row r="411" customFormat="1" ht="12" customHeight="1"/>
    <row r="412" customFormat="1" ht="12" customHeight="1"/>
    <row r="413" customFormat="1" ht="12" customHeight="1"/>
    <row r="414" customFormat="1" ht="12" customHeight="1"/>
    <row r="415" customFormat="1" ht="12" customHeight="1"/>
    <row r="416" customFormat="1" ht="12" customHeight="1"/>
    <row r="417" customFormat="1" ht="12" customHeight="1"/>
    <row r="418" customFormat="1" ht="12" customHeight="1"/>
    <row r="419" customFormat="1" ht="12" customHeight="1"/>
    <row r="420" customFormat="1" ht="12" customHeight="1"/>
    <row r="421" customFormat="1" ht="12" customHeight="1"/>
    <row r="422" customFormat="1" ht="12" customHeight="1"/>
    <row r="423" customFormat="1" ht="12" customHeight="1"/>
    <row r="424" customFormat="1" ht="12" customHeight="1"/>
    <row r="425" customFormat="1" ht="12" customHeight="1"/>
    <row r="426" customFormat="1" ht="12" customHeight="1"/>
    <row r="427" customFormat="1" ht="12" customHeight="1"/>
    <row r="428" customFormat="1" ht="12" customHeight="1"/>
    <row r="429" customFormat="1" ht="12" customHeight="1"/>
    <row r="430" customFormat="1" ht="12" customHeight="1"/>
    <row r="431" customFormat="1" ht="12" customHeight="1"/>
    <row r="432" customFormat="1" ht="12" customHeight="1"/>
    <row r="433" customFormat="1" ht="12" customHeight="1"/>
    <row r="434" customFormat="1" ht="12" customHeight="1"/>
    <row r="435" customFormat="1" ht="12" customHeight="1"/>
    <row r="436" customFormat="1" ht="12" customHeight="1"/>
    <row r="437" customFormat="1" ht="12" customHeight="1"/>
    <row r="438" customFormat="1" ht="12" customHeight="1"/>
    <row r="439" customFormat="1" ht="12" customHeight="1"/>
    <row r="440" customFormat="1" ht="12" customHeight="1"/>
    <row r="441" customFormat="1" ht="12" customHeight="1"/>
    <row r="442" customFormat="1" ht="12" customHeight="1"/>
    <row r="443" customFormat="1" ht="12" customHeight="1"/>
    <row r="444" customFormat="1" ht="12" customHeight="1"/>
    <row r="445" customFormat="1" ht="12" customHeight="1"/>
    <row r="446" customFormat="1" ht="12" customHeight="1"/>
    <row r="447" customFormat="1" ht="12" customHeight="1"/>
    <row r="448" customFormat="1" ht="12" customHeight="1"/>
    <row r="449" customFormat="1" ht="12" customHeight="1"/>
    <row r="450" customFormat="1" ht="12" customHeight="1"/>
    <row r="451" customFormat="1" ht="12" customHeight="1"/>
    <row r="452" customFormat="1" ht="12" customHeight="1"/>
    <row r="453" customFormat="1" ht="12" customHeight="1"/>
    <row r="454" customFormat="1" ht="12" customHeight="1"/>
    <row r="455" customFormat="1" ht="12" customHeight="1"/>
    <row r="456" customFormat="1" ht="12" customHeight="1"/>
    <row r="457" customFormat="1" ht="12" customHeight="1"/>
    <row r="458" customFormat="1" ht="12" customHeight="1"/>
    <row r="459" customFormat="1" ht="12" customHeight="1"/>
    <row r="460" customFormat="1" ht="12" customHeight="1"/>
    <row r="461" customFormat="1" ht="12" customHeight="1"/>
    <row r="462" customFormat="1" ht="12" customHeight="1"/>
    <row r="463" customFormat="1" ht="12" customHeight="1"/>
    <row r="464" customFormat="1" ht="12" customHeight="1"/>
    <row r="465" customFormat="1" ht="12" customHeight="1"/>
    <row r="466" customFormat="1" ht="12" customHeight="1"/>
    <row r="467" customFormat="1" ht="12" customHeight="1"/>
    <row r="468" customFormat="1" ht="12" customHeight="1"/>
    <row r="469" customFormat="1" ht="12" customHeight="1"/>
    <row r="470" customFormat="1" ht="12" customHeight="1"/>
    <row r="471" customFormat="1" ht="12" customHeight="1"/>
    <row r="472" customFormat="1" ht="12" customHeight="1"/>
    <row r="473" customFormat="1" ht="12" customHeight="1"/>
    <row r="474" customFormat="1" ht="12" customHeight="1"/>
    <row r="475" customFormat="1" ht="12" customHeight="1"/>
    <row r="476" customFormat="1" ht="12" customHeight="1"/>
    <row r="477" customFormat="1" ht="12" customHeight="1"/>
    <row r="478" customFormat="1" ht="12" customHeight="1"/>
    <row r="479" customFormat="1" ht="12" customHeight="1"/>
    <row r="480" customFormat="1" ht="12" customHeight="1"/>
    <row r="481" customFormat="1" ht="12" customHeight="1"/>
    <row r="482" customFormat="1" ht="12" customHeight="1"/>
    <row r="483" customFormat="1" ht="12" customHeight="1"/>
    <row r="484" customFormat="1" ht="12" customHeight="1"/>
    <row r="485" customFormat="1" ht="12" customHeight="1"/>
    <row r="486" customFormat="1" ht="12" customHeight="1"/>
    <row r="487" customFormat="1" ht="12" customHeight="1"/>
    <row r="488" customFormat="1" ht="12" customHeight="1"/>
    <row r="489" customFormat="1" ht="12" customHeight="1"/>
    <row r="490" customFormat="1" ht="12" customHeight="1"/>
    <row r="491" customFormat="1" ht="12" customHeight="1"/>
    <row r="492" customFormat="1" ht="12" customHeight="1"/>
    <row r="493" customFormat="1" ht="12" customHeight="1"/>
    <row r="494" customFormat="1" ht="12" customHeight="1"/>
    <row r="495" customFormat="1" ht="12" customHeight="1"/>
    <row r="496" customFormat="1" ht="12" customHeight="1"/>
    <row r="497" customFormat="1" ht="12" customHeight="1"/>
    <row r="498" customFormat="1" ht="12" customHeight="1"/>
    <row r="499" customFormat="1" ht="12" customHeight="1"/>
    <row r="500" customFormat="1" ht="12" customHeight="1"/>
    <row r="501" customFormat="1" ht="12" customHeight="1"/>
    <row r="502" customFormat="1" ht="12" customHeight="1"/>
    <row r="503" customFormat="1" ht="12" customHeight="1"/>
    <row r="504" customFormat="1" ht="12" customHeight="1"/>
    <row r="505" customFormat="1" ht="12" customHeight="1"/>
    <row r="506" customFormat="1" ht="12" customHeight="1"/>
    <row r="507" customFormat="1" ht="12" customHeight="1"/>
    <row r="508" customFormat="1" ht="12" customHeight="1"/>
    <row r="509" customFormat="1" ht="12" customHeight="1"/>
    <row r="510" customFormat="1" ht="12" customHeight="1"/>
    <row r="511" customFormat="1" ht="12" customHeight="1"/>
    <row r="512" customFormat="1" ht="12" customHeight="1"/>
    <row r="513" customFormat="1" ht="12" customHeight="1"/>
    <row r="514" customFormat="1" ht="12" customHeight="1"/>
    <row r="515" customFormat="1" ht="12" customHeight="1"/>
    <row r="516" customFormat="1" ht="12" customHeight="1"/>
    <row r="517" customFormat="1" ht="12" customHeight="1"/>
    <row r="518" customFormat="1" ht="12" customHeight="1"/>
    <row r="519" customFormat="1" ht="12" customHeight="1"/>
    <row r="520" customFormat="1" ht="12" customHeight="1"/>
    <row r="521" customFormat="1" ht="12" customHeight="1"/>
    <row r="522" customFormat="1" ht="12" customHeight="1"/>
    <row r="523" customFormat="1" ht="12" customHeight="1"/>
    <row r="524" customFormat="1" ht="12" customHeight="1"/>
    <row r="525" customFormat="1" ht="12" customHeight="1"/>
    <row r="526" customFormat="1" ht="12" customHeight="1"/>
    <row r="527" customFormat="1" ht="12" customHeight="1"/>
    <row r="528" customFormat="1" ht="12" customHeight="1"/>
    <row r="529" customFormat="1" ht="12" customHeight="1"/>
    <row r="530" customFormat="1" ht="12" customHeight="1"/>
    <row r="531" customFormat="1" ht="12" customHeight="1"/>
    <row r="532" customFormat="1" ht="12" customHeight="1"/>
    <row r="533" customFormat="1" ht="12" customHeight="1"/>
    <row r="534" customFormat="1" ht="12" customHeight="1"/>
    <row r="535" customFormat="1" ht="12" customHeight="1"/>
    <row r="536" customFormat="1" ht="12" customHeight="1"/>
    <row r="537" customFormat="1" ht="12" customHeight="1"/>
    <row r="538" customFormat="1" ht="12" customHeight="1"/>
    <row r="539" customFormat="1" ht="12" customHeight="1"/>
    <row r="540" customFormat="1" ht="12" customHeight="1"/>
    <row r="541" customFormat="1" ht="12" customHeight="1"/>
    <row r="542" customFormat="1" ht="12" customHeight="1"/>
    <row r="543" customFormat="1" ht="12" customHeight="1"/>
    <row r="544" customFormat="1" ht="12" customHeight="1"/>
    <row r="545" customFormat="1" ht="12" customHeight="1"/>
    <row r="546" customFormat="1" ht="12" customHeight="1"/>
    <row r="547" customFormat="1" ht="12" customHeight="1"/>
    <row r="548" customFormat="1" ht="12" customHeight="1"/>
    <row r="549" customFormat="1" ht="12" customHeight="1"/>
    <row r="550" customFormat="1" ht="12" customHeight="1"/>
    <row r="551" customFormat="1" ht="12" customHeight="1"/>
    <row r="552" customFormat="1" ht="12" customHeight="1"/>
    <row r="553" customFormat="1" ht="12" customHeight="1"/>
    <row r="554" customFormat="1" ht="12" customHeight="1"/>
    <row r="555" customFormat="1" ht="12" customHeight="1"/>
    <row r="556" customFormat="1" ht="12" customHeight="1"/>
    <row r="557" customFormat="1" ht="12" customHeight="1"/>
    <row r="558" customFormat="1" ht="12" customHeight="1"/>
    <row r="559" customFormat="1" ht="12" customHeight="1"/>
    <row r="560" customFormat="1" ht="12" customHeight="1"/>
    <row r="561" customFormat="1" ht="12" customHeight="1"/>
    <row r="562" customFormat="1" ht="12" customHeight="1"/>
    <row r="563" customFormat="1" ht="12" customHeight="1"/>
    <row r="564" customFormat="1" ht="12" customHeight="1"/>
    <row r="565" customFormat="1" ht="12" customHeight="1"/>
    <row r="566" customFormat="1" ht="12" customHeight="1"/>
    <row r="567" customFormat="1" ht="12" customHeight="1"/>
    <row r="568" customFormat="1" ht="12" customHeight="1"/>
    <row r="569" customFormat="1" ht="12" customHeight="1"/>
    <row r="570" customFormat="1" ht="12" customHeight="1"/>
    <row r="571" customFormat="1" ht="12" customHeight="1"/>
    <row r="572" customFormat="1" ht="12" customHeight="1"/>
    <row r="573" customFormat="1" ht="12" customHeight="1"/>
    <row r="574" customFormat="1" ht="12" customHeight="1"/>
    <row r="575" customFormat="1" ht="12" customHeight="1"/>
    <row r="576" customFormat="1" ht="12" customHeight="1"/>
    <row r="577" customFormat="1" ht="12" customHeight="1"/>
    <row r="578" customFormat="1" ht="12" customHeight="1"/>
    <row r="579" customFormat="1" ht="12" customHeight="1"/>
    <row r="580" customFormat="1" ht="12" customHeight="1"/>
    <row r="581" customFormat="1" ht="12" customHeight="1"/>
    <row r="582" customFormat="1" ht="12" customHeight="1"/>
    <row r="583" customFormat="1" ht="12" customHeight="1"/>
    <row r="584" customFormat="1" ht="12" customHeight="1"/>
    <row r="585" customFormat="1" ht="12" customHeight="1"/>
    <row r="586" customFormat="1" ht="12" customHeight="1"/>
    <row r="587" customFormat="1" ht="12" customHeight="1"/>
    <row r="588" customFormat="1" ht="12" customHeight="1"/>
    <row r="589" customFormat="1" ht="12" customHeight="1"/>
    <row r="590" customFormat="1" ht="12" customHeight="1"/>
    <row r="591" customFormat="1" ht="12" customHeight="1"/>
    <row r="592" customFormat="1" ht="12" customHeight="1"/>
    <row r="593" customFormat="1" ht="12" customHeight="1"/>
    <row r="594" customFormat="1" ht="12" customHeight="1"/>
    <row r="595" customFormat="1" ht="12" customHeight="1"/>
    <row r="596" customFormat="1" ht="12" customHeight="1"/>
    <row r="597" customFormat="1" ht="12" customHeight="1"/>
    <row r="598" customFormat="1" ht="12" customHeight="1"/>
    <row r="599" customFormat="1" ht="12" customHeight="1"/>
    <row r="600" customFormat="1" ht="12" customHeight="1"/>
    <row r="601" customFormat="1" ht="12" customHeight="1"/>
    <row r="602" customFormat="1" ht="12" customHeight="1"/>
    <row r="603" customFormat="1" ht="12" customHeight="1"/>
    <row r="604" customFormat="1" ht="12" customHeight="1"/>
    <row r="605" customFormat="1" ht="12" customHeight="1"/>
    <row r="606" customFormat="1" ht="12" customHeight="1"/>
    <row r="607" customFormat="1" ht="12" customHeight="1"/>
    <row r="608" customFormat="1" ht="12" customHeight="1"/>
    <row r="609" customFormat="1" ht="12" customHeight="1"/>
    <row r="610" customFormat="1" ht="12" customHeight="1"/>
    <row r="611" customFormat="1" ht="12" customHeight="1"/>
    <row r="612" customFormat="1" ht="12" customHeight="1"/>
    <row r="613" customFormat="1" ht="12" customHeight="1"/>
    <row r="614" customFormat="1" ht="12" customHeight="1"/>
    <row r="615" customFormat="1" ht="12" customHeight="1"/>
    <row r="616" customFormat="1" ht="12" customHeight="1"/>
    <row r="617" customFormat="1" ht="12" customHeight="1"/>
    <row r="618" customFormat="1" ht="12" customHeight="1"/>
    <row r="619" customFormat="1" ht="12" customHeight="1"/>
    <row r="620" customFormat="1" ht="12" customHeight="1"/>
    <row r="621" customFormat="1" ht="12" customHeight="1"/>
    <row r="622" customFormat="1" ht="12" customHeight="1"/>
    <row r="623" customFormat="1" ht="12" customHeight="1"/>
    <row r="624" customFormat="1" ht="12" customHeight="1"/>
    <row r="625" customFormat="1" ht="12" customHeight="1"/>
    <row r="626" customFormat="1" ht="12" customHeight="1"/>
    <row r="627" customFormat="1" ht="12" customHeight="1"/>
    <row r="628" customFormat="1" ht="12" customHeight="1"/>
    <row r="629" customFormat="1" ht="12" customHeight="1"/>
    <row r="630" customFormat="1" ht="12" customHeight="1"/>
    <row r="631" customFormat="1" ht="12" customHeight="1"/>
    <row r="632" customFormat="1" ht="12" customHeight="1"/>
    <row r="633" customFormat="1" ht="12" customHeight="1"/>
    <row r="634" customFormat="1" ht="12" customHeight="1"/>
    <row r="635" customFormat="1" ht="12" customHeight="1"/>
    <row r="636" customFormat="1" ht="12" customHeight="1"/>
    <row r="637" customFormat="1" ht="12" customHeight="1"/>
    <row r="638" customFormat="1" ht="12" customHeight="1"/>
    <row r="639" customFormat="1" ht="12" customHeight="1"/>
    <row r="640" customFormat="1" ht="12" customHeight="1"/>
    <row r="641" customFormat="1" ht="12" customHeight="1"/>
    <row r="642" customFormat="1" ht="12" customHeight="1"/>
    <row r="643" customFormat="1" ht="12" customHeight="1"/>
    <row r="644" customFormat="1" ht="12" customHeight="1"/>
    <row r="645" customFormat="1" ht="12" customHeight="1"/>
    <row r="646" customFormat="1" ht="12" customHeight="1"/>
    <row r="647" customFormat="1" ht="12" customHeight="1"/>
    <row r="648" customFormat="1" ht="12" customHeight="1"/>
    <row r="649" customFormat="1" ht="12" customHeight="1"/>
    <row r="650" customFormat="1" ht="12" customHeight="1"/>
    <row r="651" customFormat="1" ht="12" customHeight="1"/>
    <row r="652" customFormat="1" ht="12" customHeight="1"/>
    <row r="653" customFormat="1" ht="12" customHeight="1"/>
    <row r="654" customFormat="1" ht="12" customHeight="1"/>
    <row r="655" customFormat="1" ht="12" customHeight="1"/>
    <row r="656" customFormat="1" ht="12" customHeight="1"/>
    <row r="657" customFormat="1" ht="12" customHeight="1"/>
    <row r="658" customFormat="1" ht="12" customHeight="1"/>
    <row r="659" customFormat="1" ht="12" customHeight="1"/>
    <row r="660" customFormat="1" ht="12" customHeight="1"/>
    <row r="661" customFormat="1" ht="12" customHeight="1"/>
    <row r="662" customFormat="1" ht="12" customHeight="1"/>
    <row r="663" customFormat="1" ht="12" customHeight="1"/>
    <row r="664" customFormat="1" ht="12" customHeight="1"/>
    <row r="665" customFormat="1" ht="12" customHeight="1"/>
    <row r="666" customFormat="1" ht="12" customHeight="1"/>
    <row r="667" customFormat="1" ht="12" customHeight="1"/>
    <row r="668" customFormat="1" ht="12" customHeight="1"/>
    <row r="669" customFormat="1" ht="12" customHeight="1"/>
    <row r="670" customFormat="1" ht="12" customHeight="1"/>
    <row r="671" customFormat="1" ht="12" customHeight="1"/>
    <row r="672" customFormat="1" ht="12" customHeight="1"/>
    <row r="673" customFormat="1" ht="12" customHeight="1"/>
    <row r="674" customFormat="1" ht="12" customHeight="1"/>
    <row r="675" customFormat="1" ht="12" customHeight="1"/>
    <row r="676" customFormat="1" ht="12" customHeight="1"/>
    <row r="677" customFormat="1" ht="12" customHeight="1"/>
    <row r="678" customFormat="1" ht="12" customHeight="1"/>
    <row r="679" customFormat="1" ht="12" customHeight="1"/>
    <row r="680" customFormat="1" ht="12" customHeight="1"/>
    <row r="681" customFormat="1" ht="12" customHeight="1"/>
    <row r="682" customFormat="1" ht="12" customHeight="1"/>
    <row r="683" customFormat="1" ht="12" customHeight="1"/>
    <row r="684" customFormat="1" ht="12" customHeight="1"/>
    <row r="685" customFormat="1" ht="12" customHeight="1"/>
    <row r="686" customFormat="1" ht="12" customHeight="1"/>
    <row r="687" customFormat="1" ht="12" customHeight="1"/>
    <row r="688" customFormat="1" ht="12" customHeight="1"/>
    <row r="689" customFormat="1" ht="12" customHeight="1"/>
    <row r="690" customFormat="1" ht="12" customHeight="1"/>
    <row r="691" customFormat="1" ht="12" customHeight="1"/>
    <row r="692" customFormat="1" ht="12" customHeight="1"/>
    <row r="693" customFormat="1" ht="12" customHeight="1"/>
    <row r="694" customFormat="1" ht="12" customHeight="1"/>
    <row r="695" customFormat="1" ht="12" customHeight="1"/>
    <row r="696" customFormat="1" ht="12" customHeight="1"/>
    <row r="697" customFormat="1" ht="12" customHeight="1"/>
    <row r="698" customFormat="1" ht="12" customHeight="1"/>
    <row r="699" customFormat="1" ht="12" customHeight="1"/>
    <row r="700" customFormat="1" ht="12" customHeight="1"/>
    <row r="701" customFormat="1" ht="12" customHeight="1"/>
    <row r="702" customFormat="1" ht="12" customHeight="1"/>
    <row r="703" customFormat="1" ht="12" customHeight="1"/>
    <row r="704" customFormat="1" ht="12" customHeight="1"/>
    <row r="705" customFormat="1" ht="12" customHeight="1"/>
    <row r="706" customFormat="1" ht="12" customHeight="1"/>
    <row r="707" customFormat="1" ht="12" customHeight="1"/>
    <row r="708" customFormat="1" ht="12" customHeight="1"/>
    <row r="709" customFormat="1" ht="12" customHeight="1"/>
    <row r="710" customFormat="1" ht="12" customHeight="1"/>
    <row r="711" customFormat="1" ht="12" customHeight="1"/>
    <row r="712" customFormat="1" ht="12" customHeight="1"/>
    <row r="713" customFormat="1" ht="12" customHeight="1"/>
    <row r="714" customFormat="1" ht="12" customHeight="1"/>
    <row r="715" customFormat="1" ht="12" customHeight="1"/>
    <row r="716" customFormat="1" ht="12" customHeight="1"/>
    <row r="717" customFormat="1" ht="12" customHeight="1"/>
    <row r="718" customFormat="1" ht="12" customHeight="1"/>
    <row r="719" customFormat="1" ht="12" customHeight="1"/>
    <row r="720" customFormat="1" ht="12" customHeight="1"/>
    <row r="721" customFormat="1" ht="12" customHeight="1"/>
    <row r="722" customFormat="1" ht="12" customHeight="1"/>
    <row r="723" customFormat="1" ht="12" customHeight="1"/>
    <row r="724" customFormat="1" ht="12" customHeight="1"/>
    <row r="725" customFormat="1" ht="12" customHeight="1"/>
    <row r="726" customFormat="1" ht="12" customHeight="1"/>
    <row r="727" customFormat="1" ht="12" customHeight="1"/>
    <row r="728" customFormat="1" ht="12" customHeight="1"/>
    <row r="729" customFormat="1" ht="12" customHeight="1"/>
    <row r="730" customFormat="1" ht="12" customHeight="1"/>
    <row r="731" customFormat="1" ht="12" customHeight="1"/>
    <row r="732" customFormat="1" ht="12" customHeight="1"/>
    <row r="733" customFormat="1" ht="12" customHeight="1"/>
    <row r="734" customFormat="1" ht="12" customHeight="1"/>
    <row r="735" customFormat="1" ht="12" customHeight="1"/>
    <row r="736" customFormat="1" ht="12" customHeight="1"/>
    <row r="737" customFormat="1" ht="12" customHeight="1"/>
    <row r="738" customFormat="1" ht="12" customHeight="1"/>
    <row r="739" customFormat="1" ht="12" customHeight="1"/>
    <row r="740" customFormat="1" ht="12" customHeight="1"/>
    <row r="741" customFormat="1" ht="12" customHeight="1"/>
    <row r="742" customFormat="1" ht="12" customHeight="1"/>
    <row r="743" customFormat="1" ht="12" customHeight="1"/>
    <row r="744" customFormat="1" ht="12" customHeight="1"/>
    <row r="745" customFormat="1" ht="12" customHeight="1"/>
    <row r="746" customFormat="1" ht="12" customHeight="1"/>
    <row r="747" customFormat="1" ht="12" customHeight="1"/>
    <row r="748" customFormat="1" ht="12" customHeight="1"/>
    <row r="749" customFormat="1" ht="12" customHeight="1"/>
    <row r="750" customFormat="1" ht="12" customHeight="1"/>
    <row r="751" customFormat="1" ht="12" customHeight="1"/>
    <row r="752" customFormat="1" ht="12" customHeight="1"/>
    <row r="753" customFormat="1" ht="12" customHeight="1"/>
    <row r="754" customFormat="1" ht="12" customHeight="1"/>
    <row r="755" customFormat="1" ht="12" customHeight="1"/>
    <row r="756" customFormat="1" ht="12" customHeight="1"/>
    <row r="757" customFormat="1" ht="12" customHeight="1"/>
    <row r="758" customFormat="1" ht="12" customHeight="1"/>
    <row r="759" customFormat="1" ht="12" customHeight="1"/>
    <row r="760" customFormat="1" ht="12" customHeight="1"/>
    <row r="761" customFormat="1" ht="12" customHeight="1"/>
    <row r="762" customFormat="1" ht="12" customHeight="1"/>
    <row r="763" customFormat="1" ht="12" customHeight="1"/>
    <row r="764" customFormat="1" ht="12" customHeight="1"/>
    <row r="765" customFormat="1" ht="12" customHeight="1"/>
    <row r="766" customFormat="1" ht="12" customHeight="1"/>
    <row r="767" customFormat="1" ht="12" customHeight="1"/>
    <row r="768" customFormat="1" ht="12" customHeight="1"/>
    <row r="769" customFormat="1" ht="12" customHeight="1"/>
    <row r="770" customFormat="1" ht="12" customHeight="1"/>
    <row r="771" customFormat="1" ht="12" customHeight="1"/>
    <row r="772" customFormat="1" ht="12" customHeight="1"/>
    <row r="773" customFormat="1" ht="12" customHeight="1"/>
    <row r="774" customFormat="1" ht="12" customHeight="1"/>
    <row r="775" customFormat="1" ht="12" customHeight="1"/>
    <row r="776" customFormat="1" ht="12" customHeight="1"/>
    <row r="777" customFormat="1" ht="12" customHeight="1"/>
    <row r="778" customFormat="1" ht="12" customHeight="1"/>
    <row r="779" customFormat="1" ht="12" customHeight="1"/>
    <row r="780" customFormat="1" ht="12" customHeight="1"/>
    <row r="781" customFormat="1" ht="12" customHeight="1"/>
    <row r="782" customFormat="1" ht="12" customHeight="1"/>
    <row r="783" customFormat="1" ht="12" customHeight="1"/>
    <row r="784" customFormat="1" ht="12" customHeight="1"/>
    <row r="785" customFormat="1" ht="12" customHeight="1"/>
    <row r="786" customFormat="1" ht="12" customHeight="1"/>
    <row r="787" customFormat="1" ht="12" customHeight="1"/>
    <row r="788" customFormat="1" ht="12" customHeight="1"/>
    <row r="789" customFormat="1" ht="12" customHeight="1"/>
    <row r="790" customFormat="1" ht="12" customHeight="1"/>
    <row r="791" customFormat="1" ht="12" customHeight="1"/>
    <row r="792" customFormat="1" ht="12" customHeight="1"/>
    <row r="793" customFormat="1" ht="12" customHeight="1"/>
    <row r="794" customFormat="1" ht="12" customHeight="1"/>
    <row r="795" customFormat="1" ht="12" customHeight="1"/>
    <row r="796" customFormat="1" ht="12" customHeight="1"/>
    <row r="797" customFormat="1" ht="12" customHeight="1"/>
    <row r="798" customFormat="1" ht="12" customHeight="1"/>
    <row r="799" customFormat="1" ht="12" customHeight="1"/>
    <row r="800" customFormat="1" ht="12" customHeight="1"/>
    <row r="801" customFormat="1" ht="12" customHeight="1"/>
    <row r="802" customFormat="1" ht="12" customHeight="1"/>
    <row r="803" customFormat="1" ht="12" customHeight="1"/>
    <row r="804" customFormat="1" ht="12" customHeight="1"/>
    <row r="805" customFormat="1" ht="12" customHeight="1"/>
    <row r="806" customFormat="1" ht="12" customHeight="1"/>
    <row r="807" customFormat="1" ht="12" customHeight="1"/>
    <row r="808" customFormat="1" ht="12" customHeight="1"/>
    <row r="809" customFormat="1" ht="12" customHeight="1"/>
    <row r="810" customFormat="1" ht="12" customHeight="1"/>
    <row r="811" customFormat="1" ht="12" customHeight="1"/>
    <row r="812" customFormat="1" ht="12" customHeight="1"/>
    <row r="813" customFormat="1" ht="12" customHeight="1"/>
    <row r="814" customFormat="1" ht="12" customHeight="1"/>
    <row r="815" customFormat="1" ht="12" customHeight="1"/>
    <row r="816" customFormat="1" ht="12" customHeight="1"/>
    <row r="817" customFormat="1" ht="12" customHeight="1"/>
    <row r="818" customFormat="1" ht="12" customHeight="1"/>
    <row r="819" customFormat="1" ht="12" customHeight="1"/>
    <row r="820" customFormat="1" ht="12" customHeight="1"/>
    <row r="821" customFormat="1" ht="12" customHeight="1"/>
    <row r="822" customFormat="1" ht="12" customHeight="1"/>
    <row r="823" customFormat="1" ht="12" customHeight="1"/>
    <row r="824" customFormat="1" ht="12" customHeight="1"/>
    <row r="825" customFormat="1" ht="12" customHeight="1"/>
    <row r="826" customFormat="1" ht="12" customHeight="1"/>
    <row r="827" customFormat="1" ht="12" customHeight="1"/>
    <row r="828" customFormat="1" ht="12" customHeight="1"/>
    <row r="829" customFormat="1" ht="12" customHeight="1"/>
    <row r="830" customFormat="1" ht="12" customHeight="1"/>
    <row r="831" customFormat="1" ht="12" customHeight="1"/>
    <row r="832" customFormat="1" ht="12" customHeight="1"/>
    <row r="833" customFormat="1" ht="12" customHeight="1"/>
    <row r="834" customFormat="1" ht="12" customHeight="1"/>
    <row r="835" customFormat="1" ht="12" customHeight="1"/>
    <row r="836" customFormat="1" ht="12" customHeight="1"/>
    <row r="837" customFormat="1" ht="12" customHeight="1"/>
    <row r="838" customFormat="1" ht="12" customHeight="1"/>
    <row r="839" customFormat="1" ht="12" customHeight="1"/>
    <row r="840" customFormat="1" ht="12" customHeight="1"/>
    <row r="841" customFormat="1" ht="12" customHeight="1"/>
    <row r="842" customFormat="1" ht="12" customHeight="1"/>
    <row r="843" customFormat="1" ht="12" customHeight="1"/>
    <row r="844" customFormat="1" ht="12" customHeight="1"/>
    <row r="845" customFormat="1" ht="12" customHeight="1"/>
    <row r="846" customFormat="1" ht="12" customHeight="1"/>
    <row r="847" customFormat="1" ht="12" customHeight="1"/>
    <row r="848" customFormat="1" ht="12" customHeight="1"/>
    <row r="849" customFormat="1" ht="12" customHeight="1"/>
    <row r="850" customFormat="1" ht="12" customHeight="1"/>
    <row r="851" customFormat="1" ht="12" customHeight="1"/>
    <row r="852" customFormat="1" ht="12" customHeight="1"/>
    <row r="853" customFormat="1" ht="12" customHeight="1"/>
    <row r="854" customFormat="1" ht="12" customHeight="1"/>
    <row r="855" customFormat="1" ht="12" customHeight="1"/>
    <row r="856" customFormat="1" ht="12" customHeight="1"/>
    <row r="857" customFormat="1" ht="12" customHeight="1"/>
    <row r="858" customFormat="1" ht="12" customHeight="1"/>
    <row r="859" customFormat="1" ht="12" customHeight="1"/>
    <row r="860" customFormat="1" ht="12" customHeight="1"/>
    <row r="861" customFormat="1" ht="12" customHeight="1"/>
    <row r="862" customFormat="1" ht="12" customHeight="1"/>
    <row r="863" customFormat="1" ht="12" customHeight="1"/>
    <row r="864" customFormat="1" ht="12" customHeight="1"/>
    <row r="865" customFormat="1" ht="12" customHeight="1"/>
    <row r="866" customFormat="1" ht="12" customHeight="1"/>
    <row r="867" customFormat="1" ht="12" customHeight="1"/>
    <row r="868" customFormat="1" ht="12" customHeight="1"/>
    <row r="869" customFormat="1" ht="12" customHeight="1"/>
    <row r="870" customFormat="1" ht="12" customHeight="1"/>
    <row r="871" customFormat="1" ht="12" customHeight="1"/>
    <row r="872" customFormat="1" ht="12" customHeight="1"/>
    <row r="873" customFormat="1" ht="12" customHeight="1"/>
    <row r="874" customFormat="1" ht="12" customHeight="1"/>
    <row r="875" customFormat="1" ht="12" customHeight="1"/>
    <row r="876" customFormat="1" ht="12" customHeight="1"/>
    <row r="877" customFormat="1" ht="12" customHeight="1"/>
    <row r="878" customFormat="1" ht="12" customHeight="1"/>
    <row r="879" customFormat="1" ht="12" customHeight="1"/>
    <row r="880" customFormat="1" ht="12" customHeight="1"/>
    <row r="881" customFormat="1" ht="12" customHeight="1"/>
    <row r="882" customFormat="1" ht="12" customHeight="1"/>
    <row r="883" customFormat="1" ht="12" customHeight="1"/>
    <row r="884" customFormat="1" ht="12" customHeight="1"/>
    <row r="885" customFormat="1" ht="12" customHeight="1"/>
    <row r="886" customFormat="1" ht="12" customHeight="1"/>
    <row r="887" customFormat="1" ht="12" customHeight="1"/>
    <row r="888" customFormat="1" ht="12" customHeight="1"/>
    <row r="889" customFormat="1" ht="12" customHeight="1"/>
    <row r="890" customFormat="1" ht="12" customHeight="1"/>
    <row r="891" customFormat="1" ht="12" customHeight="1"/>
    <row r="892" customFormat="1" ht="12" customHeight="1"/>
    <row r="893" customFormat="1" ht="12" customHeight="1"/>
    <row r="894" customFormat="1" ht="12" customHeight="1"/>
    <row r="895" customFormat="1" ht="12" customHeight="1"/>
    <row r="896" customFormat="1" ht="12" customHeight="1"/>
    <row r="897" customFormat="1" ht="12" customHeight="1"/>
    <row r="898" customFormat="1" ht="12" customHeight="1"/>
    <row r="899" customFormat="1" ht="12" customHeight="1"/>
    <row r="900" customFormat="1" ht="12" customHeight="1"/>
    <row r="901" customFormat="1" ht="12" customHeight="1"/>
    <row r="902" customFormat="1" ht="12" customHeight="1"/>
    <row r="903" customFormat="1" ht="12" customHeight="1"/>
    <row r="904" customFormat="1" ht="12" customHeight="1"/>
    <row r="905" customFormat="1" ht="12" customHeight="1"/>
    <row r="906" customFormat="1" ht="12" customHeight="1"/>
    <row r="907" customFormat="1" ht="12" customHeight="1"/>
    <row r="908" customFormat="1" ht="12" customHeight="1"/>
    <row r="909" customFormat="1" ht="12" customHeight="1"/>
    <row r="910" customFormat="1" ht="12" customHeight="1"/>
    <row r="911" customFormat="1" ht="12" customHeight="1"/>
    <row r="912" customFormat="1" ht="12" customHeight="1"/>
    <row r="913" customFormat="1" ht="12" customHeight="1"/>
    <row r="914" customFormat="1" ht="12" customHeight="1"/>
    <row r="915" customFormat="1" ht="12" customHeight="1"/>
    <row r="916" customFormat="1" ht="12" customHeight="1"/>
    <row r="917" customFormat="1" ht="12" customHeight="1"/>
    <row r="918" customFormat="1" ht="12" customHeight="1"/>
    <row r="919" customFormat="1" ht="12" customHeight="1"/>
    <row r="920" customFormat="1" ht="12" customHeight="1"/>
    <row r="921" customFormat="1" ht="12" customHeight="1"/>
    <row r="922" customFormat="1" ht="12" customHeight="1"/>
    <row r="923" customFormat="1" ht="12" customHeight="1"/>
    <row r="924" customFormat="1" ht="12" customHeight="1"/>
    <row r="925" customFormat="1" ht="12" customHeight="1"/>
    <row r="926" customFormat="1" ht="12" customHeight="1"/>
    <row r="927" customFormat="1" ht="12" customHeight="1"/>
    <row r="928" customFormat="1" ht="12" customHeight="1"/>
    <row r="929" customFormat="1" ht="12" customHeight="1"/>
    <row r="930" customFormat="1" ht="12" customHeight="1"/>
    <row r="931" customFormat="1" ht="12" customHeight="1"/>
    <row r="932" customFormat="1" ht="12" customHeight="1"/>
    <row r="933" customFormat="1" ht="12" customHeight="1"/>
    <row r="934" customFormat="1" ht="12" customHeight="1"/>
    <row r="935" customFormat="1" ht="12" customHeight="1"/>
    <row r="936" customFormat="1" ht="12" customHeight="1"/>
    <row r="937" customFormat="1" ht="12" customHeight="1"/>
    <row r="938" customFormat="1" ht="12" customHeight="1"/>
    <row r="939" customFormat="1" ht="12" customHeight="1"/>
    <row r="940" customFormat="1" ht="12" customHeight="1"/>
    <row r="941" customFormat="1" ht="12" customHeight="1"/>
    <row r="942" customFormat="1" ht="12" customHeight="1"/>
    <row r="943" customFormat="1" ht="12" customHeight="1"/>
    <row r="944" customFormat="1" ht="12" customHeight="1"/>
    <row r="945" customFormat="1" ht="12" customHeight="1"/>
    <row r="946" customFormat="1" ht="12" customHeight="1"/>
    <row r="947" customFormat="1" ht="12" customHeight="1"/>
    <row r="948" customFormat="1" ht="12" customHeight="1"/>
    <row r="949" customFormat="1" ht="12" customHeight="1"/>
    <row r="950" customFormat="1" ht="12" customHeight="1"/>
    <row r="951" customFormat="1" ht="12" customHeight="1"/>
    <row r="952" customFormat="1" ht="12" customHeight="1"/>
    <row r="953" customFormat="1" ht="12" customHeight="1"/>
    <row r="954" customFormat="1" ht="12" customHeight="1"/>
    <row r="955" customFormat="1" ht="12" customHeight="1"/>
    <row r="956" customFormat="1" ht="12" customHeight="1"/>
    <row r="957" customFormat="1" ht="12" customHeight="1"/>
    <row r="958" customFormat="1" ht="12" customHeight="1"/>
    <row r="959" customFormat="1" ht="12" customHeight="1"/>
    <row r="960" customFormat="1" ht="12" customHeight="1"/>
    <row r="961" customFormat="1" ht="12" customHeight="1"/>
    <row r="962" customFormat="1" ht="12" customHeight="1"/>
    <row r="963" customFormat="1" ht="12" customHeight="1"/>
    <row r="964" customFormat="1" ht="12" customHeight="1"/>
    <row r="965" customFormat="1" ht="12" customHeight="1"/>
    <row r="966" customFormat="1" ht="12" customHeight="1"/>
    <row r="967" customFormat="1" ht="12" customHeight="1"/>
    <row r="968" customFormat="1" ht="12" customHeight="1"/>
    <row r="969" customFormat="1" ht="12" customHeight="1"/>
    <row r="970" customFormat="1" ht="12" customHeight="1"/>
    <row r="971" customFormat="1" ht="12" customHeight="1"/>
    <row r="972" customFormat="1" ht="12" customHeight="1"/>
    <row r="973" customFormat="1" ht="12" customHeight="1"/>
    <row r="974" customFormat="1" ht="12" customHeight="1"/>
    <row r="975" customFormat="1" ht="12" customHeight="1"/>
    <row r="976" customFormat="1" ht="12" customHeight="1"/>
    <row r="977" customFormat="1" ht="12" customHeight="1"/>
    <row r="978" customFormat="1" ht="12" customHeight="1"/>
    <row r="979" customFormat="1" ht="12" customHeight="1"/>
    <row r="980" customFormat="1" ht="12" customHeight="1"/>
    <row r="981" customFormat="1" ht="12" customHeight="1"/>
    <row r="982" customFormat="1" ht="12" customHeight="1"/>
    <row r="983" customFormat="1" ht="12" customHeight="1"/>
    <row r="984" customFormat="1" ht="12" customHeight="1"/>
    <row r="985" customFormat="1" ht="12" customHeight="1"/>
    <row r="986" customFormat="1" ht="12" customHeight="1"/>
    <row r="987" customFormat="1" ht="12" customHeight="1"/>
    <row r="988" customFormat="1" ht="12" customHeight="1"/>
    <row r="989" customFormat="1" ht="12" customHeight="1"/>
    <row r="990" customFormat="1" ht="12" customHeight="1"/>
    <row r="991" customFormat="1" ht="12" customHeight="1"/>
    <row r="992" customFormat="1" ht="12" customHeight="1"/>
    <row r="993" customFormat="1" ht="12" customHeight="1"/>
    <row r="994" customFormat="1" ht="12" customHeight="1"/>
    <row r="995" customFormat="1" ht="12" customHeight="1"/>
    <row r="996" customFormat="1" ht="12" customHeight="1"/>
    <row r="997" customFormat="1" ht="12" customHeight="1"/>
    <row r="998" customFormat="1" ht="12" customHeight="1"/>
    <row r="999" customFormat="1" ht="12" customHeight="1"/>
    <row r="1000" customFormat="1" ht="12" customHeight="1"/>
  </sheetData>
  <mergeCells count="1">
    <mergeCell ref="C1:D1"/>
  </mergeCells>
  <dataValidations count="2">
    <dataValidation type="list" allowBlank="1" showErrorMessage="1" sqref="B5" xr:uid="{3D8A6D05-510D-7D47-8328-798D8764031B}">
      <formula1>productie</formula1>
    </dataValidation>
    <dataValidation type="list" allowBlank="1" showErrorMessage="1" sqref="B4" xr:uid="{203C868D-6F24-F64A-861A-ED93F927C094}">
      <formula1>bedienden</formula1>
    </dataValidation>
  </dataValidations>
  <pageMargins left="0.75" right="0.75" top="1" bottom="1" header="0" footer="0"/>
  <pageSetup paperSize="9" orientation="portrait"/>
  <legacy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Z1000"/>
  <sheetViews>
    <sheetView workbookViewId="0">
      <selection sqref="A1:XFD1048576"/>
    </sheetView>
  </sheetViews>
  <sheetFormatPr defaultColWidth="14.5" defaultRowHeight="15" customHeight="1"/>
  <cols>
    <col min="1" max="1" width="57.125" customWidth="1"/>
    <col min="2" max="2" width="13.875" customWidth="1"/>
    <col min="3" max="3" width="14.375" customWidth="1"/>
    <col min="4" max="4" width="14.625" customWidth="1"/>
    <col min="5" max="26" width="10.875" customWidth="1"/>
  </cols>
  <sheetData>
    <row r="1" spans="1:26" ht="17.100000000000001" thickBot="1">
      <c r="A1" s="94" t="s">
        <v>40</v>
      </c>
      <c r="B1" s="95">
        <v>2026</v>
      </c>
      <c r="C1" s="167" t="s">
        <v>41</v>
      </c>
      <c r="D1" s="168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</row>
    <row r="2" spans="1:26" ht="12" customHeight="1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</row>
    <row r="3" spans="1:26" ht="12" customHeight="1">
      <c r="A3" s="17" t="s">
        <v>42</v>
      </c>
      <c r="B3" s="18" t="s">
        <v>15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spans="1:26" ht="12" customHeight="1">
      <c r="A4" s="17" t="s">
        <v>43</v>
      </c>
      <c r="B4" s="18" t="s">
        <v>15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1:26" ht="12" customHeight="1">
      <c r="A5" s="17" t="s">
        <v>44</v>
      </c>
      <c r="B5" s="18" t="s">
        <v>15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26" ht="12" customHeight="1">
      <c r="A6" s="17" t="s">
        <v>45</v>
      </c>
      <c r="B6" s="19">
        <v>0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2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</row>
    <row r="8" spans="1:26" ht="12" customHeight="1">
      <c r="A8" s="15" t="s">
        <v>46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</row>
    <row r="9" spans="1:26" ht="12" customHeight="1">
      <c r="A9" s="17" t="s">
        <v>47</v>
      </c>
      <c r="B9" s="20" t="s">
        <v>48</v>
      </c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</row>
    <row r="10" spans="1:26" ht="12" customHeight="1">
      <c r="A10" s="17" t="s">
        <v>49</v>
      </c>
      <c r="B10" s="18" t="s">
        <v>15</v>
      </c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</row>
    <row r="11" spans="1:26" ht="12" customHeight="1">
      <c r="A11" s="17" t="s">
        <v>50</v>
      </c>
      <c r="B11" s="18" t="s">
        <v>15</v>
      </c>
      <c r="C11" s="6" t="s">
        <v>15</v>
      </c>
      <c r="D11" s="6" t="s">
        <v>15</v>
      </c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</row>
    <row r="12" spans="1:26" ht="12" customHeight="1">
      <c r="A12" s="17" t="s">
        <v>51</v>
      </c>
      <c r="B12" s="18" t="s">
        <v>15</v>
      </c>
      <c r="C12" s="6" t="s">
        <v>15</v>
      </c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</row>
    <row r="13" spans="1:26" ht="12" customHeight="1">
      <c r="A13" s="17" t="s">
        <v>52</v>
      </c>
      <c r="B13" s="18"/>
      <c r="C13" s="6" t="s">
        <v>15</v>
      </c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</row>
    <row r="14" spans="1:26" ht="12" customHeight="1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</row>
    <row r="15" spans="1:26" ht="12" customHeight="1">
      <c r="A15" s="17" t="s">
        <v>107</v>
      </c>
      <c r="B15" s="21">
        <v>0</v>
      </c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</row>
    <row r="16" spans="1:26" ht="12" customHeight="1">
      <c r="A16" s="17" t="s">
        <v>108</v>
      </c>
      <c r="B16" s="21">
        <v>0</v>
      </c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</row>
    <row r="17" spans="1:26" ht="12" customHeight="1">
      <c r="A17" s="17" t="s">
        <v>109</v>
      </c>
      <c r="B17" s="21">
        <v>0</v>
      </c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</row>
    <row r="18" spans="1:26" ht="12" customHeight="1">
      <c r="A18" s="6"/>
      <c r="B18" s="42" t="s">
        <v>110</v>
      </c>
      <c r="C18" s="42" t="s">
        <v>111</v>
      </c>
      <c r="D18" s="42" t="s">
        <v>112</v>
      </c>
      <c r="E18" s="6"/>
      <c r="F18" s="6"/>
      <c r="G18" s="6"/>
      <c r="H18" s="6"/>
      <c r="I18" s="6"/>
      <c r="J18" s="6"/>
      <c r="K18" s="6"/>
      <c r="L18" s="6"/>
      <c r="M18" s="6"/>
      <c r="N18" s="6"/>
    </row>
    <row r="19" spans="1:26" ht="12" customHeight="1">
      <c r="A19" s="17" t="s">
        <v>113</v>
      </c>
      <c r="B19" s="24">
        <f>B15*3/13/5</f>
        <v>0</v>
      </c>
      <c r="C19" s="24">
        <f>B16*3/13/5</f>
        <v>0</v>
      </c>
      <c r="D19" s="24">
        <f>B17*3/13/5</f>
        <v>0</v>
      </c>
      <c r="E19" s="6"/>
      <c r="F19" s="6"/>
      <c r="G19" s="6"/>
      <c r="H19" s="6"/>
      <c r="I19" s="6"/>
      <c r="J19" s="6"/>
      <c r="K19" s="6"/>
      <c r="L19" s="6"/>
      <c r="M19" s="6"/>
      <c r="N19" s="6"/>
    </row>
    <row r="20" spans="1:26" ht="12" customHeight="1">
      <c r="A20" s="17" t="s">
        <v>114</v>
      </c>
      <c r="B20" s="24">
        <f>B15*1/20</f>
        <v>0</v>
      </c>
      <c r="C20" s="24">
        <f>B16*1/20</f>
        <v>0</v>
      </c>
      <c r="D20" s="24">
        <f>B17*1/20</f>
        <v>0</v>
      </c>
      <c r="E20" s="6"/>
      <c r="F20" s="6"/>
      <c r="G20" s="6"/>
      <c r="H20" s="6"/>
      <c r="I20" s="6"/>
      <c r="J20" s="6"/>
      <c r="K20" s="6"/>
      <c r="L20" s="6"/>
      <c r="M20" s="6"/>
      <c r="N20" s="6"/>
    </row>
    <row r="21" spans="1:26" ht="12" customHeight="1">
      <c r="A21" s="17" t="s">
        <v>115</v>
      </c>
      <c r="B21" s="24">
        <f>B15*1/22</f>
        <v>0</v>
      </c>
      <c r="C21" s="24">
        <f>B16*1/22</f>
        <v>0</v>
      </c>
      <c r="D21" s="24">
        <f>B17*1/22</f>
        <v>0</v>
      </c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 spans="1:26" ht="12" customHeight="1">
      <c r="A22" s="6" t="s">
        <v>15</v>
      </c>
      <c r="B22" s="6" t="s">
        <v>15</v>
      </c>
      <c r="C22" s="6" t="s">
        <v>15</v>
      </c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</row>
    <row r="23" spans="1:26" ht="12" customHeight="1">
      <c r="A23" s="17" t="s">
        <v>68</v>
      </c>
      <c r="B23" s="25">
        <v>0</v>
      </c>
      <c r="C23" s="6" t="s">
        <v>69</v>
      </c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</row>
    <row r="24" spans="1:26" ht="12" customHeight="1">
      <c r="A24" s="17" t="s">
        <v>116</v>
      </c>
      <c r="B24" s="25">
        <v>0</v>
      </c>
      <c r="C24" s="6" t="s">
        <v>69</v>
      </c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</row>
    <row r="25" spans="1:26" ht="12" customHeight="1">
      <c r="A25" s="17" t="s">
        <v>71</v>
      </c>
      <c r="B25" s="25">
        <v>0</v>
      </c>
      <c r="C25" s="6" t="s">
        <v>69</v>
      </c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</row>
    <row r="26" spans="1:26" ht="12" customHeight="1">
      <c r="A26" s="17" t="s">
        <v>73</v>
      </c>
      <c r="B26" s="25">
        <v>0</v>
      </c>
      <c r="C26" s="6" t="s">
        <v>69</v>
      </c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</row>
    <row r="27" spans="1:26" ht="12" customHeight="1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</row>
    <row r="28" spans="1:26" ht="12" customHeight="1">
      <c r="A28" s="17" t="s">
        <v>75</v>
      </c>
      <c r="B28" s="8">
        <f>'RSZ-tarieven'!B4</f>
        <v>0.25</v>
      </c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</row>
    <row r="29" spans="1:26" ht="12" customHeight="1">
      <c r="A29" s="17" t="s">
        <v>76</v>
      </c>
      <c r="B29" s="8">
        <f>'RSZ-tarieven'!B15</f>
        <v>1.9799999999999998E-2</v>
      </c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</row>
    <row r="30" spans="1:26" ht="12" customHeight="1">
      <c r="A30" s="17" t="s">
        <v>77</v>
      </c>
      <c r="B30" s="22">
        <f>IF(B6&lt;10,0,1.69%)</f>
        <v>0</v>
      </c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</row>
    <row r="31" spans="1:26" ht="12" customHeight="1">
      <c r="A31" s="17" t="s">
        <v>117</v>
      </c>
      <c r="B31" s="26">
        <f>IF(B15&gt;3744,0,0.14*(11233.89-(B15*3))/13/5)</f>
        <v>24.196070769230769</v>
      </c>
      <c r="C31" s="6"/>
      <c r="D31" s="6"/>
      <c r="E31" s="8"/>
      <c r="F31" s="6"/>
      <c r="G31" s="6"/>
      <c r="H31" s="6"/>
      <c r="I31" s="6"/>
      <c r="J31" s="6"/>
      <c r="K31" s="6"/>
      <c r="L31" s="6"/>
      <c r="M31" s="6"/>
      <c r="N31" s="6"/>
    </row>
    <row r="32" spans="1:26" ht="12" customHeight="1">
      <c r="A32" s="17" t="s">
        <v>79</v>
      </c>
      <c r="B32" s="27"/>
      <c r="C32" s="6" t="s">
        <v>118</v>
      </c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</row>
    <row r="33" spans="1:26" ht="12" customHeight="1">
      <c r="A33" s="17" t="s">
        <v>80</v>
      </c>
      <c r="B33" s="27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</row>
    <row r="34" spans="1:26" ht="12" customHeight="1">
      <c r="A34" s="6"/>
      <c r="B34" s="6"/>
      <c r="C34" s="6"/>
      <c r="D34" s="6"/>
      <c r="E34" s="6"/>
      <c r="F34" s="6"/>
      <c r="G34" s="6"/>
      <c r="H34" s="6"/>
      <c r="I34" s="6"/>
      <c r="J34" s="28" t="s">
        <v>15</v>
      </c>
      <c r="K34" s="6"/>
      <c r="L34" s="6"/>
      <c r="M34" s="29" t="s">
        <v>15</v>
      </c>
      <c r="N34" s="6"/>
    </row>
    <row r="35" spans="1:26" ht="12" customHeight="1">
      <c r="A35" s="6"/>
      <c r="B35" s="30">
        <f>B1</f>
        <v>2026</v>
      </c>
      <c r="C35" s="20" t="s">
        <v>82</v>
      </c>
      <c r="D35" s="20" t="s">
        <v>83</v>
      </c>
      <c r="E35" s="20" t="s">
        <v>84</v>
      </c>
      <c r="F35" s="20" t="s">
        <v>85</v>
      </c>
      <c r="G35" s="20" t="s">
        <v>86</v>
      </c>
      <c r="H35" s="20" t="s">
        <v>87</v>
      </c>
      <c r="I35" s="20" t="s">
        <v>89</v>
      </c>
      <c r="J35" s="20" t="s">
        <v>90</v>
      </c>
      <c r="K35" s="20" t="s">
        <v>91</v>
      </c>
      <c r="L35" s="20" t="s">
        <v>92</v>
      </c>
      <c r="M35" s="20" t="s">
        <v>93</v>
      </c>
      <c r="N35" s="20" t="s">
        <v>95</v>
      </c>
    </row>
    <row r="36" spans="1:26" ht="12" customHeight="1">
      <c r="A36" s="43" t="s">
        <v>119</v>
      </c>
      <c r="B36" s="44">
        <f t="shared" ref="B36:B44" si="0">SUM(C36:N36)</f>
        <v>0</v>
      </c>
      <c r="C36" s="45">
        <v>0</v>
      </c>
      <c r="D36" s="46">
        <v>0</v>
      </c>
      <c r="E36" s="46">
        <v>0</v>
      </c>
      <c r="F36" s="46">
        <v>0</v>
      </c>
      <c r="G36" s="46">
        <v>0</v>
      </c>
      <c r="H36" s="46">
        <v>0</v>
      </c>
      <c r="I36" s="46">
        <v>0</v>
      </c>
      <c r="J36" s="46">
        <v>0</v>
      </c>
      <c r="K36" s="46">
        <v>0</v>
      </c>
      <c r="L36" s="46">
        <v>0</v>
      </c>
      <c r="M36" s="46">
        <v>0</v>
      </c>
      <c r="N36" s="47">
        <v>0</v>
      </c>
    </row>
    <row r="37" spans="1:26" ht="12" customHeight="1">
      <c r="A37" s="43" t="s">
        <v>120</v>
      </c>
      <c r="B37" s="44">
        <f t="shared" si="0"/>
        <v>0</v>
      </c>
      <c r="C37" s="45">
        <v>0</v>
      </c>
      <c r="D37" s="46">
        <v>0</v>
      </c>
      <c r="E37" s="46">
        <v>0</v>
      </c>
      <c r="F37" s="46">
        <v>0</v>
      </c>
      <c r="G37" s="46">
        <v>0</v>
      </c>
      <c r="H37" s="46">
        <v>0</v>
      </c>
      <c r="I37" s="46">
        <v>0</v>
      </c>
      <c r="J37" s="46">
        <v>0</v>
      </c>
      <c r="K37" s="46">
        <v>0</v>
      </c>
      <c r="L37" s="46">
        <v>0</v>
      </c>
      <c r="M37" s="46">
        <v>0</v>
      </c>
      <c r="N37" s="47">
        <v>0</v>
      </c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 spans="1:26" ht="12" customHeight="1">
      <c r="A38" s="43" t="s">
        <v>121</v>
      </c>
      <c r="B38" s="44">
        <f t="shared" si="0"/>
        <v>0</v>
      </c>
      <c r="C38" s="45">
        <v>0</v>
      </c>
      <c r="D38" s="46">
        <v>0</v>
      </c>
      <c r="E38" s="46">
        <v>0</v>
      </c>
      <c r="F38" s="46">
        <v>0</v>
      </c>
      <c r="G38" s="46">
        <v>0</v>
      </c>
      <c r="H38" s="46">
        <v>0</v>
      </c>
      <c r="I38" s="46">
        <v>0</v>
      </c>
      <c r="J38" s="46">
        <v>0</v>
      </c>
      <c r="K38" s="46">
        <v>0</v>
      </c>
      <c r="L38" s="46">
        <v>0</v>
      </c>
      <c r="M38" s="46">
        <v>0</v>
      </c>
      <c r="N38" s="47">
        <v>0</v>
      </c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 spans="1:26" ht="12" customHeight="1">
      <c r="A39" s="6" t="s">
        <v>99</v>
      </c>
      <c r="B39" s="33">
        <f t="shared" si="0"/>
        <v>0</v>
      </c>
      <c r="C39" s="126">
        <f t="shared" ref="C39:N39" si="1">($B$19*C36)+($B$20*C37)+($B$21*C38)</f>
        <v>0</v>
      </c>
      <c r="D39" s="127">
        <f t="shared" si="1"/>
        <v>0</v>
      </c>
      <c r="E39" s="127">
        <f t="shared" si="1"/>
        <v>0</v>
      </c>
      <c r="F39" s="127">
        <f t="shared" si="1"/>
        <v>0</v>
      </c>
      <c r="G39" s="127">
        <f t="shared" si="1"/>
        <v>0</v>
      </c>
      <c r="H39" s="127">
        <f t="shared" si="1"/>
        <v>0</v>
      </c>
      <c r="I39" s="127">
        <f t="shared" si="1"/>
        <v>0</v>
      </c>
      <c r="J39" s="127">
        <f t="shared" si="1"/>
        <v>0</v>
      </c>
      <c r="K39" s="127">
        <f t="shared" si="1"/>
        <v>0</v>
      </c>
      <c r="L39" s="127">
        <f t="shared" si="1"/>
        <v>0</v>
      </c>
      <c r="M39" s="127">
        <f t="shared" si="1"/>
        <v>0</v>
      </c>
      <c r="N39" s="113">
        <f t="shared" si="1"/>
        <v>0</v>
      </c>
    </row>
    <row r="40" spans="1:26" ht="12" customHeight="1">
      <c r="A40" s="6" t="s">
        <v>100</v>
      </c>
      <c r="B40" s="33">
        <f t="shared" si="0"/>
        <v>0</v>
      </c>
      <c r="C40" s="34">
        <f t="shared" ref="C40:N40" si="2">$B$23*(C36+C37+C38)</f>
        <v>0</v>
      </c>
      <c r="D40" s="24">
        <f t="shared" si="2"/>
        <v>0</v>
      </c>
      <c r="E40" s="24">
        <f t="shared" si="2"/>
        <v>0</v>
      </c>
      <c r="F40" s="24">
        <f t="shared" si="2"/>
        <v>0</v>
      </c>
      <c r="G40" s="24">
        <f t="shared" si="2"/>
        <v>0</v>
      </c>
      <c r="H40" s="24">
        <f t="shared" si="2"/>
        <v>0</v>
      </c>
      <c r="I40" s="24">
        <f t="shared" si="2"/>
        <v>0</v>
      </c>
      <c r="J40" s="24">
        <f t="shared" si="2"/>
        <v>0</v>
      </c>
      <c r="K40" s="24">
        <f t="shared" si="2"/>
        <v>0</v>
      </c>
      <c r="L40" s="24">
        <f t="shared" si="2"/>
        <v>0</v>
      </c>
      <c r="M40" s="24">
        <f t="shared" si="2"/>
        <v>0</v>
      </c>
      <c r="N40" s="114">
        <f t="shared" si="2"/>
        <v>0</v>
      </c>
    </row>
    <row r="41" spans="1:26" ht="12" customHeight="1">
      <c r="A41" s="6" t="s">
        <v>101</v>
      </c>
      <c r="B41" s="33">
        <f t="shared" si="0"/>
        <v>0</v>
      </c>
      <c r="C41" s="34">
        <f t="shared" ref="C41:N41" si="3">MAX(0,IF((C39+C40)&gt;0,(C39+C40)*($B$28+$B$29+$B$30)-(($B$31+$B$32+$B$33)*(C$36+C$37+C$38)),0))</f>
        <v>0</v>
      </c>
      <c r="D41" s="24">
        <f t="shared" si="3"/>
        <v>0</v>
      </c>
      <c r="E41" s="24">
        <f t="shared" si="3"/>
        <v>0</v>
      </c>
      <c r="F41" s="24">
        <f t="shared" si="3"/>
        <v>0</v>
      </c>
      <c r="G41" s="24">
        <f t="shared" si="3"/>
        <v>0</v>
      </c>
      <c r="H41" s="24">
        <f t="shared" si="3"/>
        <v>0</v>
      </c>
      <c r="I41" s="24">
        <f t="shared" si="3"/>
        <v>0</v>
      </c>
      <c r="J41" s="24">
        <f t="shared" si="3"/>
        <v>0</v>
      </c>
      <c r="K41" s="24">
        <f t="shared" si="3"/>
        <v>0</v>
      </c>
      <c r="L41" s="24">
        <f t="shared" si="3"/>
        <v>0</v>
      </c>
      <c r="M41" s="24">
        <f t="shared" si="3"/>
        <v>0</v>
      </c>
      <c r="N41" s="114">
        <f t="shared" si="3"/>
        <v>0</v>
      </c>
    </row>
    <row r="42" spans="1:26" ht="12" customHeight="1">
      <c r="A42" s="6" t="s">
        <v>102</v>
      </c>
      <c r="B42" s="33">
        <f t="shared" si="0"/>
        <v>0</v>
      </c>
      <c r="C42" s="34">
        <f t="shared" ref="C42:N42" si="4">($B24*(C36+C37+C38))</f>
        <v>0</v>
      </c>
      <c r="D42" s="35">
        <f t="shared" si="4"/>
        <v>0</v>
      </c>
      <c r="E42" s="35">
        <f t="shared" si="4"/>
        <v>0</v>
      </c>
      <c r="F42" s="35">
        <f t="shared" si="4"/>
        <v>0</v>
      </c>
      <c r="G42" s="35">
        <f t="shared" si="4"/>
        <v>0</v>
      </c>
      <c r="H42" s="35">
        <f t="shared" si="4"/>
        <v>0</v>
      </c>
      <c r="I42" s="35">
        <f t="shared" si="4"/>
        <v>0</v>
      </c>
      <c r="J42" s="35">
        <f t="shared" si="4"/>
        <v>0</v>
      </c>
      <c r="K42" s="35">
        <f t="shared" si="4"/>
        <v>0</v>
      </c>
      <c r="L42" s="35">
        <f t="shared" si="4"/>
        <v>0</v>
      </c>
      <c r="M42" s="35">
        <f t="shared" si="4"/>
        <v>0</v>
      </c>
      <c r="N42" s="115">
        <f t="shared" si="4"/>
        <v>0</v>
      </c>
    </row>
    <row r="43" spans="1:26" ht="12" customHeight="1">
      <c r="A43" s="6" t="s">
        <v>103</v>
      </c>
      <c r="B43" s="33">
        <f t="shared" si="0"/>
        <v>0</v>
      </c>
      <c r="C43" s="34">
        <f t="shared" ref="C43:N43" si="5">$B25*(C36+C37+C38)</f>
        <v>0</v>
      </c>
      <c r="D43" s="24">
        <f t="shared" si="5"/>
        <v>0</v>
      </c>
      <c r="E43" s="24">
        <f t="shared" si="5"/>
        <v>0</v>
      </c>
      <c r="F43" s="24">
        <f t="shared" si="5"/>
        <v>0</v>
      </c>
      <c r="G43" s="24">
        <f t="shared" si="5"/>
        <v>0</v>
      </c>
      <c r="H43" s="24">
        <f t="shared" si="5"/>
        <v>0</v>
      </c>
      <c r="I43" s="24">
        <f t="shared" si="5"/>
        <v>0</v>
      </c>
      <c r="J43" s="24">
        <f t="shared" si="5"/>
        <v>0</v>
      </c>
      <c r="K43" s="24">
        <f t="shared" si="5"/>
        <v>0</v>
      </c>
      <c r="L43" s="24">
        <f t="shared" si="5"/>
        <v>0</v>
      </c>
      <c r="M43" s="24">
        <f t="shared" si="5"/>
        <v>0</v>
      </c>
      <c r="N43" s="114">
        <f t="shared" si="5"/>
        <v>0</v>
      </c>
    </row>
    <row r="44" spans="1:26" ht="12" customHeight="1">
      <c r="A44" s="6" t="s">
        <v>104</v>
      </c>
      <c r="B44" s="36">
        <f t="shared" si="0"/>
        <v>0</v>
      </c>
      <c r="C44" s="116">
        <f t="shared" ref="C44:N44" si="6">$B26*(C36+C37+C38)</f>
        <v>0</v>
      </c>
      <c r="D44" s="117">
        <f t="shared" si="6"/>
        <v>0</v>
      </c>
      <c r="E44" s="117">
        <f t="shared" si="6"/>
        <v>0</v>
      </c>
      <c r="F44" s="117">
        <f t="shared" si="6"/>
        <v>0</v>
      </c>
      <c r="G44" s="117">
        <f t="shared" si="6"/>
        <v>0</v>
      </c>
      <c r="H44" s="117">
        <f t="shared" si="6"/>
        <v>0</v>
      </c>
      <c r="I44" s="117">
        <f t="shared" si="6"/>
        <v>0</v>
      </c>
      <c r="J44" s="117">
        <f t="shared" si="6"/>
        <v>0</v>
      </c>
      <c r="K44" s="117">
        <f t="shared" si="6"/>
        <v>0</v>
      </c>
      <c r="L44" s="117">
        <f t="shared" si="6"/>
        <v>0</v>
      </c>
      <c r="M44" s="117">
        <f t="shared" si="6"/>
        <v>0</v>
      </c>
      <c r="N44" s="119">
        <f t="shared" si="6"/>
        <v>0</v>
      </c>
    </row>
    <row r="45" spans="1:26" ht="12" customHeight="1">
      <c r="A45" s="6"/>
      <c r="B45" s="37">
        <f t="shared" ref="B45:N45" si="7">SUM(B39:B44)</f>
        <v>0</v>
      </c>
      <c r="C45" s="120">
        <f t="shared" si="7"/>
        <v>0</v>
      </c>
      <c r="D45" s="121">
        <f t="shared" si="7"/>
        <v>0</v>
      </c>
      <c r="E45" s="121">
        <f t="shared" si="7"/>
        <v>0</v>
      </c>
      <c r="F45" s="121">
        <f t="shared" si="7"/>
        <v>0</v>
      </c>
      <c r="G45" s="121">
        <f t="shared" si="7"/>
        <v>0</v>
      </c>
      <c r="H45" s="121">
        <f t="shared" si="7"/>
        <v>0</v>
      </c>
      <c r="I45" s="121">
        <f t="shared" si="7"/>
        <v>0</v>
      </c>
      <c r="J45" s="121">
        <f t="shared" si="7"/>
        <v>0</v>
      </c>
      <c r="K45" s="121">
        <f t="shared" si="7"/>
        <v>0</v>
      </c>
      <c r="L45" s="121">
        <f t="shared" si="7"/>
        <v>0</v>
      </c>
      <c r="M45" s="121">
        <f t="shared" si="7"/>
        <v>0</v>
      </c>
      <c r="N45" s="122">
        <f t="shared" si="7"/>
        <v>0</v>
      </c>
    </row>
    <row r="46" spans="1:26" ht="12" customHeight="1">
      <c r="A46" s="38" t="s">
        <v>105</v>
      </c>
      <c r="B46" s="39">
        <f>(SUM(C45:N45)-B45)+(SUM(C39:N44)-B45)</f>
        <v>0</v>
      </c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</row>
    <row r="47" spans="1:26" ht="12" customHeight="1">
      <c r="A47" s="6"/>
      <c r="B47" s="40" t="s">
        <v>106</v>
      </c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</row>
    <row r="48" spans="1:26" ht="12" customHeight="1">
      <c r="A48" s="8">
        <v>0.182</v>
      </c>
      <c r="B48" s="41">
        <f>SUM(C48:N48)</f>
        <v>0</v>
      </c>
      <c r="C48" s="123">
        <f t="shared" ref="C48:N48" si="8">C39*$A$48</f>
        <v>0</v>
      </c>
      <c r="D48" s="123">
        <f t="shared" si="8"/>
        <v>0</v>
      </c>
      <c r="E48" s="123">
        <f t="shared" si="8"/>
        <v>0</v>
      </c>
      <c r="F48" s="123">
        <f t="shared" si="8"/>
        <v>0</v>
      </c>
      <c r="G48" s="123">
        <f t="shared" si="8"/>
        <v>0</v>
      </c>
      <c r="H48" s="123">
        <f t="shared" si="8"/>
        <v>0</v>
      </c>
      <c r="I48" s="123">
        <f t="shared" si="8"/>
        <v>0</v>
      </c>
      <c r="J48" s="123">
        <f t="shared" si="8"/>
        <v>0</v>
      </c>
      <c r="K48" s="123">
        <f t="shared" si="8"/>
        <v>0</v>
      </c>
      <c r="L48" s="123">
        <f t="shared" si="8"/>
        <v>0</v>
      </c>
      <c r="M48" s="123">
        <f t="shared" si="8"/>
        <v>0</v>
      </c>
      <c r="N48" s="125">
        <f t="shared" si="8"/>
        <v>0</v>
      </c>
    </row>
    <row r="49" customFormat="1" ht="12" customHeight="1"/>
    <row r="50" customFormat="1" ht="12" customHeight="1"/>
    <row r="51" customFormat="1" ht="12" customHeight="1"/>
    <row r="52" customFormat="1" ht="12" customHeight="1"/>
    <row r="53" customFormat="1" ht="12" customHeight="1"/>
    <row r="54" customFormat="1" ht="12" customHeight="1"/>
    <row r="55" customFormat="1" ht="12" customHeight="1"/>
    <row r="56" customFormat="1" ht="12" customHeight="1"/>
    <row r="57" customFormat="1" ht="12" customHeight="1"/>
    <row r="58" customFormat="1" ht="12" customHeight="1"/>
    <row r="59" customFormat="1" ht="12" customHeight="1"/>
    <row r="60" customFormat="1" ht="12" customHeight="1"/>
    <row r="61" customFormat="1" ht="12" customHeight="1"/>
    <row r="62" customFormat="1" ht="12" customHeight="1"/>
    <row r="63" customFormat="1" ht="12" customHeight="1"/>
    <row r="64" customFormat="1" ht="12" customHeight="1"/>
    <row r="65" customFormat="1" ht="12" customHeight="1"/>
    <row r="66" customFormat="1" ht="12" customHeight="1"/>
    <row r="67" customFormat="1" ht="12" customHeight="1"/>
    <row r="68" customFormat="1" ht="12" customHeight="1"/>
    <row r="69" customFormat="1" ht="12" customHeight="1"/>
    <row r="70" customFormat="1" ht="12" customHeight="1"/>
    <row r="71" customFormat="1" ht="12" customHeight="1"/>
    <row r="72" customFormat="1" ht="12" customHeight="1"/>
    <row r="73" customFormat="1" ht="12" customHeight="1"/>
    <row r="74" customFormat="1" ht="12" customHeight="1"/>
    <row r="75" customFormat="1" ht="12" customHeight="1"/>
    <row r="76" customFormat="1" ht="12" customHeight="1"/>
    <row r="77" customFormat="1" ht="12" customHeight="1"/>
    <row r="78" customFormat="1" ht="12" customHeight="1"/>
    <row r="79" customFormat="1" ht="12" customHeight="1"/>
    <row r="80" customFormat="1" ht="12" customHeight="1"/>
    <row r="81" customFormat="1" ht="12" customHeight="1"/>
    <row r="82" customFormat="1" ht="12" customHeight="1"/>
    <row r="83" customFormat="1" ht="12" customHeight="1"/>
    <row r="84" customFormat="1" ht="12" customHeight="1"/>
    <row r="85" customFormat="1" ht="12" customHeight="1"/>
    <row r="86" customFormat="1" ht="12" customHeight="1"/>
    <row r="87" customFormat="1" ht="12" customHeight="1"/>
    <row r="88" customFormat="1" ht="12" customHeight="1"/>
    <row r="89" customFormat="1" ht="12" customHeight="1"/>
    <row r="90" customFormat="1" ht="12" customHeight="1"/>
    <row r="91" customFormat="1" ht="12" customHeight="1"/>
    <row r="92" customFormat="1" ht="12" customHeight="1"/>
    <row r="93" customFormat="1" ht="12" customHeight="1"/>
    <row r="94" customFormat="1" ht="12" customHeight="1"/>
    <row r="95" customFormat="1" ht="12" customHeight="1"/>
    <row r="96" customFormat="1" ht="12" customHeight="1"/>
    <row r="97" customFormat="1" ht="12" customHeight="1"/>
    <row r="98" customFormat="1" ht="12" customHeight="1"/>
    <row r="99" customFormat="1" ht="12" customHeight="1"/>
    <row r="100" customFormat="1" ht="12" customHeight="1"/>
    <row r="101" customFormat="1" ht="12" customHeight="1"/>
    <row r="102" customFormat="1" ht="12" customHeight="1"/>
    <row r="103" customFormat="1" ht="12" customHeight="1"/>
    <row r="104" customFormat="1" ht="12" customHeight="1"/>
    <row r="105" customFormat="1" ht="12" customHeight="1"/>
    <row r="106" customFormat="1" ht="12" customHeight="1"/>
    <row r="107" customFormat="1" ht="12" customHeight="1"/>
    <row r="108" customFormat="1" ht="12" customHeight="1"/>
    <row r="109" customFormat="1" ht="12" customHeight="1"/>
    <row r="110" customFormat="1" ht="12" customHeight="1"/>
    <row r="111" customFormat="1" ht="12" customHeight="1"/>
    <row r="112" customFormat="1" ht="12" customHeight="1"/>
    <row r="113" customFormat="1" ht="12" customHeight="1"/>
    <row r="114" customFormat="1" ht="12" customHeight="1"/>
    <row r="115" customFormat="1" ht="12" customHeight="1"/>
    <row r="116" customFormat="1" ht="12" customHeight="1"/>
    <row r="117" customFormat="1" ht="12" customHeight="1"/>
    <row r="118" customFormat="1" ht="12" customHeight="1"/>
    <row r="119" customFormat="1" ht="12" customHeight="1"/>
    <row r="120" customFormat="1" ht="12" customHeight="1"/>
    <row r="121" customFormat="1" ht="12" customHeight="1"/>
    <row r="122" customFormat="1" ht="12" customHeight="1"/>
    <row r="123" customFormat="1" ht="12" customHeight="1"/>
    <row r="124" customFormat="1" ht="12" customHeight="1"/>
    <row r="125" customFormat="1" ht="12" customHeight="1"/>
    <row r="126" customFormat="1" ht="12" customHeight="1"/>
    <row r="127" customFormat="1" ht="12" customHeight="1"/>
    <row r="128" customFormat="1" ht="12" customHeight="1"/>
    <row r="129" customFormat="1" ht="12" customHeight="1"/>
    <row r="130" customFormat="1" ht="12" customHeight="1"/>
    <row r="131" customFormat="1" ht="12" customHeight="1"/>
    <row r="132" customFormat="1" ht="12" customHeight="1"/>
    <row r="133" customFormat="1" ht="12" customHeight="1"/>
    <row r="134" customFormat="1" ht="12" customHeight="1"/>
    <row r="135" customFormat="1" ht="12" customHeight="1"/>
    <row r="136" customFormat="1" ht="12" customHeight="1"/>
    <row r="137" customFormat="1" ht="12" customHeight="1"/>
    <row r="138" customFormat="1" ht="12" customHeight="1"/>
    <row r="139" customFormat="1" ht="12" customHeight="1"/>
    <row r="140" customFormat="1" ht="12" customHeight="1"/>
    <row r="141" customFormat="1" ht="12" customHeight="1"/>
    <row r="142" customFormat="1" ht="12" customHeight="1"/>
    <row r="143" customFormat="1" ht="12" customHeight="1"/>
    <row r="144" customFormat="1" ht="12" customHeight="1"/>
    <row r="145" customFormat="1" ht="12" customHeight="1"/>
    <row r="146" customFormat="1" ht="12" customHeight="1"/>
    <row r="147" customFormat="1" ht="12" customHeight="1"/>
    <row r="148" customFormat="1" ht="12" customHeight="1"/>
    <row r="149" customFormat="1" ht="12" customHeight="1"/>
    <row r="150" customFormat="1" ht="12" customHeight="1"/>
    <row r="151" customFormat="1" ht="12" customHeight="1"/>
    <row r="152" customFormat="1" ht="12" customHeight="1"/>
    <row r="153" customFormat="1" ht="12" customHeight="1"/>
    <row r="154" customFormat="1" ht="12" customHeight="1"/>
    <row r="155" customFormat="1" ht="12" customHeight="1"/>
    <row r="156" customFormat="1" ht="12" customHeight="1"/>
    <row r="157" customFormat="1" ht="12" customHeight="1"/>
    <row r="158" customFormat="1" ht="12" customHeight="1"/>
    <row r="159" customFormat="1" ht="12" customHeight="1"/>
    <row r="160" customFormat="1" ht="12" customHeight="1"/>
    <row r="161" customFormat="1" ht="12" customHeight="1"/>
    <row r="162" customFormat="1" ht="12" customHeight="1"/>
    <row r="163" customFormat="1" ht="12" customHeight="1"/>
    <row r="164" customFormat="1" ht="12" customHeight="1"/>
    <row r="165" customFormat="1" ht="12" customHeight="1"/>
    <row r="166" customFormat="1" ht="12" customHeight="1"/>
    <row r="167" customFormat="1" ht="12" customHeight="1"/>
    <row r="168" customFormat="1" ht="12" customHeight="1"/>
    <row r="169" customFormat="1" ht="12" customHeight="1"/>
    <row r="170" customFormat="1" ht="12" customHeight="1"/>
    <row r="171" customFormat="1" ht="12" customHeight="1"/>
    <row r="172" customFormat="1" ht="12" customHeight="1"/>
    <row r="173" customFormat="1" ht="12" customHeight="1"/>
    <row r="174" customFormat="1" ht="12" customHeight="1"/>
    <row r="175" customFormat="1" ht="12" customHeight="1"/>
    <row r="176" customFormat="1" ht="12" customHeight="1"/>
    <row r="177" customFormat="1" ht="12" customHeight="1"/>
    <row r="178" customFormat="1" ht="12" customHeight="1"/>
    <row r="179" customFormat="1" ht="12" customHeight="1"/>
    <row r="180" customFormat="1" ht="12" customHeight="1"/>
    <row r="181" customFormat="1" ht="12" customHeight="1"/>
    <row r="182" customFormat="1" ht="12" customHeight="1"/>
    <row r="183" customFormat="1" ht="12" customHeight="1"/>
    <row r="184" customFormat="1" ht="12" customHeight="1"/>
    <row r="185" customFormat="1" ht="12" customHeight="1"/>
    <row r="186" customFormat="1" ht="12" customHeight="1"/>
    <row r="187" customFormat="1" ht="12" customHeight="1"/>
    <row r="188" customFormat="1" ht="12" customHeight="1"/>
    <row r="189" customFormat="1" ht="12" customHeight="1"/>
    <row r="190" customFormat="1" ht="12" customHeight="1"/>
    <row r="191" customFormat="1" ht="12" customHeight="1"/>
    <row r="192" customFormat="1" ht="12" customHeight="1"/>
    <row r="193" customFormat="1" ht="12" customHeight="1"/>
    <row r="194" customFormat="1" ht="12" customHeight="1"/>
    <row r="195" customFormat="1" ht="12" customHeight="1"/>
    <row r="196" customFormat="1" ht="12" customHeight="1"/>
    <row r="197" customFormat="1" ht="12" customHeight="1"/>
    <row r="198" customFormat="1" ht="12" customHeight="1"/>
    <row r="199" customFormat="1" ht="12" customHeight="1"/>
    <row r="200" customFormat="1" ht="12" customHeight="1"/>
    <row r="201" customFormat="1" ht="12" customHeight="1"/>
    <row r="202" customFormat="1" ht="12" customHeight="1"/>
    <row r="203" customFormat="1" ht="12" customHeight="1"/>
    <row r="204" customFormat="1" ht="12" customHeight="1"/>
    <row r="205" customFormat="1" ht="12" customHeight="1"/>
    <row r="206" customFormat="1" ht="12" customHeight="1"/>
    <row r="207" customFormat="1" ht="12" customHeight="1"/>
    <row r="208" customFormat="1" ht="12" customHeight="1"/>
    <row r="209" customFormat="1" ht="12" customHeight="1"/>
    <row r="210" customFormat="1" ht="12" customHeight="1"/>
    <row r="211" customFormat="1" ht="12" customHeight="1"/>
    <row r="212" customFormat="1" ht="12" customHeight="1"/>
    <row r="213" customFormat="1" ht="12" customHeight="1"/>
    <row r="214" customFormat="1" ht="12" customHeight="1"/>
    <row r="215" customFormat="1" ht="12" customHeight="1"/>
    <row r="216" customFormat="1" ht="12" customHeight="1"/>
    <row r="217" customFormat="1" ht="12" customHeight="1"/>
    <row r="218" customFormat="1" ht="12" customHeight="1"/>
    <row r="219" customFormat="1" ht="12" customHeight="1"/>
    <row r="220" customFormat="1" ht="12" customHeight="1"/>
    <row r="221" customFormat="1" ht="12" customHeight="1"/>
    <row r="222" customFormat="1" ht="12" customHeight="1"/>
    <row r="223" customFormat="1" ht="12" customHeight="1"/>
    <row r="224" customFormat="1" ht="12" customHeight="1"/>
    <row r="225" customFormat="1" ht="12" customHeight="1"/>
    <row r="226" customFormat="1" ht="12" customHeight="1"/>
    <row r="227" customFormat="1" ht="12" customHeight="1"/>
    <row r="228" customFormat="1" ht="12" customHeight="1"/>
    <row r="229" customFormat="1" ht="12" customHeight="1"/>
    <row r="230" customFormat="1" ht="12" customHeight="1"/>
    <row r="231" customFormat="1" ht="12" customHeight="1"/>
    <row r="232" customFormat="1" ht="12" customHeight="1"/>
    <row r="233" customFormat="1" ht="12" customHeight="1"/>
    <row r="234" customFormat="1" ht="12" customHeight="1"/>
    <row r="235" customFormat="1" ht="12" customHeight="1"/>
    <row r="236" customFormat="1" ht="12" customHeight="1"/>
    <row r="237" customFormat="1" ht="12" customHeight="1"/>
    <row r="238" customFormat="1" ht="12" customHeight="1"/>
    <row r="239" customFormat="1" ht="12" customHeight="1"/>
    <row r="240" customFormat="1" ht="12" customHeight="1"/>
    <row r="241" customFormat="1" ht="12" customHeight="1"/>
    <row r="242" customFormat="1" ht="12" customHeight="1"/>
    <row r="243" customFormat="1" ht="12" customHeight="1"/>
    <row r="244" customFormat="1" ht="12" customHeight="1"/>
    <row r="245" customFormat="1" ht="12" customHeight="1"/>
    <row r="246" customFormat="1" ht="12" customHeight="1"/>
    <row r="247" customFormat="1" ht="12" customHeight="1"/>
    <row r="248" customFormat="1" ht="12" customHeight="1"/>
    <row r="249" customFormat="1" ht="12" customHeight="1"/>
    <row r="250" customFormat="1" ht="12" customHeight="1"/>
    <row r="251" customFormat="1" ht="12" customHeight="1"/>
    <row r="252" customFormat="1" ht="12" customHeight="1"/>
    <row r="253" customFormat="1" ht="12" customHeight="1"/>
    <row r="254" customFormat="1" ht="12" customHeight="1"/>
    <row r="255" customFormat="1" ht="12" customHeight="1"/>
    <row r="256" customFormat="1" ht="12" customHeight="1"/>
    <row r="257" customFormat="1" ht="12" customHeight="1"/>
    <row r="258" customFormat="1" ht="12" customHeight="1"/>
    <row r="259" customFormat="1" ht="12" customHeight="1"/>
    <row r="260" customFormat="1" ht="12" customHeight="1"/>
    <row r="261" customFormat="1" ht="12" customHeight="1"/>
    <row r="262" customFormat="1" ht="12" customHeight="1"/>
    <row r="263" customFormat="1" ht="12" customHeight="1"/>
    <row r="264" customFormat="1" ht="12" customHeight="1"/>
    <row r="265" customFormat="1" ht="12" customHeight="1"/>
    <row r="266" customFormat="1" ht="12" customHeight="1"/>
    <row r="267" customFormat="1" ht="12" customHeight="1"/>
    <row r="268" customFormat="1" ht="12" customHeight="1"/>
    <row r="269" customFormat="1" ht="12" customHeight="1"/>
    <row r="270" customFormat="1" ht="12" customHeight="1"/>
    <row r="271" customFormat="1" ht="12" customHeight="1"/>
    <row r="272" customFormat="1" ht="12" customHeight="1"/>
    <row r="273" customFormat="1" ht="12" customHeight="1"/>
    <row r="274" customFormat="1" ht="12" customHeight="1"/>
    <row r="275" customFormat="1" ht="12" customHeight="1"/>
    <row r="276" customFormat="1" ht="12" customHeight="1"/>
    <row r="277" customFormat="1" ht="12" customHeight="1"/>
    <row r="278" customFormat="1" ht="12" customHeight="1"/>
    <row r="279" customFormat="1" ht="12" customHeight="1"/>
    <row r="280" customFormat="1" ht="12" customHeight="1"/>
    <row r="281" customFormat="1" ht="12" customHeight="1"/>
    <row r="282" customFormat="1" ht="12" customHeight="1"/>
    <row r="283" customFormat="1" ht="12" customHeight="1"/>
    <row r="284" customFormat="1" ht="12" customHeight="1"/>
    <row r="285" customFormat="1" ht="12" customHeight="1"/>
    <row r="286" customFormat="1" ht="12" customHeight="1"/>
    <row r="287" customFormat="1" ht="12" customHeight="1"/>
    <row r="288" customFormat="1" ht="12" customHeight="1"/>
    <row r="289" customFormat="1" ht="12" customHeight="1"/>
    <row r="290" customFormat="1" ht="12" customHeight="1"/>
    <row r="291" customFormat="1" ht="12" customHeight="1"/>
    <row r="292" customFormat="1" ht="12" customHeight="1"/>
    <row r="293" customFormat="1" ht="12" customHeight="1"/>
    <row r="294" customFormat="1" ht="12" customHeight="1"/>
    <row r="295" customFormat="1" ht="12" customHeight="1"/>
    <row r="296" customFormat="1" ht="12" customHeight="1"/>
    <row r="297" customFormat="1" ht="12" customHeight="1"/>
    <row r="298" customFormat="1" ht="12" customHeight="1"/>
    <row r="299" customFormat="1" ht="12" customHeight="1"/>
    <row r="300" customFormat="1" ht="12" customHeight="1"/>
    <row r="301" customFormat="1" ht="12" customHeight="1"/>
    <row r="302" customFormat="1" ht="12" customHeight="1"/>
    <row r="303" customFormat="1" ht="12" customHeight="1"/>
    <row r="304" customFormat="1" ht="12" customHeight="1"/>
    <row r="305" customFormat="1" ht="12" customHeight="1"/>
    <row r="306" customFormat="1" ht="12" customHeight="1"/>
    <row r="307" customFormat="1" ht="12" customHeight="1"/>
    <row r="308" customFormat="1" ht="12" customHeight="1"/>
    <row r="309" customFormat="1" ht="12" customHeight="1"/>
    <row r="310" customFormat="1" ht="12" customHeight="1"/>
    <row r="311" customFormat="1" ht="12" customHeight="1"/>
    <row r="312" customFormat="1" ht="12" customHeight="1"/>
    <row r="313" customFormat="1" ht="12" customHeight="1"/>
    <row r="314" customFormat="1" ht="12" customHeight="1"/>
    <row r="315" customFormat="1" ht="12" customHeight="1"/>
    <row r="316" customFormat="1" ht="12" customHeight="1"/>
    <row r="317" customFormat="1" ht="12" customHeight="1"/>
    <row r="318" customFormat="1" ht="12" customHeight="1"/>
    <row r="319" customFormat="1" ht="12" customHeight="1"/>
    <row r="320" customFormat="1" ht="12" customHeight="1"/>
    <row r="321" customFormat="1" ht="12" customHeight="1"/>
    <row r="322" customFormat="1" ht="12" customHeight="1"/>
    <row r="323" customFormat="1" ht="12" customHeight="1"/>
    <row r="324" customFormat="1" ht="12" customHeight="1"/>
    <row r="325" customFormat="1" ht="12" customHeight="1"/>
    <row r="326" customFormat="1" ht="12" customHeight="1"/>
    <row r="327" customFormat="1" ht="12" customHeight="1"/>
    <row r="328" customFormat="1" ht="12" customHeight="1"/>
    <row r="329" customFormat="1" ht="12" customHeight="1"/>
    <row r="330" customFormat="1" ht="12" customHeight="1"/>
    <row r="331" customFormat="1" ht="12" customHeight="1"/>
    <row r="332" customFormat="1" ht="12" customHeight="1"/>
    <row r="333" customFormat="1" ht="12" customHeight="1"/>
    <row r="334" customFormat="1" ht="12" customHeight="1"/>
    <row r="335" customFormat="1" ht="12" customHeight="1"/>
    <row r="336" customFormat="1" ht="12" customHeight="1"/>
    <row r="337" customFormat="1" ht="12" customHeight="1"/>
    <row r="338" customFormat="1" ht="12" customHeight="1"/>
    <row r="339" customFormat="1" ht="12" customHeight="1"/>
    <row r="340" customFormat="1" ht="12" customHeight="1"/>
    <row r="341" customFormat="1" ht="12" customHeight="1"/>
    <row r="342" customFormat="1" ht="12" customHeight="1"/>
    <row r="343" customFormat="1" ht="12" customHeight="1"/>
    <row r="344" customFormat="1" ht="12" customHeight="1"/>
    <row r="345" customFormat="1" ht="12" customHeight="1"/>
    <row r="346" customFormat="1" ht="12" customHeight="1"/>
    <row r="347" customFormat="1" ht="12" customHeight="1"/>
    <row r="348" customFormat="1" ht="12" customHeight="1"/>
    <row r="349" customFormat="1" ht="12" customHeight="1"/>
    <row r="350" customFormat="1" ht="12" customHeight="1"/>
    <row r="351" customFormat="1" ht="12" customHeight="1"/>
    <row r="352" customFormat="1" ht="12" customHeight="1"/>
    <row r="353" customFormat="1" ht="12" customHeight="1"/>
    <row r="354" customFormat="1" ht="12" customHeight="1"/>
    <row r="355" customFormat="1" ht="12" customHeight="1"/>
    <row r="356" customFormat="1" ht="12" customHeight="1"/>
    <row r="357" customFormat="1" ht="12" customHeight="1"/>
    <row r="358" customFormat="1" ht="12" customHeight="1"/>
    <row r="359" customFormat="1" ht="12" customHeight="1"/>
    <row r="360" customFormat="1" ht="12" customHeight="1"/>
    <row r="361" customFormat="1" ht="12" customHeight="1"/>
    <row r="362" customFormat="1" ht="12" customHeight="1"/>
    <row r="363" customFormat="1" ht="12" customHeight="1"/>
    <row r="364" customFormat="1" ht="12" customHeight="1"/>
    <row r="365" customFormat="1" ht="12" customHeight="1"/>
    <row r="366" customFormat="1" ht="12" customHeight="1"/>
    <row r="367" customFormat="1" ht="12" customHeight="1"/>
    <row r="368" customFormat="1" ht="12" customHeight="1"/>
    <row r="369" customFormat="1" ht="12" customHeight="1"/>
    <row r="370" customFormat="1" ht="12" customHeight="1"/>
    <row r="371" customFormat="1" ht="12" customHeight="1"/>
    <row r="372" customFormat="1" ht="12" customHeight="1"/>
    <row r="373" customFormat="1" ht="12" customHeight="1"/>
    <row r="374" customFormat="1" ht="12" customHeight="1"/>
    <row r="375" customFormat="1" ht="12" customHeight="1"/>
    <row r="376" customFormat="1" ht="12" customHeight="1"/>
    <row r="377" customFormat="1" ht="12" customHeight="1"/>
    <row r="378" customFormat="1" ht="12" customHeight="1"/>
    <row r="379" customFormat="1" ht="12" customHeight="1"/>
    <row r="380" customFormat="1" ht="12" customHeight="1"/>
    <row r="381" customFormat="1" ht="12" customHeight="1"/>
    <row r="382" customFormat="1" ht="12" customHeight="1"/>
    <row r="383" customFormat="1" ht="12" customHeight="1"/>
    <row r="384" customFormat="1" ht="12" customHeight="1"/>
    <row r="385" customFormat="1" ht="12" customHeight="1"/>
    <row r="386" customFormat="1" ht="12" customHeight="1"/>
    <row r="387" customFormat="1" ht="12" customHeight="1"/>
    <row r="388" customFormat="1" ht="12" customHeight="1"/>
    <row r="389" customFormat="1" ht="12" customHeight="1"/>
    <row r="390" customFormat="1" ht="12" customHeight="1"/>
    <row r="391" customFormat="1" ht="12" customHeight="1"/>
    <row r="392" customFormat="1" ht="12" customHeight="1"/>
    <row r="393" customFormat="1" ht="12" customHeight="1"/>
    <row r="394" customFormat="1" ht="12" customHeight="1"/>
    <row r="395" customFormat="1" ht="12" customHeight="1"/>
    <row r="396" customFormat="1" ht="12" customHeight="1"/>
    <row r="397" customFormat="1" ht="12" customHeight="1"/>
    <row r="398" customFormat="1" ht="12" customHeight="1"/>
    <row r="399" customFormat="1" ht="12" customHeight="1"/>
    <row r="400" customFormat="1" ht="12" customHeight="1"/>
    <row r="401" customFormat="1" ht="12" customHeight="1"/>
    <row r="402" customFormat="1" ht="12" customHeight="1"/>
    <row r="403" customFormat="1" ht="12" customHeight="1"/>
    <row r="404" customFormat="1" ht="12" customHeight="1"/>
    <row r="405" customFormat="1" ht="12" customHeight="1"/>
    <row r="406" customFormat="1" ht="12" customHeight="1"/>
    <row r="407" customFormat="1" ht="12" customHeight="1"/>
    <row r="408" customFormat="1" ht="12" customHeight="1"/>
    <row r="409" customFormat="1" ht="12" customHeight="1"/>
    <row r="410" customFormat="1" ht="12" customHeight="1"/>
    <row r="411" customFormat="1" ht="12" customHeight="1"/>
    <row r="412" customFormat="1" ht="12" customHeight="1"/>
    <row r="413" customFormat="1" ht="12" customHeight="1"/>
    <row r="414" customFormat="1" ht="12" customHeight="1"/>
    <row r="415" customFormat="1" ht="12" customHeight="1"/>
    <row r="416" customFormat="1" ht="12" customHeight="1"/>
    <row r="417" customFormat="1" ht="12" customHeight="1"/>
    <row r="418" customFormat="1" ht="12" customHeight="1"/>
    <row r="419" customFormat="1" ht="12" customHeight="1"/>
    <row r="420" customFormat="1" ht="12" customHeight="1"/>
    <row r="421" customFormat="1" ht="12" customHeight="1"/>
    <row r="422" customFormat="1" ht="12" customHeight="1"/>
    <row r="423" customFormat="1" ht="12" customHeight="1"/>
    <row r="424" customFormat="1" ht="12" customHeight="1"/>
    <row r="425" customFormat="1" ht="12" customHeight="1"/>
    <row r="426" customFormat="1" ht="12" customHeight="1"/>
    <row r="427" customFormat="1" ht="12" customHeight="1"/>
    <row r="428" customFormat="1" ht="12" customHeight="1"/>
    <row r="429" customFormat="1" ht="12" customHeight="1"/>
    <row r="430" customFormat="1" ht="12" customHeight="1"/>
    <row r="431" customFormat="1" ht="12" customHeight="1"/>
    <row r="432" customFormat="1" ht="12" customHeight="1"/>
    <row r="433" customFormat="1" ht="12" customHeight="1"/>
    <row r="434" customFormat="1" ht="12" customHeight="1"/>
    <row r="435" customFormat="1" ht="12" customHeight="1"/>
    <row r="436" customFormat="1" ht="12" customHeight="1"/>
    <row r="437" customFormat="1" ht="12" customHeight="1"/>
    <row r="438" customFormat="1" ht="12" customHeight="1"/>
    <row r="439" customFormat="1" ht="12" customHeight="1"/>
    <row r="440" customFormat="1" ht="12" customHeight="1"/>
    <row r="441" customFormat="1" ht="12" customHeight="1"/>
    <row r="442" customFormat="1" ht="12" customHeight="1"/>
    <row r="443" customFormat="1" ht="12" customHeight="1"/>
    <row r="444" customFormat="1" ht="12" customHeight="1"/>
    <row r="445" customFormat="1" ht="12" customHeight="1"/>
    <row r="446" customFormat="1" ht="12" customHeight="1"/>
    <row r="447" customFormat="1" ht="12" customHeight="1"/>
    <row r="448" customFormat="1" ht="12" customHeight="1"/>
    <row r="449" customFormat="1" ht="12" customHeight="1"/>
    <row r="450" customFormat="1" ht="12" customHeight="1"/>
    <row r="451" customFormat="1" ht="12" customHeight="1"/>
    <row r="452" customFormat="1" ht="12" customHeight="1"/>
    <row r="453" customFormat="1" ht="12" customHeight="1"/>
    <row r="454" customFormat="1" ht="12" customHeight="1"/>
    <row r="455" customFormat="1" ht="12" customHeight="1"/>
    <row r="456" customFormat="1" ht="12" customHeight="1"/>
    <row r="457" customFormat="1" ht="12" customHeight="1"/>
    <row r="458" customFormat="1" ht="12" customHeight="1"/>
    <row r="459" customFormat="1" ht="12" customHeight="1"/>
    <row r="460" customFormat="1" ht="12" customHeight="1"/>
    <row r="461" customFormat="1" ht="12" customHeight="1"/>
    <row r="462" customFormat="1" ht="12" customHeight="1"/>
    <row r="463" customFormat="1" ht="12" customHeight="1"/>
    <row r="464" customFormat="1" ht="12" customHeight="1"/>
    <row r="465" customFormat="1" ht="12" customHeight="1"/>
    <row r="466" customFormat="1" ht="12" customHeight="1"/>
    <row r="467" customFormat="1" ht="12" customHeight="1"/>
    <row r="468" customFormat="1" ht="12" customHeight="1"/>
    <row r="469" customFormat="1" ht="12" customHeight="1"/>
    <row r="470" customFormat="1" ht="12" customHeight="1"/>
    <row r="471" customFormat="1" ht="12" customHeight="1"/>
    <row r="472" customFormat="1" ht="12" customHeight="1"/>
    <row r="473" customFormat="1" ht="12" customHeight="1"/>
    <row r="474" customFormat="1" ht="12" customHeight="1"/>
    <row r="475" customFormat="1" ht="12" customHeight="1"/>
    <row r="476" customFormat="1" ht="12" customHeight="1"/>
    <row r="477" customFormat="1" ht="12" customHeight="1"/>
    <row r="478" customFormat="1" ht="12" customHeight="1"/>
    <row r="479" customFormat="1" ht="12" customHeight="1"/>
    <row r="480" customFormat="1" ht="12" customHeight="1"/>
    <row r="481" customFormat="1" ht="12" customHeight="1"/>
    <row r="482" customFormat="1" ht="12" customHeight="1"/>
    <row r="483" customFormat="1" ht="12" customHeight="1"/>
    <row r="484" customFormat="1" ht="12" customHeight="1"/>
    <row r="485" customFormat="1" ht="12" customHeight="1"/>
    <row r="486" customFormat="1" ht="12" customHeight="1"/>
    <row r="487" customFormat="1" ht="12" customHeight="1"/>
    <row r="488" customFormat="1" ht="12" customHeight="1"/>
    <row r="489" customFormat="1" ht="12" customHeight="1"/>
    <row r="490" customFormat="1" ht="12" customHeight="1"/>
    <row r="491" customFormat="1" ht="12" customHeight="1"/>
    <row r="492" customFormat="1" ht="12" customHeight="1"/>
    <row r="493" customFormat="1" ht="12" customHeight="1"/>
    <row r="494" customFormat="1" ht="12" customHeight="1"/>
    <row r="495" customFormat="1" ht="12" customHeight="1"/>
    <row r="496" customFormat="1" ht="12" customHeight="1"/>
    <row r="497" customFormat="1" ht="12" customHeight="1"/>
    <row r="498" customFormat="1" ht="12" customHeight="1"/>
    <row r="499" customFormat="1" ht="12" customHeight="1"/>
    <row r="500" customFormat="1" ht="12" customHeight="1"/>
    <row r="501" customFormat="1" ht="12" customHeight="1"/>
    <row r="502" customFormat="1" ht="12" customHeight="1"/>
    <row r="503" customFormat="1" ht="12" customHeight="1"/>
    <row r="504" customFormat="1" ht="12" customHeight="1"/>
    <row r="505" customFormat="1" ht="12" customHeight="1"/>
    <row r="506" customFormat="1" ht="12" customHeight="1"/>
    <row r="507" customFormat="1" ht="12" customHeight="1"/>
    <row r="508" customFormat="1" ht="12" customHeight="1"/>
    <row r="509" customFormat="1" ht="12" customHeight="1"/>
    <row r="510" customFormat="1" ht="12" customHeight="1"/>
    <row r="511" customFormat="1" ht="12" customHeight="1"/>
    <row r="512" customFormat="1" ht="12" customHeight="1"/>
    <row r="513" customFormat="1" ht="12" customHeight="1"/>
    <row r="514" customFormat="1" ht="12" customHeight="1"/>
    <row r="515" customFormat="1" ht="12" customHeight="1"/>
    <row r="516" customFormat="1" ht="12" customHeight="1"/>
    <row r="517" customFormat="1" ht="12" customHeight="1"/>
    <row r="518" customFormat="1" ht="12" customHeight="1"/>
    <row r="519" customFormat="1" ht="12" customHeight="1"/>
    <row r="520" customFormat="1" ht="12" customHeight="1"/>
    <row r="521" customFormat="1" ht="12" customHeight="1"/>
    <row r="522" customFormat="1" ht="12" customHeight="1"/>
    <row r="523" customFormat="1" ht="12" customHeight="1"/>
    <row r="524" customFormat="1" ht="12" customHeight="1"/>
    <row r="525" customFormat="1" ht="12" customHeight="1"/>
    <row r="526" customFormat="1" ht="12" customHeight="1"/>
    <row r="527" customFormat="1" ht="12" customHeight="1"/>
    <row r="528" customFormat="1" ht="12" customHeight="1"/>
    <row r="529" customFormat="1" ht="12" customHeight="1"/>
    <row r="530" customFormat="1" ht="12" customHeight="1"/>
    <row r="531" customFormat="1" ht="12" customHeight="1"/>
    <row r="532" customFormat="1" ht="12" customHeight="1"/>
    <row r="533" customFormat="1" ht="12" customHeight="1"/>
    <row r="534" customFormat="1" ht="12" customHeight="1"/>
    <row r="535" customFormat="1" ht="12" customHeight="1"/>
    <row r="536" customFormat="1" ht="12" customHeight="1"/>
    <row r="537" customFormat="1" ht="12" customHeight="1"/>
    <row r="538" customFormat="1" ht="12" customHeight="1"/>
    <row r="539" customFormat="1" ht="12" customHeight="1"/>
    <row r="540" customFormat="1" ht="12" customHeight="1"/>
    <row r="541" customFormat="1" ht="12" customHeight="1"/>
    <row r="542" customFormat="1" ht="12" customHeight="1"/>
    <row r="543" customFormat="1" ht="12" customHeight="1"/>
    <row r="544" customFormat="1" ht="12" customHeight="1"/>
    <row r="545" customFormat="1" ht="12" customHeight="1"/>
    <row r="546" customFormat="1" ht="12" customHeight="1"/>
    <row r="547" customFormat="1" ht="12" customHeight="1"/>
    <row r="548" customFormat="1" ht="12" customHeight="1"/>
    <row r="549" customFormat="1" ht="12" customHeight="1"/>
    <row r="550" customFormat="1" ht="12" customHeight="1"/>
    <row r="551" customFormat="1" ht="12" customHeight="1"/>
    <row r="552" customFormat="1" ht="12" customHeight="1"/>
    <row r="553" customFormat="1" ht="12" customHeight="1"/>
    <row r="554" customFormat="1" ht="12" customHeight="1"/>
    <row r="555" customFormat="1" ht="12" customHeight="1"/>
    <row r="556" customFormat="1" ht="12" customHeight="1"/>
    <row r="557" customFormat="1" ht="12" customHeight="1"/>
    <row r="558" customFormat="1" ht="12" customHeight="1"/>
    <row r="559" customFormat="1" ht="12" customHeight="1"/>
    <row r="560" customFormat="1" ht="12" customHeight="1"/>
    <row r="561" customFormat="1" ht="12" customHeight="1"/>
    <row r="562" customFormat="1" ht="12" customHeight="1"/>
    <row r="563" customFormat="1" ht="12" customHeight="1"/>
    <row r="564" customFormat="1" ht="12" customHeight="1"/>
    <row r="565" customFormat="1" ht="12" customHeight="1"/>
    <row r="566" customFormat="1" ht="12" customHeight="1"/>
    <row r="567" customFormat="1" ht="12" customHeight="1"/>
    <row r="568" customFormat="1" ht="12" customHeight="1"/>
    <row r="569" customFormat="1" ht="12" customHeight="1"/>
    <row r="570" customFormat="1" ht="12" customHeight="1"/>
    <row r="571" customFormat="1" ht="12" customHeight="1"/>
    <row r="572" customFormat="1" ht="12" customHeight="1"/>
    <row r="573" customFormat="1" ht="12" customHeight="1"/>
    <row r="574" customFormat="1" ht="12" customHeight="1"/>
    <row r="575" customFormat="1" ht="12" customHeight="1"/>
    <row r="576" customFormat="1" ht="12" customHeight="1"/>
    <row r="577" customFormat="1" ht="12" customHeight="1"/>
    <row r="578" customFormat="1" ht="12" customHeight="1"/>
    <row r="579" customFormat="1" ht="12" customHeight="1"/>
    <row r="580" customFormat="1" ht="12" customHeight="1"/>
    <row r="581" customFormat="1" ht="12" customHeight="1"/>
    <row r="582" customFormat="1" ht="12" customHeight="1"/>
    <row r="583" customFormat="1" ht="12" customHeight="1"/>
    <row r="584" customFormat="1" ht="12" customHeight="1"/>
    <row r="585" customFormat="1" ht="12" customHeight="1"/>
    <row r="586" customFormat="1" ht="12" customHeight="1"/>
    <row r="587" customFormat="1" ht="12" customHeight="1"/>
    <row r="588" customFormat="1" ht="12" customHeight="1"/>
    <row r="589" customFormat="1" ht="12" customHeight="1"/>
    <row r="590" customFormat="1" ht="12" customHeight="1"/>
    <row r="591" customFormat="1" ht="12" customHeight="1"/>
    <row r="592" customFormat="1" ht="12" customHeight="1"/>
    <row r="593" customFormat="1" ht="12" customHeight="1"/>
    <row r="594" customFormat="1" ht="12" customHeight="1"/>
    <row r="595" customFormat="1" ht="12" customHeight="1"/>
    <row r="596" customFormat="1" ht="12" customHeight="1"/>
    <row r="597" customFormat="1" ht="12" customHeight="1"/>
    <row r="598" customFormat="1" ht="12" customHeight="1"/>
    <row r="599" customFormat="1" ht="12" customHeight="1"/>
    <row r="600" customFormat="1" ht="12" customHeight="1"/>
    <row r="601" customFormat="1" ht="12" customHeight="1"/>
    <row r="602" customFormat="1" ht="12" customHeight="1"/>
    <row r="603" customFormat="1" ht="12" customHeight="1"/>
    <row r="604" customFormat="1" ht="12" customHeight="1"/>
    <row r="605" customFormat="1" ht="12" customHeight="1"/>
    <row r="606" customFormat="1" ht="12" customHeight="1"/>
    <row r="607" customFormat="1" ht="12" customHeight="1"/>
    <row r="608" customFormat="1" ht="12" customHeight="1"/>
    <row r="609" customFormat="1" ht="12" customHeight="1"/>
    <row r="610" customFormat="1" ht="12" customHeight="1"/>
    <row r="611" customFormat="1" ht="12" customHeight="1"/>
    <row r="612" customFormat="1" ht="12" customHeight="1"/>
    <row r="613" customFormat="1" ht="12" customHeight="1"/>
    <row r="614" customFormat="1" ht="12" customHeight="1"/>
    <row r="615" customFormat="1" ht="12" customHeight="1"/>
    <row r="616" customFormat="1" ht="12" customHeight="1"/>
    <row r="617" customFormat="1" ht="12" customHeight="1"/>
    <row r="618" customFormat="1" ht="12" customHeight="1"/>
    <row r="619" customFormat="1" ht="12" customHeight="1"/>
    <row r="620" customFormat="1" ht="12" customHeight="1"/>
    <row r="621" customFormat="1" ht="12" customHeight="1"/>
    <row r="622" customFormat="1" ht="12" customHeight="1"/>
    <row r="623" customFormat="1" ht="12" customHeight="1"/>
    <row r="624" customFormat="1" ht="12" customHeight="1"/>
    <row r="625" customFormat="1" ht="12" customHeight="1"/>
    <row r="626" customFormat="1" ht="12" customHeight="1"/>
    <row r="627" customFormat="1" ht="12" customHeight="1"/>
    <row r="628" customFormat="1" ht="12" customHeight="1"/>
    <row r="629" customFormat="1" ht="12" customHeight="1"/>
    <row r="630" customFormat="1" ht="12" customHeight="1"/>
    <row r="631" customFormat="1" ht="12" customHeight="1"/>
    <row r="632" customFormat="1" ht="12" customHeight="1"/>
    <row r="633" customFormat="1" ht="12" customHeight="1"/>
    <row r="634" customFormat="1" ht="12" customHeight="1"/>
    <row r="635" customFormat="1" ht="12" customHeight="1"/>
    <row r="636" customFormat="1" ht="12" customHeight="1"/>
    <row r="637" customFormat="1" ht="12" customHeight="1"/>
    <row r="638" customFormat="1" ht="12" customHeight="1"/>
    <row r="639" customFormat="1" ht="12" customHeight="1"/>
    <row r="640" customFormat="1" ht="12" customHeight="1"/>
    <row r="641" customFormat="1" ht="12" customHeight="1"/>
    <row r="642" customFormat="1" ht="12" customHeight="1"/>
    <row r="643" customFormat="1" ht="12" customHeight="1"/>
    <row r="644" customFormat="1" ht="12" customHeight="1"/>
    <row r="645" customFormat="1" ht="12" customHeight="1"/>
    <row r="646" customFormat="1" ht="12" customHeight="1"/>
    <row r="647" customFormat="1" ht="12" customHeight="1"/>
    <row r="648" customFormat="1" ht="12" customHeight="1"/>
    <row r="649" customFormat="1" ht="12" customHeight="1"/>
    <row r="650" customFormat="1" ht="12" customHeight="1"/>
    <row r="651" customFormat="1" ht="12" customHeight="1"/>
    <row r="652" customFormat="1" ht="12" customHeight="1"/>
    <row r="653" customFormat="1" ht="12" customHeight="1"/>
    <row r="654" customFormat="1" ht="12" customHeight="1"/>
    <row r="655" customFormat="1" ht="12" customHeight="1"/>
    <row r="656" customFormat="1" ht="12" customHeight="1"/>
    <row r="657" customFormat="1" ht="12" customHeight="1"/>
    <row r="658" customFormat="1" ht="12" customHeight="1"/>
    <row r="659" customFormat="1" ht="12" customHeight="1"/>
    <row r="660" customFormat="1" ht="12" customHeight="1"/>
    <row r="661" customFormat="1" ht="12" customHeight="1"/>
    <row r="662" customFormat="1" ht="12" customHeight="1"/>
    <row r="663" customFormat="1" ht="12" customHeight="1"/>
    <row r="664" customFormat="1" ht="12" customHeight="1"/>
    <row r="665" customFormat="1" ht="12" customHeight="1"/>
    <row r="666" customFormat="1" ht="12" customHeight="1"/>
    <row r="667" customFormat="1" ht="12" customHeight="1"/>
    <row r="668" customFormat="1" ht="12" customHeight="1"/>
    <row r="669" customFormat="1" ht="12" customHeight="1"/>
    <row r="670" customFormat="1" ht="12" customHeight="1"/>
    <row r="671" customFormat="1" ht="12" customHeight="1"/>
    <row r="672" customFormat="1" ht="12" customHeight="1"/>
    <row r="673" customFormat="1" ht="12" customHeight="1"/>
    <row r="674" customFormat="1" ht="12" customHeight="1"/>
    <row r="675" customFormat="1" ht="12" customHeight="1"/>
    <row r="676" customFormat="1" ht="12" customHeight="1"/>
    <row r="677" customFormat="1" ht="12" customHeight="1"/>
    <row r="678" customFormat="1" ht="12" customHeight="1"/>
    <row r="679" customFormat="1" ht="12" customHeight="1"/>
    <row r="680" customFormat="1" ht="12" customHeight="1"/>
    <row r="681" customFormat="1" ht="12" customHeight="1"/>
    <row r="682" customFormat="1" ht="12" customHeight="1"/>
    <row r="683" customFormat="1" ht="12" customHeight="1"/>
    <row r="684" customFormat="1" ht="12" customHeight="1"/>
    <row r="685" customFormat="1" ht="12" customHeight="1"/>
    <row r="686" customFormat="1" ht="12" customHeight="1"/>
    <row r="687" customFormat="1" ht="12" customHeight="1"/>
    <row r="688" customFormat="1" ht="12" customHeight="1"/>
    <row r="689" customFormat="1" ht="12" customHeight="1"/>
    <row r="690" customFormat="1" ht="12" customHeight="1"/>
    <row r="691" customFormat="1" ht="12" customHeight="1"/>
    <row r="692" customFormat="1" ht="12" customHeight="1"/>
    <row r="693" customFormat="1" ht="12" customHeight="1"/>
    <row r="694" customFormat="1" ht="12" customHeight="1"/>
    <row r="695" customFormat="1" ht="12" customHeight="1"/>
    <row r="696" customFormat="1" ht="12" customHeight="1"/>
    <row r="697" customFormat="1" ht="12" customHeight="1"/>
    <row r="698" customFormat="1" ht="12" customHeight="1"/>
    <row r="699" customFormat="1" ht="12" customHeight="1"/>
    <row r="700" customFormat="1" ht="12" customHeight="1"/>
    <row r="701" customFormat="1" ht="12" customHeight="1"/>
    <row r="702" customFormat="1" ht="12" customHeight="1"/>
    <row r="703" customFormat="1" ht="12" customHeight="1"/>
    <row r="704" customFormat="1" ht="12" customHeight="1"/>
    <row r="705" customFormat="1" ht="12" customHeight="1"/>
    <row r="706" customFormat="1" ht="12" customHeight="1"/>
    <row r="707" customFormat="1" ht="12" customHeight="1"/>
    <row r="708" customFormat="1" ht="12" customHeight="1"/>
    <row r="709" customFormat="1" ht="12" customHeight="1"/>
    <row r="710" customFormat="1" ht="12" customHeight="1"/>
    <row r="711" customFormat="1" ht="12" customHeight="1"/>
    <row r="712" customFormat="1" ht="12" customHeight="1"/>
    <row r="713" customFormat="1" ht="12" customHeight="1"/>
    <row r="714" customFormat="1" ht="12" customHeight="1"/>
    <row r="715" customFormat="1" ht="12" customHeight="1"/>
    <row r="716" customFormat="1" ht="12" customHeight="1"/>
    <row r="717" customFormat="1" ht="12" customHeight="1"/>
    <row r="718" customFormat="1" ht="12" customHeight="1"/>
    <row r="719" customFormat="1" ht="12" customHeight="1"/>
    <row r="720" customFormat="1" ht="12" customHeight="1"/>
    <row r="721" customFormat="1" ht="12" customHeight="1"/>
    <row r="722" customFormat="1" ht="12" customHeight="1"/>
    <row r="723" customFormat="1" ht="12" customHeight="1"/>
    <row r="724" customFormat="1" ht="12" customHeight="1"/>
    <row r="725" customFormat="1" ht="12" customHeight="1"/>
    <row r="726" customFormat="1" ht="12" customHeight="1"/>
    <row r="727" customFormat="1" ht="12" customHeight="1"/>
    <row r="728" customFormat="1" ht="12" customHeight="1"/>
    <row r="729" customFormat="1" ht="12" customHeight="1"/>
    <row r="730" customFormat="1" ht="12" customHeight="1"/>
    <row r="731" customFormat="1" ht="12" customHeight="1"/>
    <row r="732" customFormat="1" ht="12" customHeight="1"/>
    <row r="733" customFormat="1" ht="12" customHeight="1"/>
    <row r="734" customFormat="1" ht="12" customHeight="1"/>
    <row r="735" customFormat="1" ht="12" customHeight="1"/>
    <row r="736" customFormat="1" ht="12" customHeight="1"/>
    <row r="737" customFormat="1" ht="12" customHeight="1"/>
    <row r="738" customFormat="1" ht="12" customHeight="1"/>
    <row r="739" customFormat="1" ht="12" customHeight="1"/>
    <row r="740" customFormat="1" ht="12" customHeight="1"/>
    <row r="741" customFormat="1" ht="12" customHeight="1"/>
    <row r="742" customFormat="1" ht="12" customHeight="1"/>
    <row r="743" customFormat="1" ht="12" customHeight="1"/>
    <row r="744" customFormat="1" ht="12" customHeight="1"/>
    <row r="745" customFormat="1" ht="12" customHeight="1"/>
    <row r="746" customFormat="1" ht="12" customHeight="1"/>
    <row r="747" customFormat="1" ht="12" customHeight="1"/>
    <row r="748" customFormat="1" ht="12" customHeight="1"/>
    <row r="749" customFormat="1" ht="12" customHeight="1"/>
    <row r="750" customFormat="1" ht="12" customHeight="1"/>
    <row r="751" customFormat="1" ht="12" customHeight="1"/>
    <row r="752" customFormat="1" ht="12" customHeight="1"/>
    <row r="753" customFormat="1" ht="12" customHeight="1"/>
    <row r="754" customFormat="1" ht="12" customHeight="1"/>
    <row r="755" customFormat="1" ht="12" customHeight="1"/>
    <row r="756" customFormat="1" ht="12" customHeight="1"/>
    <row r="757" customFormat="1" ht="12" customHeight="1"/>
    <row r="758" customFormat="1" ht="12" customHeight="1"/>
    <row r="759" customFormat="1" ht="12" customHeight="1"/>
    <row r="760" customFormat="1" ht="12" customHeight="1"/>
    <row r="761" customFormat="1" ht="12" customHeight="1"/>
    <row r="762" customFormat="1" ht="12" customHeight="1"/>
    <row r="763" customFormat="1" ht="12" customHeight="1"/>
    <row r="764" customFormat="1" ht="12" customHeight="1"/>
    <row r="765" customFormat="1" ht="12" customHeight="1"/>
    <row r="766" customFormat="1" ht="12" customHeight="1"/>
    <row r="767" customFormat="1" ht="12" customHeight="1"/>
    <row r="768" customFormat="1" ht="12" customHeight="1"/>
    <row r="769" customFormat="1" ht="12" customHeight="1"/>
    <row r="770" customFormat="1" ht="12" customHeight="1"/>
    <row r="771" customFormat="1" ht="12" customHeight="1"/>
    <row r="772" customFormat="1" ht="12" customHeight="1"/>
    <row r="773" customFormat="1" ht="12" customHeight="1"/>
    <row r="774" customFormat="1" ht="12" customHeight="1"/>
    <row r="775" customFormat="1" ht="12" customHeight="1"/>
    <row r="776" customFormat="1" ht="12" customHeight="1"/>
    <row r="777" customFormat="1" ht="12" customHeight="1"/>
    <row r="778" customFormat="1" ht="12" customHeight="1"/>
    <row r="779" customFormat="1" ht="12" customHeight="1"/>
    <row r="780" customFormat="1" ht="12" customHeight="1"/>
    <row r="781" customFormat="1" ht="12" customHeight="1"/>
    <row r="782" customFormat="1" ht="12" customHeight="1"/>
    <row r="783" customFormat="1" ht="12" customHeight="1"/>
    <row r="784" customFormat="1" ht="12" customHeight="1"/>
    <row r="785" customFormat="1" ht="12" customHeight="1"/>
    <row r="786" customFormat="1" ht="12" customHeight="1"/>
    <row r="787" customFormat="1" ht="12" customHeight="1"/>
    <row r="788" customFormat="1" ht="12" customHeight="1"/>
    <row r="789" customFormat="1" ht="12" customHeight="1"/>
    <row r="790" customFormat="1" ht="12" customHeight="1"/>
    <row r="791" customFormat="1" ht="12" customHeight="1"/>
    <row r="792" customFormat="1" ht="12" customHeight="1"/>
    <row r="793" customFormat="1" ht="12" customHeight="1"/>
    <row r="794" customFormat="1" ht="12" customHeight="1"/>
    <row r="795" customFormat="1" ht="12" customHeight="1"/>
    <row r="796" customFormat="1" ht="12" customHeight="1"/>
    <row r="797" customFormat="1" ht="12" customHeight="1"/>
    <row r="798" customFormat="1" ht="12" customHeight="1"/>
    <row r="799" customFormat="1" ht="12" customHeight="1"/>
    <row r="800" customFormat="1" ht="12" customHeight="1"/>
    <row r="801" customFormat="1" ht="12" customHeight="1"/>
    <row r="802" customFormat="1" ht="12" customHeight="1"/>
    <row r="803" customFormat="1" ht="12" customHeight="1"/>
    <row r="804" customFormat="1" ht="12" customHeight="1"/>
    <row r="805" customFormat="1" ht="12" customHeight="1"/>
    <row r="806" customFormat="1" ht="12" customHeight="1"/>
    <row r="807" customFormat="1" ht="12" customHeight="1"/>
    <row r="808" customFormat="1" ht="12" customHeight="1"/>
    <row r="809" customFormat="1" ht="12" customHeight="1"/>
    <row r="810" customFormat="1" ht="12" customHeight="1"/>
    <row r="811" customFormat="1" ht="12" customHeight="1"/>
    <row r="812" customFormat="1" ht="12" customHeight="1"/>
    <row r="813" customFormat="1" ht="12" customHeight="1"/>
    <row r="814" customFormat="1" ht="12" customHeight="1"/>
    <row r="815" customFormat="1" ht="12" customHeight="1"/>
    <row r="816" customFormat="1" ht="12" customHeight="1"/>
    <row r="817" customFormat="1" ht="12" customHeight="1"/>
    <row r="818" customFormat="1" ht="12" customHeight="1"/>
    <row r="819" customFormat="1" ht="12" customHeight="1"/>
    <row r="820" customFormat="1" ht="12" customHeight="1"/>
    <row r="821" customFormat="1" ht="12" customHeight="1"/>
    <row r="822" customFormat="1" ht="12" customHeight="1"/>
    <row r="823" customFormat="1" ht="12" customHeight="1"/>
    <row r="824" customFormat="1" ht="12" customHeight="1"/>
    <row r="825" customFormat="1" ht="12" customHeight="1"/>
    <row r="826" customFormat="1" ht="12" customHeight="1"/>
    <row r="827" customFormat="1" ht="12" customHeight="1"/>
    <row r="828" customFormat="1" ht="12" customHeight="1"/>
    <row r="829" customFormat="1" ht="12" customHeight="1"/>
    <row r="830" customFormat="1" ht="12" customHeight="1"/>
    <row r="831" customFormat="1" ht="12" customHeight="1"/>
    <row r="832" customFormat="1" ht="12" customHeight="1"/>
    <row r="833" customFormat="1" ht="12" customHeight="1"/>
    <row r="834" customFormat="1" ht="12" customHeight="1"/>
    <row r="835" customFormat="1" ht="12" customHeight="1"/>
    <row r="836" customFormat="1" ht="12" customHeight="1"/>
    <row r="837" customFormat="1" ht="12" customHeight="1"/>
    <row r="838" customFormat="1" ht="12" customHeight="1"/>
    <row r="839" customFormat="1" ht="12" customHeight="1"/>
    <row r="840" customFormat="1" ht="12" customHeight="1"/>
    <row r="841" customFormat="1" ht="12" customHeight="1"/>
    <row r="842" customFormat="1" ht="12" customHeight="1"/>
    <row r="843" customFormat="1" ht="12" customHeight="1"/>
    <row r="844" customFormat="1" ht="12" customHeight="1"/>
    <row r="845" customFormat="1" ht="12" customHeight="1"/>
    <row r="846" customFormat="1" ht="12" customHeight="1"/>
    <row r="847" customFormat="1" ht="12" customHeight="1"/>
    <row r="848" customFormat="1" ht="12" customHeight="1"/>
    <row r="849" customFormat="1" ht="12" customHeight="1"/>
    <row r="850" customFormat="1" ht="12" customHeight="1"/>
    <row r="851" customFormat="1" ht="12" customHeight="1"/>
    <row r="852" customFormat="1" ht="12" customHeight="1"/>
    <row r="853" customFormat="1" ht="12" customHeight="1"/>
    <row r="854" customFormat="1" ht="12" customHeight="1"/>
    <row r="855" customFormat="1" ht="12" customHeight="1"/>
    <row r="856" customFormat="1" ht="12" customHeight="1"/>
    <row r="857" customFormat="1" ht="12" customHeight="1"/>
    <row r="858" customFormat="1" ht="12" customHeight="1"/>
    <row r="859" customFormat="1" ht="12" customHeight="1"/>
    <row r="860" customFormat="1" ht="12" customHeight="1"/>
    <row r="861" customFormat="1" ht="12" customHeight="1"/>
    <row r="862" customFormat="1" ht="12" customHeight="1"/>
    <row r="863" customFormat="1" ht="12" customHeight="1"/>
    <row r="864" customFormat="1" ht="12" customHeight="1"/>
    <row r="865" customFormat="1" ht="12" customHeight="1"/>
    <row r="866" customFormat="1" ht="12" customHeight="1"/>
    <row r="867" customFormat="1" ht="12" customHeight="1"/>
    <row r="868" customFormat="1" ht="12" customHeight="1"/>
    <row r="869" customFormat="1" ht="12" customHeight="1"/>
    <row r="870" customFormat="1" ht="12" customHeight="1"/>
    <row r="871" customFormat="1" ht="12" customHeight="1"/>
    <row r="872" customFormat="1" ht="12" customHeight="1"/>
    <row r="873" customFormat="1" ht="12" customHeight="1"/>
    <row r="874" customFormat="1" ht="12" customHeight="1"/>
    <row r="875" customFormat="1" ht="12" customHeight="1"/>
    <row r="876" customFormat="1" ht="12" customHeight="1"/>
    <row r="877" customFormat="1" ht="12" customHeight="1"/>
    <row r="878" customFormat="1" ht="12" customHeight="1"/>
    <row r="879" customFormat="1" ht="12" customHeight="1"/>
    <row r="880" customFormat="1" ht="12" customHeight="1"/>
    <row r="881" customFormat="1" ht="12" customHeight="1"/>
    <row r="882" customFormat="1" ht="12" customHeight="1"/>
    <row r="883" customFormat="1" ht="12" customHeight="1"/>
    <row r="884" customFormat="1" ht="12" customHeight="1"/>
    <row r="885" customFormat="1" ht="12" customHeight="1"/>
    <row r="886" customFormat="1" ht="12" customHeight="1"/>
    <row r="887" customFormat="1" ht="12" customHeight="1"/>
    <row r="888" customFormat="1" ht="12" customHeight="1"/>
    <row r="889" customFormat="1" ht="12" customHeight="1"/>
    <row r="890" customFormat="1" ht="12" customHeight="1"/>
    <row r="891" customFormat="1" ht="12" customHeight="1"/>
    <row r="892" customFormat="1" ht="12" customHeight="1"/>
    <row r="893" customFormat="1" ht="12" customHeight="1"/>
    <row r="894" customFormat="1" ht="12" customHeight="1"/>
    <row r="895" customFormat="1" ht="12" customHeight="1"/>
    <row r="896" customFormat="1" ht="12" customHeight="1"/>
    <row r="897" customFormat="1" ht="12" customHeight="1"/>
    <row r="898" customFormat="1" ht="12" customHeight="1"/>
    <row r="899" customFormat="1" ht="12" customHeight="1"/>
    <row r="900" customFormat="1" ht="12" customHeight="1"/>
    <row r="901" customFormat="1" ht="12" customHeight="1"/>
    <row r="902" customFormat="1" ht="12" customHeight="1"/>
    <row r="903" customFormat="1" ht="12" customHeight="1"/>
    <row r="904" customFormat="1" ht="12" customHeight="1"/>
    <row r="905" customFormat="1" ht="12" customHeight="1"/>
    <row r="906" customFormat="1" ht="12" customHeight="1"/>
    <row r="907" customFormat="1" ht="12" customHeight="1"/>
    <row r="908" customFormat="1" ht="12" customHeight="1"/>
    <row r="909" customFormat="1" ht="12" customHeight="1"/>
    <row r="910" customFormat="1" ht="12" customHeight="1"/>
    <row r="911" customFormat="1" ht="12" customHeight="1"/>
    <row r="912" customFormat="1" ht="12" customHeight="1"/>
    <row r="913" customFormat="1" ht="12" customHeight="1"/>
    <row r="914" customFormat="1" ht="12" customHeight="1"/>
    <row r="915" customFormat="1" ht="12" customHeight="1"/>
    <row r="916" customFormat="1" ht="12" customHeight="1"/>
    <row r="917" customFormat="1" ht="12" customHeight="1"/>
    <row r="918" customFormat="1" ht="12" customHeight="1"/>
    <row r="919" customFormat="1" ht="12" customHeight="1"/>
    <row r="920" customFormat="1" ht="12" customHeight="1"/>
    <row r="921" customFormat="1" ht="12" customHeight="1"/>
    <row r="922" customFormat="1" ht="12" customHeight="1"/>
    <row r="923" customFormat="1" ht="12" customHeight="1"/>
    <row r="924" customFormat="1" ht="12" customHeight="1"/>
    <row r="925" customFormat="1" ht="12" customHeight="1"/>
    <row r="926" customFormat="1" ht="12" customHeight="1"/>
    <row r="927" customFormat="1" ht="12" customHeight="1"/>
    <row r="928" customFormat="1" ht="12" customHeight="1"/>
    <row r="929" customFormat="1" ht="12" customHeight="1"/>
    <row r="930" customFormat="1" ht="12" customHeight="1"/>
    <row r="931" customFormat="1" ht="12" customHeight="1"/>
    <row r="932" customFormat="1" ht="12" customHeight="1"/>
    <row r="933" customFormat="1" ht="12" customHeight="1"/>
    <row r="934" customFormat="1" ht="12" customHeight="1"/>
    <row r="935" customFormat="1" ht="12" customHeight="1"/>
    <row r="936" customFormat="1" ht="12" customHeight="1"/>
    <row r="937" customFormat="1" ht="12" customHeight="1"/>
    <row r="938" customFormat="1" ht="12" customHeight="1"/>
    <row r="939" customFormat="1" ht="12" customHeight="1"/>
    <row r="940" customFormat="1" ht="12" customHeight="1"/>
    <row r="941" customFormat="1" ht="12" customHeight="1"/>
    <row r="942" customFormat="1" ht="12" customHeight="1"/>
    <row r="943" customFormat="1" ht="12" customHeight="1"/>
    <row r="944" customFormat="1" ht="12" customHeight="1"/>
    <row r="945" customFormat="1" ht="12" customHeight="1"/>
    <row r="946" customFormat="1" ht="12" customHeight="1"/>
    <row r="947" customFormat="1" ht="12" customHeight="1"/>
    <row r="948" customFormat="1" ht="12" customHeight="1"/>
    <row r="949" customFormat="1" ht="12" customHeight="1"/>
    <row r="950" customFormat="1" ht="12" customHeight="1"/>
    <row r="951" customFormat="1" ht="12" customHeight="1"/>
    <row r="952" customFormat="1" ht="12" customHeight="1"/>
    <row r="953" customFormat="1" ht="12" customHeight="1"/>
    <row r="954" customFormat="1" ht="12" customHeight="1"/>
    <row r="955" customFormat="1" ht="12" customHeight="1"/>
    <row r="956" customFormat="1" ht="12" customHeight="1"/>
    <row r="957" customFormat="1" ht="12" customHeight="1"/>
    <row r="958" customFormat="1" ht="12" customHeight="1"/>
    <row r="959" customFormat="1" ht="12" customHeight="1"/>
    <row r="960" customFormat="1" ht="12" customHeight="1"/>
    <row r="961" customFormat="1" ht="12" customHeight="1"/>
    <row r="962" customFormat="1" ht="12" customHeight="1"/>
    <row r="963" customFormat="1" ht="12" customHeight="1"/>
    <row r="964" customFormat="1" ht="12" customHeight="1"/>
    <row r="965" customFormat="1" ht="12" customHeight="1"/>
    <row r="966" customFormat="1" ht="12" customHeight="1"/>
    <row r="967" customFormat="1" ht="12" customHeight="1"/>
    <row r="968" customFormat="1" ht="12" customHeight="1"/>
    <row r="969" customFormat="1" ht="12" customHeight="1"/>
    <row r="970" customFormat="1" ht="12" customHeight="1"/>
    <row r="971" customFormat="1" ht="12" customHeight="1"/>
    <row r="972" customFormat="1" ht="12" customHeight="1"/>
    <row r="973" customFormat="1" ht="12" customHeight="1"/>
    <row r="974" customFormat="1" ht="12" customHeight="1"/>
    <row r="975" customFormat="1" ht="12" customHeight="1"/>
    <row r="976" customFormat="1" ht="12" customHeight="1"/>
    <row r="977" customFormat="1" ht="12" customHeight="1"/>
    <row r="978" customFormat="1" ht="12" customHeight="1"/>
    <row r="979" customFormat="1" ht="12" customHeight="1"/>
    <row r="980" customFormat="1" ht="12" customHeight="1"/>
    <row r="981" customFormat="1" ht="12" customHeight="1"/>
    <row r="982" customFormat="1" ht="12" customHeight="1"/>
    <row r="983" customFormat="1" ht="12" customHeight="1"/>
    <row r="984" customFormat="1" ht="12" customHeight="1"/>
    <row r="985" customFormat="1" ht="12" customHeight="1"/>
    <row r="986" customFormat="1" ht="12" customHeight="1"/>
    <row r="987" customFormat="1" ht="12" customHeight="1"/>
    <row r="988" customFormat="1" ht="12" customHeight="1"/>
    <row r="989" customFormat="1" ht="12" customHeight="1"/>
    <row r="990" customFormat="1" ht="12" customHeight="1"/>
    <row r="991" customFormat="1" ht="12" customHeight="1"/>
    <row r="992" customFormat="1" ht="12" customHeight="1"/>
    <row r="993" customFormat="1" ht="12" customHeight="1"/>
    <row r="994" customFormat="1" ht="12" customHeight="1"/>
    <row r="995" customFormat="1" ht="12" customHeight="1"/>
    <row r="996" customFormat="1" ht="12" customHeight="1"/>
    <row r="997" customFormat="1" ht="12" customHeight="1"/>
    <row r="998" customFormat="1" ht="12" customHeight="1"/>
    <row r="999" customFormat="1" ht="12" customHeight="1"/>
    <row r="1000" customFormat="1" ht="12" customHeight="1"/>
  </sheetData>
  <mergeCells count="1">
    <mergeCell ref="C1:D1"/>
  </mergeCells>
  <dataValidations count="2">
    <dataValidation type="list" allowBlank="1" showErrorMessage="1" sqref="B5" xr:uid="{238EFD0C-887E-1F42-A91D-552979F70559}">
      <formula1>productie</formula1>
    </dataValidation>
    <dataValidation type="list" allowBlank="1" showErrorMessage="1" sqref="B4" xr:uid="{ED1D0E4C-1FDB-B447-8170-3BF9D908176B}">
      <formula1>bedienden</formula1>
    </dataValidation>
  </dataValidations>
  <pageMargins left="0.75" right="0.75" top="1" bottom="1" header="0" footer="0"/>
  <pageSetup paperSize="9" orientation="portrait"/>
  <legacy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Z1000"/>
  <sheetViews>
    <sheetView workbookViewId="0">
      <selection activeCell="A80" sqref="A80"/>
    </sheetView>
  </sheetViews>
  <sheetFormatPr defaultColWidth="14.5" defaultRowHeight="15" customHeight="1"/>
  <cols>
    <col min="1" max="1" width="57.125" customWidth="1"/>
    <col min="2" max="2" width="13.875" customWidth="1"/>
    <col min="3" max="3" width="14.375" customWidth="1"/>
    <col min="4" max="4" width="14.625" customWidth="1"/>
    <col min="5" max="26" width="10.875" customWidth="1"/>
  </cols>
  <sheetData>
    <row r="1" spans="1:26" ht="17.100000000000001" thickBot="1">
      <c r="A1" s="94" t="s">
        <v>40</v>
      </c>
      <c r="B1" s="95">
        <v>2026</v>
      </c>
      <c r="C1" s="167" t="s">
        <v>41</v>
      </c>
      <c r="D1" s="168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</row>
    <row r="2" spans="1:26" ht="12" customHeight="1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</row>
    <row r="3" spans="1:26" ht="12" customHeight="1">
      <c r="A3" s="17" t="s">
        <v>42</v>
      </c>
      <c r="B3" s="18" t="s">
        <v>15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spans="1:26" ht="12" customHeight="1">
      <c r="A4" s="17" t="s">
        <v>43</v>
      </c>
      <c r="B4" s="18" t="s">
        <v>15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1:26" ht="12" customHeight="1">
      <c r="A5" s="17" t="s">
        <v>44</v>
      </c>
      <c r="B5" s="18" t="s">
        <v>15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26" ht="12" customHeight="1">
      <c r="A6" s="17" t="s">
        <v>45</v>
      </c>
      <c r="B6" s="19">
        <v>0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2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</row>
    <row r="8" spans="1:26" ht="12" customHeight="1">
      <c r="A8" s="15" t="s">
        <v>46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</row>
    <row r="9" spans="1:26" ht="12" customHeight="1">
      <c r="A9" s="17" t="s">
        <v>47</v>
      </c>
      <c r="B9" s="20" t="s">
        <v>48</v>
      </c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</row>
    <row r="10" spans="1:26" ht="12" customHeight="1">
      <c r="A10" s="17" t="s">
        <v>49</v>
      </c>
      <c r="B10" s="18" t="s">
        <v>15</v>
      </c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</row>
    <row r="11" spans="1:26" ht="12" customHeight="1">
      <c r="A11" s="17" t="s">
        <v>50</v>
      </c>
      <c r="B11" s="18" t="s">
        <v>15</v>
      </c>
      <c r="C11" s="6" t="s">
        <v>15</v>
      </c>
      <c r="D11" s="6" t="s">
        <v>15</v>
      </c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</row>
    <row r="12" spans="1:26" ht="12" customHeight="1">
      <c r="A12" s="17" t="s">
        <v>51</v>
      </c>
      <c r="B12" s="18" t="s">
        <v>15</v>
      </c>
      <c r="C12" s="6" t="s">
        <v>15</v>
      </c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</row>
    <row r="13" spans="1:26" ht="12" customHeight="1">
      <c r="A13" s="17" t="s">
        <v>52</v>
      </c>
      <c r="B13" s="18"/>
      <c r="C13" s="6" t="s">
        <v>15</v>
      </c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</row>
    <row r="14" spans="1:26" ht="12" customHeight="1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</row>
    <row r="15" spans="1:26" ht="12" customHeight="1">
      <c r="A15" s="17" t="s">
        <v>107</v>
      </c>
      <c r="B15" s="21">
        <v>0</v>
      </c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</row>
    <row r="16" spans="1:26" ht="12" customHeight="1">
      <c r="A16" s="17" t="s">
        <v>108</v>
      </c>
      <c r="B16" s="21">
        <v>0</v>
      </c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</row>
    <row r="17" spans="1:26" ht="12" customHeight="1">
      <c r="A17" s="17" t="s">
        <v>109</v>
      </c>
      <c r="B17" s="21">
        <v>0</v>
      </c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</row>
    <row r="18" spans="1:26" ht="12" customHeight="1">
      <c r="A18" s="6"/>
      <c r="B18" s="42" t="s">
        <v>110</v>
      </c>
      <c r="C18" s="42" t="s">
        <v>111</v>
      </c>
      <c r="D18" s="42" t="s">
        <v>112</v>
      </c>
      <c r="E18" s="6"/>
      <c r="F18" s="6"/>
      <c r="G18" s="6"/>
      <c r="H18" s="6"/>
      <c r="I18" s="6"/>
      <c r="J18" s="6"/>
      <c r="K18" s="6"/>
      <c r="L18" s="6"/>
      <c r="M18" s="6"/>
      <c r="N18" s="6"/>
    </row>
    <row r="19" spans="1:26" ht="12" customHeight="1">
      <c r="A19" s="17" t="s">
        <v>113</v>
      </c>
      <c r="B19" s="24">
        <f>B15*3/13/5</f>
        <v>0</v>
      </c>
      <c r="C19" s="24">
        <f>B16*3/13/5</f>
        <v>0</v>
      </c>
      <c r="D19" s="24">
        <f>B17*3/13/5</f>
        <v>0</v>
      </c>
      <c r="E19" s="6"/>
      <c r="F19" s="6"/>
      <c r="G19" s="6"/>
      <c r="H19" s="6"/>
      <c r="I19" s="6"/>
      <c r="J19" s="6"/>
      <c r="K19" s="6"/>
      <c r="L19" s="6"/>
      <c r="M19" s="6"/>
      <c r="N19" s="6"/>
    </row>
    <row r="20" spans="1:26" ht="12" customHeight="1">
      <c r="A20" s="17" t="s">
        <v>114</v>
      </c>
      <c r="B20" s="24">
        <f>B15*1/20</f>
        <v>0</v>
      </c>
      <c r="C20" s="24">
        <f>B16*1/20</f>
        <v>0</v>
      </c>
      <c r="D20" s="24">
        <f>B17*1/20</f>
        <v>0</v>
      </c>
      <c r="E20" s="6"/>
      <c r="F20" s="6"/>
      <c r="G20" s="6"/>
      <c r="H20" s="6"/>
      <c r="I20" s="6"/>
      <c r="J20" s="6"/>
      <c r="K20" s="6"/>
      <c r="L20" s="6"/>
      <c r="M20" s="6"/>
      <c r="N20" s="6"/>
    </row>
    <row r="21" spans="1:26" ht="12" customHeight="1">
      <c r="A21" s="17" t="s">
        <v>115</v>
      </c>
      <c r="B21" s="24">
        <f>B15*1/22</f>
        <v>0</v>
      </c>
      <c r="C21" s="24">
        <f>B16*1/22</f>
        <v>0</v>
      </c>
      <c r="D21" s="24">
        <f>B17*1/22</f>
        <v>0</v>
      </c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 spans="1:26" ht="12" customHeight="1">
      <c r="A22" s="6" t="s">
        <v>15</v>
      </c>
      <c r="B22" s="6" t="s">
        <v>15</v>
      </c>
      <c r="C22" s="6" t="s">
        <v>15</v>
      </c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</row>
    <row r="23" spans="1:26" ht="12" customHeight="1">
      <c r="A23" s="17" t="s">
        <v>68</v>
      </c>
      <c r="B23" s="25">
        <v>0</v>
      </c>
      <c r="C23" s="6" t="s">
        <v>69</v>
      </c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</row>
    <row r="24" spans="1:26" ht="12" customHeight="1">
      <c r="A24" s="17" t="s">
        <v>116</v>
      </c>
      <c r="B24" s="25">
        <v>0</v>
      </c>
      <c r="C24" s="6" t="s">
        <v>69</v>
      </c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</row>
    <row r="25" spans="1:26" ht="12" customHeight="1">
      <c r="A25" s="17" t="s">
        <v>71</v>
      </c>
      <c r="B25" s="25">
        <v>0</v>
      </c>
      <c r="C25" s="6" t="s">
        <v>69</v>
      </c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</row>
    <row r="26" spans="1:26" ht="12" customHeight="1">
      <c r="A26" s="17" t="s">
        <v>73</v>
      </c>
      <c r="B26" s="25">
        <v>0</v>
      </c>
      <c r="C26" s="6" t="s">
        <v>69</v>
      </c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</row>
    <row r="27" spans="1:26" ht="12" customHeight="1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</row>
    <row r="28" spans="1:26" ht="12" customHeight="1">
      <c r="A28" s="17" t="s">
        <v>75</v>
      </c>
      <c r="B28" s="8">
        <f>'RSZ-tarieven'!B4</f>
        <v>0.25</v>
      </c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</row>
    <row r="29" spans="1:26" ht="12" customHeight="1">
      <c r="A29" s="17" t="s">
        <v>76</v>
      </c>
      <c r="B29" s="8">
        <f>'RSZ-tarieven'!B15</f>
        <v>1.9799999999999998E-2</v>
      </c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</row>
    <row r="30" spans="1:26" ht="12" customHeight="1">
      <c r="A30" s="17" t="s">
        <v>77</v>
      </c>
      <c r="B30" s="22">
        <f>IF(B6&lt;10,0,1.69%)</f>
        <v>0</v>
      </c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</row>
    <row r="31" spans="1:26" ht="12" customHeight="1">
      <c r="A31" s="17" t="s">
        <v>117</v>
      </c>
      <c r="B31" s="26">
        <f>IF(B15&gt;3744,0,0.14*(11233.89-(B15*3))/13/5)</f>
        <v>24.196070769230769</v>
      </c>
      <c r="C31" s="6"/>
      <c r="D31" s="6"/>
      <c r="E31" s="8"/>
      <c r="F31" s="6"/>
      <c r="G31" s="6"/>
      <c r="H31" s="6"/>
      <c r="I31" s="6"/>
      <c r="J31" s="6"/>
      <c r="K31" s="6"/>
      <c r="L31" s="6"/>
      <c r="M31" s="6"/>
      <c r="N31" s="6"/>
    </row>
    <row r="32" spans="1:26" ht="12" customHeight="1">
      <c r="A32" s="17" t="s">
        <v>79</v>
      </c>
      <c r="B32" s="27"/>
      <c r="C32" s="6" t="s">
        <v>118</v>
      </c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</row>
    <row r="33" spans="1:26" ht="12" customHeight="1">
      <c r="A33" s="17" t="s">
        <v>80</v>
      </c>
      <c r="B33" s="27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</row>
    <row r="34" spans="1:26" ht="12" customHeight="1">
      <c r="A34" s="6"/>
      <c r="B34" s="6"/>
      <c r="C34" s="6"/>
      <c r="D34" s="6"/>
      <c r="E34" s="6"/>
      <c r="F34" s="6"/>
      <c r="G34" s="6"/>
      <c r="H34" s="6"/>
      <c r="I34" s="6"/>
      <c r="J34" s="28" t="s">
        <v>15</v>
      </c>
      <c r="K34" s="6"/>
      <c r="L34" s="6"/>
      <c r="M34" s="29" t="s">
        <v>15</v>
      </c>
      <c r="N34" s="6"/>
    </row>
    <row r="35" spans="1:26" ht="12" customHeight="1">
      <c r="A35" s="6"/>
      <c r="B35" s="30">
        <f>B1</f>
        <v>2026</v>
      </c>
      <c r="C35" s="20" t="s">
        <v>82</v>
      </c>
      <c r="D35" s="20" t="s">
        <v>83</v>
      </c>
      <c r="E35" s="20" t="s">
        <v>84</v>
      </c>
      <c r="F35" s="20" t="s">
        <v>85</v>
      </c>
      <c r="G35" s="20" t="s">
        <v>86</v>
      </c>
      <c r="H35" s="20" t="s">
        <v>87</v>
      </c>
      <c r="I35" s="20" t="s">
        <v>89</v>
      </c>
      <c r="J35" s="20" t="s">
        <v>90</v>
      </c>
      <c r="K35" s="20" t="s">
        <v>91</v>
      </c>
      <c r="L35" s="20" t="s">
        <v>92</v>
      </c>
      <c r="M35" s="20" t="s">
        <v>93</v>
      </c>
      <c r="N35" s="20" t="s">
        <v>95</v>
      </c>
    </row>
    <row r="36" spans="1:26" ht="12" customHeight="1">
      <c r="A36" s="43" t="s">
        <v>119</v>
      </c>
      <c r="B36" s="44">
        <f t="shared" ref="B36:B44" si="0">SUM(C36:N36)</f>
        <v>0</v>
      </c>
      <c r="C36" s="45">
        <v>0</v>
      </c>
      <c r="D36" s="46">
        <v>0</v>
      </c>
      <c r="E36" s="46">
        <v>0</v>
      </c>
      <c r="F36" s="46">
        <v>0</v>
      </c>
      <c r="G36" s="46">
        <v>0</v>
      </c>
      <c r="H36" s="46">
        <v>0</v>
      </c>
      <c r="I36" s="46">
        <v>0</v>
      </c>
      <c r="J36" s="46">
        <v>0</v>
      </c>
      <c r="K36" s="46">
        <v>0</v>
      </c>
      <c r="L36" s="46">
        <v>0</v>
      </c>
      <c r="M36" s="46">
        <v>0</v>
      </c>
      <c r="N36" s="47">
        <v>0</v>
      </c>
    </row>
    <row r="37" spans="1:26" ht="12" customHeight="1">
      <c r="A37" s="43" t="s">
        <v>120</v>
      </c>
      <c r="B37" s="44">
        <f t="shared" si="0"/>
        <v>0</v>
      </c>
      <c r="C37" s="45">
        <v>0</v>
      </c>
      <c r="D37" s="46">
        <v>0</v>
      </c>
      <c r="E37" s="46">
        <v>0</v>
      </c>
      <c r="F37" s="46">
        <v>0</v>
      </c>
      <c r="G37" s="46">
        <v>0</v>
      </c>
      <c r="H37" s="46">
        <v>0</v>
      </c>
      <c r="I37" s="46">
        <v>0</v>
      </c>
      <c r="J37" s="46">
        <v>0</v>
      </c>
      <c r="K37" s="46">
        <v>0</v>
      </c>
      <c r="L37" s="46">
        <v>0</v>
      </c>
      <c r="M37" s="46">
        <v>0</v>
      </c>
      <c r="N37" s="47">
        <v>0</v>
      </c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 spans="1:26" ht="12" customHeight="1">
      <c r="A38" s="43" t="s">
        <v>121</v>
      </c>
      <c r="B38" s="44">
        <f t="shared" si="0"/>
        <v>0</v>
      </c>
      <c r="C38" s="45">
        <v>0</v>
      </c>
      <c r="D38" s="46">
        <v>0</v>
      </c>
      <c r="E38" s="46">
        <v>0</v>
      </c>
      <c r="F38" s="46">
        <v>0</v>
      </c>
      <c r="G38" s="46">
        <v>0</v>
      </c>
      <c r="H38" s="46">
        <v>0</v>
      </c>
      <c r="I38" s="46">
        <v>0</v>
      </c>
      <c r="J38" s="46">
        <v>0</v>
      </c>
      <c r="K38" s="46">
        <v>0</v>
      </c>
      <c r="L38" s="46">
        <v>0</v>
      </c>
      <c r="M38" s="46">
        <v>0</v>
      </c>
      <c r="N38" s="47">
        <v>0</v>
      </c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 spans="1:26" ht="12" customHeight="1">
      <c r="A39" s="6" t="s">
        <v>99</v>
      </c>
      <c r="B39" s="33">
        <f t="shared" si="0"/>
        <v>0</v>
      </c>
      <c r="C39" s="126">
        <f t="shared" ref="C39:N39" si="1">($B$19*C36)+($B$20*C37)+($B$21*C38)</f>
        <v>0</v>
      </c>
      <c r="D39" s="127">
        <f t="shared" si="1"/>
        <v>0</v>
      </c>
      <c r="E39" s="127">
        <f t="shared" si="1"/>
        <v>0</v>
      </c>
      <c r="F39" s="127">
        <f t="shared" si="1"/>
        <v>0</v>
      </c>
      <c r="G39" s="127">
        <f t="shared" si="1"/>
        <v>0</v>
      </c>
      <c r="H39" s="127">
        <f t="shared" si="1"/>
        <v>0</v>
      </c>
      <c r="I39" s="127">
        <f t="shared" si="1"/>
        <v>0</v>
      </c>
      <c r="J39" s="127">
        <f t="shared" si="1"/>
        <v>0</v>
      </c>
      <c r="K39" s="127">
        <f t="shared" si="1"/>
        <v>0</v>
      </c>
      <c r="L39" s="127">
        <f t="shared" si="1"/>
        <v>0</v>
      </c>
      <c r="M39" s="127">
        <f t="shared" si="1"/>
        <v>0</v>
      </c>
      <c r="N39" s="113">
        <f t="shared" si="1"/>
        <v>0</v>
      </c>
    </row>
    <row r="40" spans="1:26" ht="12" customHeight="1">
      <c r="A40" s="6" t="s">
        <v>100</v>
      </c>
      <c r="B40" s="33">
        <f t="shared" si="0"/>
        <v>0</v>
      </c>
      <c r="C40" s="34">
        <f t="shared" ref="C40:N40" si="2">$B$23*(C36+C37+C38)</f>
        <v>0</v>
      </c>
      <c r="D40" s="24">
        <f t="shared" si="2"/>
        <v>0</v>
      </c>
      <c r="E40" s="24">
        <f t="shared" si="2"/>
        <v>0</v>
      </c>
      <c r="F40" s="24">
        <f t="shared" si="2"/>
        <v>0</v>
      </c>
      <c r="G40" s="24">
        <f t="shared" si="2"/>
        <v>0</v>
      </c>
      <c r="H40" s="24">
        <f t="shared" si="2"/>
        <v>0</v>
      </c>
      <c r="I40" s="24">
        <f t="shared" si="2"/>
        <v>0</v>
      </c>
      <c r="J40" s="24">
        <f t="shared" si="2"/>
        <v>0</v>
      </c>
      <c r="K40" s="24">
        <f t="shared" si="2"/>
        <v>0</v>
      </c>
      <c r="L40" s="24">
        <f t="shared" si="2"/>
        <v>0</v>
      </c>
      <c r="M40" s="24">
        <f t="shared" si="2"/>
        <v>0</v>
      </c>
      <c r="N40" s="114">
        <f t="shared" si="2"/>
        <v>0</v>
      </c>
    </row>
    <row r="41" spans="1:26" ht="12" customHeight="1">
      <c r="A41" s="6" t="s">
        <v>101</v>
      </c>
      <c r="B41" s="33">
        <f t="shared" si="0"/>
        <v>0</v>
      </c>
      <c r="C41" s="34">
        <f t="shared" ref="C41:N41" si="3">MAX(0,IF((C39+C40)&gt;0,(C39+C40)*($B$28+$B$29+$B$30)-(($B$31+$B$32+$B$33)*(C$36+C$37+C$38)),0))</f>
        <v>0</v>
      </c>
      <c r="D41" s="24">
        <f t="shared" si="3"/>
        <v>0</v>
      </c>
      <c r="E41" s="24">
        <f t="shared" si="3"/>
        <v>0</v>
      </c>
      <c r="F41" s="24">
        <f t="shared" si="3"/>
        <v>0</v>
      </c>
      <c r="G41" s="24">
        <f t="shared" si="3"/>
        <v>0</v>
      </c>
      <c r="H41" s="24">
        <f t="shared" si="3"/>
        <v>0</v>
      </c>
      <c r="I41" s="24">
        <f t="shared" si="3"/>
        <v>0</v>
      </c>
      <c r="J41" s="24">
        <f t="shared" si="3"/>
        <v>0</v>
      </c>
      <c r="K41" s="24">
        <f t="shared" si="3"/>
        <v>0</v>
      </c>
      <c r="L41" s="24">
        <f t="shared" si="3"/>
        <v>0</v>
      </c>
      <c r="M41" s="24">
        <f t="shared" si="3"/>
        <v>0</v>
      </c>
      <c r="N41" s="114">
        <f t="shared" si="3"/>
        <v>0</v>
      </c>
    </row>
    <row r="42" spans="1:26" ht="12" customHeight="1">
      <c r="A42" s="6" t="s">
        <v>102</v>
      </c>
      <c r="B42" s="33">
        <f t="shared" si="0"/>
        <v>0</v>
      </c>
      <c r="C42" s="34">
        <f t="shared" ref="C42:N42" si="4">($B24*(C36+C37+C38))</f>
        <v>0</v>
      </c>
      <c r="D42" s="35">
        <f t="shared" si="4"/>
        <v>0</v>
      </c>
      <c r="E42" s="35">
        <f t="shared" si="4"/>
        <v>0</v>
      </c>
      <c r="F42" s="35">
        <f t="shared" si="4"/>
        <v>0</v>
      </c>
      <c r="G42" s="35">
        <f t="shared" si="4"/>
        <v>0</v>
      </c>
      <c r="H42" s="35">
        <f t="shared" si="4"/>
        <v>0</v>
      </c>
      <c r="I42" s="35">
        <f t="shared" si="4"/>
        <v>0</v>
      </c>
      <c r="J42" s="35">
        <f t="shared" si="4"/>
        <v>0</v>
      </c>
      <c r="K42" s="35">
        <f t="shared" si="4"/>
        <v>0</v>
      </c>
      <c r="L42" s="35">
        <f t="shared" si="4"/>
        <v>0</v>
      </c>
      <c r="M42" s="35">
        <f t="shared" si="4"/>
        <v>0</v>
      </c>
      <c r="N42" s="115">
        <f t="shared" si="4"/>
        <v>0</v>
      </c>
    </row>
    <row r="43" spans="1:26" ht="12" customHeight="1">
      <c r="A43" s="6" t="s">
        <v>103</v>
      </c>
      <c r="B43" s="33">
        <f t="shared" si="0"/>
        <v>0</v>
      </c>
      <c r="C43" s="34">
        <f t="shared" ref="C43:N43" si="5">$B25*(C36+C37+C38)</f>
        <v>0</v>
      </c>
      <c r="D43" s="24">
        <f t="shared" si="5"/>
        <v>0</v>
      </c>
      <c r="E43" s="24">
        <f t="shared" si="5"/>
        <v>0</v>
      </c>
      <c r="F43" s="24">
        <f t="shared" si="5"/>
        <v>0</v>
      </c>
      <c r="G43" s="24">
        <f t="shared" si="5"/>
        <v>0</v>
      </c>
      <c r="H43" s="24">
        <f t="shared" si="5"/>
        <v>0</v>
      </c>
      <c r="I43" s="24">
        <f t="shared" si="5"/>
        <v>0</v>
      </c>
      <c r="J43" s="24">
        <f t="shared" si="5"/>
        <v>0</v>
      </c>
      <c r="K43" s="24">
        <f t="shared" si="5"/>
        <v>0</v>
      </c>
      <c r="L43" s="24">
        <f t="shared" si="5"/>
        <v>0</v>
      </c>
      <c r="M43" s="24">
        <f t="shared" si="5"/>
        <v>0</v>
      </c>
      <c r="N43" s="114">
        <f t="shared" si="5"/>
        <v>0</v>
      </c>
    </row>
    <row r="44" spans="1:26" ht="12" customHeight="1">
      <c r="A44" s="6" t="s">
        <v>104</v>
      </c>
      <c r="B44" s="36">
        <f t="shared" si="0"/>
        <v>0</v>
      </c>
      <c r="C44" s="116">
        <f t="shared" ref="C44:N44" si="6">$B26*(C36+C37+C38)</f>
        <v>0</v>
      </c>
      <c r="D44" s="117">
        <f t="shared" si="6"/>
        <v>0</v>
      </c>
      <c r="E44" s="117">
        <f t="shared" si="6"/>
        <v>0</v>
      </c>
      <c r="F44" s="117">
        <f t="shared" si="6"/>
        <v>0</v>
      </c>
      <c r="G44" s="117">
        <f t="shared" si="6"/>
        <v>0</v>
      </c>
      <c r="H44" s="117">
        <f t="shared" si="6"/>
        <v>0</v>
      </c>
      <c r="I44" s="117">
        <f t="shared" si="6"/>
        <v>0</v>
      </c>
      <c r="J44" s="117">
        <f t="shared" si="6"/>
        <v>0</v>
      </c>
      <c r="K44" s="117">
        <f t="shared" si="6"/>
        <v>0</v>
      </c>
      <c r="L44" s="117">
        <f t="shared" si="6"/>
        <v>0</v>
      </c>
      <c r="M44" s="117">
        <f t="shared" si="6"/>
        <v>0</v>
      </c>
      <c r="N44" s="119">
        <f t="shared" si="6"/>
        <v>0</v>
      </c>
    </row>
    <row r="45" spans="1:26" ht="12" customHeight="1">
      <c r="A45" s="6"/>
      <c r="B45" s="37">
        <f t="shared" ref="B45:N45" si="7">SUM(B39:B44)</f>
        <v>0</v>
      </c>
      <c r="C45" s="120">
        <f t="shared" si="7"/>
        <v>0</v>
      </c>
      <c r="D45" s="121">
        <f t="shared" si="7"/>
        <v>0</v>
      </c>
      <c r="E45" s="121">
        <f t="shared" si="7"/>
        <v>0</v>
      </c>
      <c r="F45" s="121">
        <f t="shared" si="7"/>
        <v>0</v>
      </c>
      <c r="G45" s="121">
        <f t="shared" si="7"/>
        <v>0</v>
      </c>
      <c r="H45" s="121">
        <f t="shared" si="7"/>
        <v>0</v>
      </c>
      <c r="I45" s="121">
        <f t="shared" si="7"/>
        <v>0</v>
      </c>
      <c r="J45" s="121">
        <f t="shared" si="7"/>
        <v>0</v>
      </c>
      <c r="K45" s="121">
        <f t="shared" si="7"/>
        <v>0</v>
      </c>
      <c r="L45" s="121">
        <f t="shared" si="7"/>
        <v>0</v>
      </c>
      <c r="M45" s="121">
        <f t="shared" si="7"/>
        <v>0</v>
      </c>
      <c r="N45" s="122">
        <f t="shared" si="7"/>
        <v>0</v>
      </c>
    </row>
    <row r="46" spans="1:26" ht="12" customHeight="1">
      <c r="A46" s="38" t="s">
        <v>105</v>
      </c>
      <c r="B46" s="39">
        <f>(SUM(C45:N45)-B45)+(SUM(C39:N44)-B45)</f>
        <v>0</v>
      </c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</row>
    <row r="47" spans="1:26" ht="12" customHeight="1">
      <c r="A47" s="6"/>
      <c r="B47" s="40" t="s">
        <v>106</v>
      </c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</row>
    <row r="48" spans="1:26" ht="12" customHeight="1">
      <c r="A48" s="8">
        <v>0.182</v>
      </c>
      <c r="B48" s="41">
        <f>SUM(C48:N48)</f>
        <v>0</v>
      </c>
      <c r="C48" s="123">
        <f t="shared" ref="C48:N48" si="8">C39*$A$48</f>
        <v>0</v>
      </c>
      <c r="D48" s="123">
        <f t="shared" si="8"/>
        <v>0</v>
      </c>
      <c r="E48" s="123">
        <f t="shared" si="8"/>
        <v>0</v>
      </c>
      <c r="F48" s="123">
        <f t="shared" si="8"/>
        <v>0</v>
      </c>
      <c r="G48" s="123">
        <f t="shared" si="8"/>
        <v>0</v>
      </c>
      <c r="H48" s="123">
        <f t="shared" si="8"/>
        <v>0</v>
      </c>
      <c r="I48" s="123">
        <f t="shared" si="8"/>
        <v>0</v>
      </c>
      <c r="J48" s="123">
        <f t="shared" si="8"/>
        <v>0</v>
      </c>
      <c r="K48" s="123">
        <f t="shared" si="8"/>
        <v>0</v>
      </c>
      <c r="L48" s="123">
        <f t="shared" si="8"/>
        <v>0</v>
      </c>
      <c r="M48" s="123">
        <f t="shared" si="8"/>
        <v>0</v>
      </c>
      <c r="N48" s="125">
        <f t="shared" si="8"/>
        <v>0</v>
      </c>
    </row>
    <row r="49" customFormat="1" ht="12" customHeight="1"/>
    <row r="50" customFormat="1" ht="12" customHeight="1"/>
    <row r="51" customFormat="1" ht="12" customHeight="1"/>
    <row r="52" customFormat="1" ht="12" customHeight="1"/>
    <row r="53" customFormat="1" ht="12" customHeight="1"/>
    <row r="54" customFormat="1" ht="12" customHeight="1"/>
    <row r="55" customFormat="1" ht="12" customHeight="1"/>
    <row r="56" customFormat="1" ht="12" customHeight="1"/>
    <row r="57" customFormat="1" ht="12" customHeight="1"/>
    <row r="58" customFormat="1" ht="12" customHeight="1"/>
    <row r="59" customFormat="1" ht="12" customHeight="1"/>
    <row r="60" customFormat="1" ht="12" customHeight="1"/>
    <row r="61" customFormat="1" ht="12" customHeight="1"/>
    <row r="62" customFormat="1" ht="12" customHeight="1"/>
    <row r="63" customFormat="1" ht="12" customHeight="1"/>
    <row r="64" customFormat="1" ht="12" customHeight="1"/>
    <row r="65" customFormat="1" ht="12" customHeight="1"/>
    <row r="66" customFormat="1" ht="12" customHeight="1"/>
    <row r="67" customFormat="1" ht="12" customHeight="1"/>
    <row r="68" customFormat="1" ht="12" customHeight="1"/>
    <row r="69" customFormat="1" ht="12" customHeight="1"/>
    <row r="70" customFormat="1" ht="12" customHeight="1"/>
    <row r="71" customFormat="1" ht="12" customHeight="1"/>
    <row r="72" customFormat="1" ht="12" customHeight="1"/>
    <row r="73" customFormat="1" ht="12" customHeight="1"/>
    <row r="74" customFormat="1" ht="12" customHeight="1"/>
    <row r="75" customFormat="1" ht="12" customHeight="1"/>
    <row r="76" customFormat="1" ht="12" customHeight="1"/>
    <row r="77" customFormat="1" ht="12" customHeight="1"/>
    <row r="78" customFormat="1" ht="12" customHeight="1"/>
    <row r="79" customFormat="1" ht="12" customHeight="1"/>
    <row r="80" customFormat="1" ht="12" customHeight="1"/>
    <row r="81" customFormat="1" ht="12" customHeight="1"/>
    <row r="82" customFormat="1" ht="12" customHeight="1"/>
    <row r="83" customFormat="1" ht="12" customHeight="1"/>
    <row r="84" customFormat="1" ht="12" customHeight="1"/>
    <row r="85" customFormat="1" ht="12" customHeight="1"/>
    <row r="86" customFormat="1" ht="12" customHeight="1"/>
    <row r="87" customFormat="1" ht="12" customHeight="1"/>
    <row r="88" customFormat="1" ht="12" customHeight="1"/>
    <row r="89" customFormat="1" ht="12" customHeight="1"/>
    <row r="90" customFormat="1" ht="12" customHeight="1"/>
    <row r="91" customFormat="1" ht="12" customHeight="1"/>
    <row r="92" customFormat="1" ht="12" customHeight="1"/>
    <row r="93" customFormat="1" ht="12" customHeight="1"/>
    <row r="94" customFormat="1" ht="12" customHeight="1"/>
    <row r="95" customFormat="1" ht="12" customHeight="1"/>
    <row r="96" customFormat="1" ht="12" customHeight="1"/>
    <row r="97" customFormat="1" ht="12" customHeight="1"/>
    <row r="98" customFormat="1" ht="12" customHeight="1"/>
    <row r="99" customFormat="1" ht="12" customHeight="1"/>
    <row r="100" customFormat="1" ht="12" customHeight="1"/>
    <row r="101" customFormat="1" ht="12" customHeight="1"/>
    <row r="102" customFormat="1" ht="12" customHeight="1"/>
    <row r="103" customFormat="1" ht="12" customHeight="1"/>
    <row r="104" customFormat="1" ht="12" customHeight="1"/>
    <row r="105" customFormat="1" ht="12" customHeight="1"/>
    <row r="106" customFormat="1" ht="12" customHeight="1"/>
    <row r="107" customFormat="1" ht="12" customHeight="1"/>
    <row r="108" customFormat="1" ht="12" customHeight="1"/>
    <row r="109" customFormat="1" ht="12" customHeight="1"/>
    <row r="110" customFormat="1" ht="12" customHeight="1"/>
    <row r="111" customFormat="1" ht="12" customHeight="1"/>
    <row r="112" customFormat="1" ht="12" customHeight="1"/>
    <row r="113" customFormat="1" ht="12" customHeight="1"/>
    <row r="114" customFormat="1" ht="12" customHeight="1"/>
    <row r="115" customFormat="1" ht="12" customHeight="1"/>
    <row r="116" customFormat="1" ht="12" customHeight="1"/>
    <row r="117" customFormat="1" ht="12" customHeight="1"/>
    <row r="118" customFormat="1" ht="12" customHeight="1"/>
    <row r="119" customFormat="1" ht="12" customHeight="1"/>
    <row r="120" customFormat="1" ht="12" customHeight="1"/>
    <row r="121" customFormat="1" ht="12" customHeight="1"/>
    <row r="122" customFormat="1" ht="12" customHeight="1"/>
    <row r="123" customFormat="1" ht="12" customHeight="1"/>
    <row r="124" customFormat="1" ht="12" customHeight="1"/>
    <row r="125" customFormat="1" ht="12" customHeight="1"/>
    <row r="126" customFormat="1" ht="12" customHeight="1"/>
    <row r="127" customFormat="1" ht="12" customHeight="1"/>
    <row r="128" customFormat="1" ht="12" customHeight="1"/>
    <row r="129" customFormat="1" ht="12" customHeight="1"/>
    <row r="130" customFormat="1" ht="12" customHeight="1"/>
    <row r="131" customFormat="1" ht="12" customHeight="1"/>
    <row r="132" customFormat="1" ht="12" customHeight="1"/>
    <row r="133" customFormat="1" ht="12" customHeight="1"/>
    <row r="134" customFormat="1" ht="12" customHeight="1"/>
    <row r="135" customFormat="1" ht="12" customHeight="1"/>
    <row r="136" customFormat="1" ht="12" customHeight="1"/>
    <row r="137" customFormat="1" ht="12" customHeight="1"/>
    <row r="138" customFormat="1" ht="12" customHeight="1"/>
    <row r="139" customFormat="1" ht="12" customHeight="1"/>
    <row r="140" customFormat="1" ht="12" customHeight="1"/>
    <row r="141" customFormat="1" ht="12" customHeight="1"/>
    <row r="142" customFormat="1" ht="12" customHeight="1"/>
    <row r="143" customFormat="1" ht="12" customHeight="1"/>
    <row r="144" customFormat="1" ht="12" customHeight="1"/>
    <row r="145" customFormat="1" ht="12" customHeight="1"/>
    <row r="146" customFormat="1" ht="12" customHeight="1"/>
    <row r="147" customFormat="1" ht="12" customHeight="1"/>
    <row r="148" customFormat="1" ht="12" customHeight="1"/>
    <row r="149" customFormat="1" ht="12" customHeight="1"/>
    <row r="150" customFormat="1" ht="12" customHeight="1"/>
    <row r="151" customFormat="1" ht="12" customHeight="1"/>
    <row r="152" customFormat="1" ht="12" customHeight="1"/>
    <row r="153" customFormat="1" ht="12" customHeight="1"/>
    <row r="154" customFormat="1" ht="12" customHeight="1"/>
    <row r="155" customFormat="1" ht="12" customHeight="1"/>
    <row r="156" customFormat="1" ht="12" customHeight="1"/>
    <row r="157" customFormat="1" ht="12" customHeight="1"/>
    <row r="158" customFormat="1" ht="12" customHeight="1"/>
    <row r="159" customFormat="1" ht="12" customHeight="1"/>
    <row r="160" customFormat="1" ht="12" customHeight="1"/>
    <row r="161" customFormat="1" ht="12" customHeight="1"/>
    <row r="162" customFormat="1" ht="12" customHeight="1"/>
    <row r="163" customFormat="1" ht="12" customHeight="1"/>
    <row r="164" customFormat="1" ht="12" customHeight="1"/>
    <row r="165" customFormat="1" ht="12" customHeight="1"/>
    <row r="166" customFormat="1" ht="12" customHeight="1"/>
    <row r="167" customFormat="1" ht="12" customHeight="1"/>
    <row r="168" customFormat="1" ht="12" customHeight="1"/>
    <row r="169" customFormat="1" ht="12" customHeight="1"/>
    <row r="170" customFormat="1" ht="12" customHeight="1"/>
    <row r="171" customFormat="1" ht="12" customHeight="1"/>
    <row r="172" customFormat="1" ht="12" customHeight="1"/>
    <row r="173" customFormat="1" ht="12" customHeight="1"/>
    <row r="174" customFormat="1" ht="12" customHeight="1"/>
    <row r="175" customFormat="1" ht="12" customHeight="1"/>
    <row r="176" customFormat="1" ht="12" customHeight="1"/>
    <row r="177" customFormat="1" ht="12" customHeight="1"/>
    <row r="178" customFormat="1" ht="12" customHeight="1"/>
    <row r="179" customFormat="1" ht="12" customHeight="1"/>
    <row r="180" customFormat="1" ht="12" customHeight="1"/>
    <row r="181" customFormat="1" ht="12" customHeight="1"/>
    <row r="182" customFormat="1" ht="12" customHeight="1"/>
    <row r="183" customFormat="1" ht="12" customHeight="1"/>
    <row r="184" customFormat="1" ht="12" customHeight="1"/>
    <row r="185" customFormat="1" ht="12" customHeight="1"/>
    <row r="186" customFormat="1" ht="12" customHeight="1"/>
    <row r="187" customFormat="1" ht="12" customHeight="1"/>
    <row r="188" customFormat="1" ht="12" customHeight="1"/>
    <row r="189" customFormat="1" ht="12" customHeight="1"/>
    <row r="190" customFormat="1" ht="12" customHeight="1"/>
    <row r="191" customFormat="1" ht="12" customHeight="1"/>
    <row r="192" customFormat="1" ht="12" customHeight="1"/>
    <row r="193" customFormat="1" ht="12" customHeight="1"/>
    <row r="194" customFormat="1" ht="12" customHeight="1"/>
    <row r="195" customFormat="1" ht="12" customHeight="1"/>
    <row r="196" customFormat="1" ht="12" customHeight="1"/>
    <row r="197" customFormat="1" ht="12" customHeight="1"/>
    <row r="198" customFormat="1" ht="12" customHeight="1"/>
    <row r="199" customFormat="1" ht="12" customHeight="1"/>
    <row r="200" customFormat="1" ht="12" customHeight="1"/>
    <row r="201" customFormat="1" ht="12" customHeight="1"/>
    <row r="202" customFormat="1" ht="12" customHeight="1"/>
    <row r="203" customFormat="1" ht="12" customHeight="1"/>
    <row r="204" customFormat="1" ht="12" customHeight="1"/>
    <row r="205" customFormat="1" ht="12" customHeight="1"/>
    <row r="206" customFormat="1" ht="12" customHeight="1"/>
    <row r="207" customFormat="1" ht="12" customHeight="1"/>
    <row r="208" customFormat="1" ht="12" customHeight="1"/>
    <row r="209" customFormat="1" ht="12" customHeight="1"/>
    <row r="210" customFormat="1" ht="12" customHeight="1"/>
    <row r="211" customFormat="1" ht="12" customHeight="1"/>
    <row r="212" customFormat="1" ht="12" customHeight="1"/>
    <row r="213" customFormat="1" ht="12" customHeight="1"/>
    <row r="214" customFormat="1" ht="12" customHeight="1"/>
    <row r="215" customFormat="1" ht="12" customHeight="1"/>
    <row r="216" customFormat="1" ht="12" customHeight="1"/>
    <row r="217" customFormat="1" ht="12" customHeight="1"/>
    <row r="218" customFormat="1" ht="12" customHeight="1"/>
    <row r="219" customFormat="1" ht="12" customHeight="1"/>
    <row r="220" customFormat="1" ht="12" customHeight="1"/>
    <row r="221" customFormat="1" ht="12" customHeight="1"/>
    <row r="222" customFormat="1" ht="12" customHeight="1"/>
    <row r="223" customFormat="1" ht="12" customHeight="1"/>
    <row r="224" customFormat="1" ht="12" customHeight="1"/>
    <row r="225" customFormat="1" ht="12" customHeight="1"/>
    <row r="226" customFormat="1" ht="12" customHeight="1"/>
    <row r="227" customFormat="1" ht="12" customHeight="1"/>
    <row r="228" customFormat="1" ht="12" customHeight="1"/>
    <row r="229" customFormat="1" ht="12" customHeight="1"/>
    <row r="230" customFormat="1" ht="12" customHeight="1"/>
    <row r="231" customFormat="1" ht="12" customHeight="1"/>
    <row r="232" customFormat="1" ht="12" customHeight="1"/>
    <row r="233" customFormat="1" ht="12" customHeight="1"/>
    <row r="234" customFormat="1" ht="12" customHeight="1"/>
    <row r="235" customFormat="1" ht="12" customHeight="1"/>
    <row r="236" customFormat="1" ht="12" customHeight="1"/>
    <row r="237" customFormat="1" ht="12" customHeight="1"/>
    <row r="238" customFormat="1" ht="12" customHeight="1"/>
    <row r="239" customFormat="1" ht="12" customHeight="1"/>
    <row r="240" customFormat="1" ht="12" customHeight="1"/>
    <row r="241" customFormat="1" ht="12" customHeight="1"/>
    <row r="242" customFormat="1" ht="12" customHeight="1"/>
    <row r="243" customFormat="1" ht="12" customHeight="1"/>
    <row r="244" customFormat="1" ht="12" customHeight="1"/>
    <row r="245" customFormat="1" ht="12" customHeight="1"/>
    <row r="246" customFormat="1" ht="12" customHeight="1"/>
    <row r="247" customFormat="1" ht="12" customHeight="1"/>
    <row r="248" customFormat="1" ht="12" customHeight="1"/>
    <row r="249" customFormat="1" ht="12" customHeight="1"/>
    <row r="250" customFormat="1" ht="12" customHeight="1"/>
    <row r="251" customFormat="1" ht="12" customHeight="1"/>
    <row r="252" customFormat="1" ht="12" customHeight="1"/>
    <row r="253" customFormat="1" ht="12" customHeight="1"/>
    <row r="254" customFormat="1" ht="12" customHeight="1"/>
    <row r="255" customFormat="1" ht="12" customHeight="1"/>
    <row r="256" customFormat="1" ht="12" customHeight="1"/>
    <row r="257" customFormat="1" ht="12" customHeight="1"/>
    <row r="258" customFormat="1" ht="12" customHeight="1"/>
    <row r="259" customFormat="1" ht="12" customHeight="1"/>
    <row r="260" customFormat="1" ht="12" customHeight="1"/>
    <row r="261" customFormat="1" ht="12" customHeight="1"/>
    <row r="262" customFormat="1" ht="12" customHeight="1"/>
    <row r="263" customFormat="1" ht="12" customHeight="1"/>
    <row r="264" customFormat="1" ht="12" customHeight="1"/>
    <row r="265" customFormat="1" ht="12" customHeight="1"/>
    <row r="266" customFormat="1" ht="12" customHeight="1"/>
    <row r="267" customFormat="1" ht="12" customHeight="1"/>
    <row r="268" customFormat="1" ht="12" customHeight="1"/>
    <row r="269" customFormat="1" ht="12" customHeight="1"/>
    <row r="270" customFormat="1" ht="12" customHeight="1"/>
    <row r="271" customFormat="1" ht="12" customHeight="1"/>
    <row r="272" customFormat="1" ht="12" customHeight="1"/>
    <row r="273" customFormat="1" ht="12" customHeight="1"/>
    <row r="274" customFormat="1" ht="12" customHeight="1"/>
    <row r="275" customFormat="1" ht="12" customHeight="1"/>
    <row r="276" customFormat="1" ht="12" customHeight="1"/>
    <row r="277" customFormat="1" ht="12" customHeight="1"/>
    <row r="278" customFormat="1" ht="12" customHeight="1"/>
    <row r="279" customFormat="1" ht="12" customHeight="1"/>
    <row r="280" customFormat="1" ht="12" customHeight="1"/>
    <row r="281" customFormat="1" ht="12" customHeight="1"/>
    <row r="282" customFormat="1" ht="12" customHeight="1"/>
    <row r="283" customFormat="1" ht="12" customHeight="1"/>
    <row r="284" customFormat="1" ht="12" customHeight="1"/>
    <row r="285" customFormat="1" ht="12" customHeight="1"/>
    <row r="286" customFormat="1" ht="12" customHeight="1"/>
    <row r="287" customFormat="1" ht="12" customHeight="1"/>
    <row r="288" customFormat="1" ht="12" customHeight="1"/>
    <row r="289" customFormat="1" ht="12" customHeight="1"/>
    <row r="290" customFormat="1" ht="12" customHeight="1"/>
    <row r="291" customFormat="1" ht="12" customHeight="1"/>
    <row r="292" customFormat="1" ht="12" customHeight="1"/>
    <row r="293" customFormat="1" ht="12" customHeight="1"/>
    <row r="294" customFormat="1" ht="12" customHeight="1"/>
    <row r="295" customFormat="1" ht="12" customHeight="1"/>
    <row r="296" customFormat="1" ht="12" customHeight="1"/>
    <row r="297" customFormat="1" ht="12" customHeight="1"/>
    <row r="298" customFormat="1" ht="12" customHeight="1"/>
    <row r="299" customFormat="1" ht="12" customHeight="1"/>
    <row r="300" customFormat="1" ht="12" customHeight="1"/>
    <row r="301" customFormat="1" ht="12" customHeight="1"/>
    <row r="302" customFormat="1" ht="12" customHeight="1"/>
    <row r="303" customFormat="1" ht="12" customHeight="1"/>
    <row r="304" customFormat="1" ht="12" customHeight="1"/>
    <row r="305" customFormat="1" ht="12" customHeight="1"/>
    <row r="306" customFormat="1" ht="12" customHeight="1"/>
    <row r="307" customFormat="1" ht="12" customHeight="1"/>
    <row r="308" customFormat="1" ht="12" customHeight="1"/>
    <row r="309" customFormat="1" ht="12" customHeight="1"/>
    <row r="310" customFormat="1" ht="12" customHeight="1"/>
    <row r="311" customFormat="1" ht="12" customHeight="1"/>
    <row r="312" customFormat="1" ht="12" customHeight="1"/>
    <row r="313" customFormat="1" ht="12" customHeight="1"/>
    <row r="314" customFormat="1" ht="12" customHeight="1"/>
    <row r="315" customFormat="1" ht="12" customHeight="1"/>
    <row r="316" customFormat="1" ht="12" customHeight="1"/>
    <row r="317" customFormat="1" ht="12" customHeight="1"/>
    <row r="318" customFormat="1" ht="12" customHeight="1"/>
    <row r="319" customFormat="1" ht="12" customHeight="1"/>
    <row r="320" customFormat="1" ht="12" customHeight="1"/>
    <row r="321" customFormat="1" ht="12" customHeight="1"/>
    <row r="322" customFormat="1" ht="12" customHeight="1"/>
    <row r="323" customFormat="1" ht="12" customHeight="1"/>
    <row r="324" customFormat="1" ht="12" customHeight="1"/>
    <row r="325" customFormat="1" ht="12" customHeight="1"/>
    <row r="326" customFormat="1" ht="12" customHeight="1"/>
    <row r="327" customFormat="1" ht="12" customHeight="1"/>
    <row r="328" customFormat="1" ht="12" customHeight="1"/>
    <row r="329" customFormat="1" ht="12" customHeight="1"/>
    <row r="330" customFormat="1" ht="12" customHeight="1"/>
    <row r="331" customFormat="1" ht="12" customHeight="1"/>
    <row r="332" customFormat="1" ht="12" customHeight="1"/>
    <row r="333" customFormat="1" ht="12" customHeight="1"/>
    <row r="334" customFormat="1" ht="12" customHeight="1"/>
    <row r="335" customFormat="1" ht="12" customHeight="1"/>
    <row r="336" customFormat="1" ht="12" customHeight="1"/>
    <row r="337" customFormat="1" ht="12" customHeight="1"/>
    <row r="338" customFormat="1" ht="12" customHeight="1"/>
    <row r="339" customFormat="1" ht="12" customHeight="1"/>
    <row r="340" customFormat="1" ht="12" customHeight="1"/>
    <row r="341" customFormat="1" ht="12" customHeight="1"/>
    <row r="342" customFormat="1" ht="12" customHeight="1"/>
    <row r="343" customFormat="1" ht="12" customHeight="1"/>
    <row r="344" customFormat="1" ht="12" customHeight="1"/>
    <row r="345" customFormat="1" ht="12" customHeight="1"/>
    <row r="346" customFormat="1" ht="12" customHeight="1"/>
    <row r="347" customFormat="1" ht="12" customHeight="1"/>
    <row r="348" customFormat="1" ht="12" customHeight="1"/>
    <row r="349" customFormat="1" ht="12" customHeight="1"/>
    <row r="350" customFormat="1" ht="12" customHeight="1"/>
    <row r="351" customFormat="1" ht="12" customHeight="1"/>
    <row r="352" customFormat="1" ht="12" customHeight="1"/>
    <row r="353" customFormat="1" ht="12" customHeight="1"/>
    <row r="354" customFormat="1" ht="12" customHeight="1"/>
    <row r="355" customFormat="1" ht="12" customHeight="1"/>
    <row r="356" customFormat="1" ht="12" customHeight="1"/>
    <row r="357" customFormat="1" ht="12" customHeight="1"/>
    <row r="358" customFormat="1" ht="12" customHeight="1"/>
    <row r="359" customFormat="1" ht="12" customHeight="1"/>
    <row r="360" customFormat="1" ht="12" customHeight="1"/>
    <row r="361" customFormat="1" ht="12" customHeight="1"/>
    <row r="362" customFormat="1" ht="12" customHeight="1"/>
    <row r="363" customFormat="1" ht="12" customHeight="1"/>
    <row r="364" customFormat="1" ht="12" customHeight="1"/>
    <row r="365" customFormat="1" ht="12" customHeight="1"/>
    <row r="366" customFormat="1" ht="12" customHeight="1"/>
    <row r="367" customFormat="1" ht="12" customHeight="1"/>
    <row r="368" customFormat="1" ht="12" customHeight="1"/>
    <row r="369" customFormat="1" ht="12" customHeight="1"/>
    <row r="370" customFormat="1" ht="12" customHeight="1"/>
    <row r="371" customFormat="1" ht="12" customHeight="1"/>
    <row r="372" customFormat="1" ht="12" customHeight="1"/>
    <row r="373" customFormat="1" ht="12" customHeight="1"/>
    <row r="374" customFormat="1" ht="12" customHeight="1"/>
    <row r="375" customFormat="1" ht="12" customHeight="1"/>
    <row r="376" customFormat="1" ht="12" customHeight="1"/>
    <row r="377" customFormat="1" ht="12" customHeight="1"/>
    <row r="378" customFormat="1" ht="12" customHeight="1"/>
    <row r="379" customFormat="1" ht="12" customHeight="1"/>
    <row r="380" customFormat="1" ht="12" customHeight="1"/>
    <row r="381" customFormat="1" ht="12" customHeight="1"/>
    <row r="382" customFormat="1" ht="12" customHeight="1"/>
    <row r="383" customFormat="1" ht="12" customHeight="1"/>
    <row r="384" customFormat="1" ht="12" customHeight="1"/>
    <row r="385" customFormat="1" ht="12" customHeight="1"/>
    <row r="386" customFormat="1" ht="12" customHeight="1"/>
    <row r="387" customFormat="1" ht="12" customHeight="1"/>
    <row r="388" customFormat="1" ht="12" customHeight="1"/>
    <row r="389" customFormat="1" ht="12" customHeight="1"/>
    <row r="390" customFormat="1" ht="12" customHeight="1"/>
    <row r="391" customFormat="1" ht="12" customHeight="1"/>
    <row r="392" customFormat="1" ht="12" customHeight="1"/>
    <row r="393" customFormat="1" ht="12" customHeight="1"/>
    <row r="394" customFormat="1" ht="12" customHeight="1"/>
    <row r="395" customFormat="1" ht="12" customHeight="1"/>
    <row r="396" customFormat="1" ht="12" customHeight="1"/>
    <row r="397" customFormat="1" ht="12" customHeight="1"/>
    <row r="398" customFormat="1" ht="12" customHeight="1"/>
    <row r="399" customFormat="1" ht="12" customHeight="1"/>
    <row r="400" customFormat="1" ht="12" customHeight="1"/>
    <row r="401" customFormat="1" ht="12" customHeight="1"/>
    <row r="402" customFormat="1" ht="12" customHeight="1"/>
    <row r="403" customFormat="1" ht="12" customHeight="1"/>
    <row r="404" customFormat="1" ht="12" customHeight="1"/>
    <row r="405" customFormat="1" ht="12" customHeight="1"/>
    <row r="406" customFormat="1" ht="12" customHeight="1"/>
    <row r="407" customFormat="1" ht="12" customHeight="1"/>
    <row r="408" customFormat="1" ht="12" customHeight="1"/>
    <row r="409" customFormat="1" ht="12" customHeight="1"/>
    <row r="410" customFormat="1" ht="12" customHeight="1"/>
    <row r="411" customFormat="1" ht="12" customHeight="1"/>
    <row r="412" customFormat="1" ht="12" customHeight="1"/>
    <row r="413" customFormat="1" ht="12" customHeight="1"/>
    <row r="414" customFormat="1" ht="12" customHeight="1"/>
    <row r="415" customFormat="1" ht="12" customHeight="1"/>
    <row r="416" customFormat="1" ht="12" customHeight="1"/>
    <row r="417" customFormat="1" ht="12" customHeight="1"/>
    <row r="418" customFormat="1" ht="12" customHeight="1"/>
    <row r="419" customFormat="1" ht="12" customHeight="1"/>
    <row r="420" customFormat="1" ht="12" customHeight="1"/>
    <row r="421" customFormat="1" ht="12" customHeight="1"/>
    <row r="422" customFormat="1" ht="12" customHeight="1"/>
    <row r="423" customFormat="1" ht="12" customHeight="1"/>
    <row r="424" customFormat="1" ht="12" customHeight="1"/>
    <row r="425" customFormat="1" ht="12" customHeight="1"/>
    <row r="426" customFormat="1" ht="12" customHeight="1"/>
    <row r="427" customFormat="1" ht="12" customHeight="1"/>
    <row r="428" customFormat="1" ht="12" customHeight="1"/>
    <row r="429" customFormat="1" ht="12" customHeight="1"/>
    <row r="430" customFormat="1" ht="12" customHeight="1"/>
    <row r="431" customFormat="1" ht="12" customHeight="1"/>
    <row r="432" customFormat="1" ht="12" customHeight="1"/>
    <row r="433" customFormat="1" ht="12" customHeight="1"/>
    <row r="434" customFormat="1" ht="12" customHeight="1"/>
    <row r="435" customFormat="1" ht="12" customHeight="1"/>
    <row r="436" customFormat="1" ht="12" customHeight="1"/>
    <row r="437" customFormat="1" ht="12" customHeight="1"/>
    <row r="438" customFormat="1" ht="12" customHeight="1"/>
    <row r="439" customFormat="1" ht="12" customHeight="1"/>
    <row r="440" customFormat="1" ht="12" customHeight="1"/>
    <row r="441" customFormat="1" ht="12" customHeight="1"/>
    <row r="442" customFormat="1" ht="12" customHeight="1"/>
    <row r="443" customFormat="1" ht="12" customHeight="1"/>
    <row r="444" customFormat="1" ht="12" customHeight="1"/>
    <row r="445" customFormat="1" ht="12" customHeight="1"/>
    <row r="446" customFormat="1" ht="12" customHeight="1"/>
    <row r="447" customFormat="1" ht="12" customHeight="1"/>
    <row r="448" customFormat="1" ht="12" customHeight="1"/>
    <row r="449" customFormat="1" ht="12" customHeight="1"/>
    <row r="450" customFormat="1" ht="12" customHeight="1"/>
    <row r="451" customFormat="1" ht="12" customHeight="1"/>
    <row r="452" customFormat="1" ht="12" customHeight="1"/>
    <row r="453" customFormat="1" ht="12" customHeight="1"/>
    <row r="454" customFormat="1" ht="12" customHeight="1"/>
    <row r="455" customFormat="1" ht="12" customHeight="1"/>
    <row r="456" customFormat="1" ht="12" customHeight="1"/>
    <row r="457" customFormat="1" ht="12" customHeight="1"/>
    <row r="458" customFormat="1" ht="12" customHeight="1"/>
    <row r="459" customFormat="1" ht="12" customHeight="1"/>
    <row r="460" customFormat="1" ht="12" customHeight="1"/>
    <row r="461" customFormat="1" ht="12" customHeight="1"/>
    <row r="462" customFormat="1" ht="12" customHeight="1"/>
    <row r="463" customFormat="1" ht="12" customHeight="1"/>
    <row r="464" customFormat="1" ht="12" customHeight="1"/>
    <row r="465" customFormat="1" ht="12" customHeight="1"/>
    <row r="466" customFormat="1" ht="12" customHeight="1"/>
    <row r="467" customFormat="1" ht="12" customHeight="1"/>
    <row r="468" customFormat="1" ht="12" customHeight="1"/>
    <row r="469" customFormat="1" ht="12" customHeight="1"/>
    <row r="470" customFormat="1" ht="12" customHeight="1"/>
    <row r="471" customFormat="1" ht="12" customHeight="1"/>
    <row r="472" customFormat="1" ht="12" customHeight="1"/>
    <row r="473" customFormat="1" ht="12" customHeight="1"/>
    <row r="474" customFormat="1" ht="12" customHeight="1"/>
    <row r="475" customFormat="1" ht="12" customHeight="1"/>
    <row r="476" customFormat="1" ht="12" customHeight="1"/>
    <row r="477" customFormat="1" ht="12" customHeight="1"/>
    <row r="478" customFormat="1" ht="12" customHeight="1"/>
    <row r="479" customFormat="1" ht="12" customHeight="1"/>
    <row r="480" customFormat="1" ht="12" customHeight="1"/>
    <row r="481" customFormat="1" ht="12" customHeight="1"/>
    <row r="482" customFormat="1" ht="12" customHeight="1"/>
    <row r="483" customFormat="1" ht="12" customHeight="1"/>
    <row r="484" customFormat="1" ht="12" customHeight="1"/>
    <row r="485" customFormat="1" ht="12" customHeight="1"/>
    <row r="486" customFormat="1" ht="12" customHeight="1"/>
    <row r="487" customFormat="1" ht="12" customHeight="1"/>
    <row r="488" customFormat="1" ht="12" customHeight="1"/>
    <row r="489" customFormat="1" ht="12" customHeight="1"/>
    <row r="490" customFormat="1" ht="12" customHeight="1"/>
    <row r="491" customFormat="1" ht="12" customHeight="1"/>
    <row r="492" customFormat="1" ht="12" customHeight="1"/>
    <row r="493" customFormat="1" ht="12" customHeight="1"/>
    <row r="494" customFormat="1" ht="12" customHeight="1"/>
    <row r="495" customFormat="1" ht="12" customHeight="1"/>
    <row r="496" customFormat="1" ht="12" customHeight="1"/>
    <row r="497" customFormat="1" ht="12" customHeight="1"/>
    <row r="498" customFormat="1" ht="12" customHeight="1"/>
    <row r="499" customFormat="1" ht="12" customHeight="1"/>
    <row r="500" customFormat="1" ht="12" customHeight="1"/>
    <row r="501" customFormat="1" ht="12" customHeight="1"/>
    <row r="502" customFormat="1" ht="12" customHeight="1"/>
    <row r="503" customFormat="1" ht="12" customHeight="1"/>
    <row r="504" customFormat="1" ht="12" customHeight="1"/>
    <row r="505" customFormat="1" ht="12" customHeight="1"/>
    <row r="506" customFormat="1" ht="12" customHeight="1"/>
    <row r="507" customFormat="1" ht="12" customHeight="1"/>
    <row r="508" customFormat="1" ht="12" customHeight="1"/>
    <row r="509" customFormat="1" ht="12" customHeight="1"/>
    <row r="510" customFormat="1" ht="12" customHeight="1"/>
    <row r="511" customFormat="1" ht="12" customHeight="1"/>
    <row r="512" customFormat="1" ht="12" customHeight="1"/>
    <row r="513" customFormat="1" ht="12" customHeight="1"/>
    <row r="514" customFormat="1" ht="12" customHeight="1"/>
    <row r="515" customFormat="1" ht="12" customHeight="1"/>
    <row r="516" customFormat="1" ht="12" customHeight="1"/>
    <row r="517" customFormat="1" ht="12" customHeight="1"/>
    <row r="518" customFormat="1" ht="12" customHeight="1"/>
    <row r="519" customFormat="1" ht="12" customHeight="1"/>
    <row r="520" customFormat="1" ht="12" customHeight="1"/>
    <row r="521" customFormat="1" ht="12" customHeight="1"/>
    <row r="522" customFormat="1" ht="12" customHeight="1"/>
    <row r="523" customFormat="1" ht="12" customHeight="1"/>
    <row r="524" customFormat="1" ht="12" customHeight="1"/>
    <row r="525" customFormat="1" ht="12" customHeight="1"/>
    <row r="526" customFormat="1" ht="12" customHeight="1"/>
    <row r="527" customFormat="1" ht="12" customHeight="1"/>
    <row r="528" customFormat="1" ht="12" customHeight="1"/>
    <row r="529" customFormat="1" ht="12" customHeight="1"/>
    <row r="530" customFormat="1" ht="12" customHeight="1"/>
    <row r="531" customFormat="1" ht="12" customHeight="1"/>
    <row r="532" customFormat="1" ht="12" customHeight="1"/>
    <row r="533" customFormat="1" ht="12" customHeight="1"/>
    <row r="534" customFormat="1" ht="12" customHeight="1"/>
    <row r="535" customFormat="1" ht="12" customHeight="1"/>
    <row r="536" customFormat="1" ht="12" customHeight="1"/>
    <row r="537" customFormat="1" ht="12" customHeight="1"/>
    <row r="538" customFormat="1" ht="12" customHeight="1"/>
    <row r="539" customFormat="1" ht="12" customHeight="1"/>
    <row r="540" customFormat="1" ht="12" customHeight="1"/>
    <row r="541" customFormat="1" ht="12" customHeight="1"/>
    <row r="542" customFormat="1" ht="12" customHeight="1"/>
    <row r="543" customFormat="1" ht="12" customHeight="1"/>
    <row r="544" customFormat="1" ht="12" customHeight="1"/>
    <row r="545" customFormat="1" ht="12" customHeight="1"/>
    <row r="546" customFormat="1" ht="12" customHeight="1"/>
    <row r="547" customFormat="1" ht="12" customHeight="1"/>
    <row r="548" customFormat="1" ht="12" customHeight="1"/>
    <row r="549" customFormat="1" ht="12" customHeight="1"/>
    <row r="550" customFormat="1" ht="12" customHeight="1"/>
    <row r="551" customFormat="1" ht="12" customHeight="1"/>
    <row r="552" customFormat="1" ht="12" customHeight="1"/>
    <row r="553" customFormat="1" ht="12" customHeight="1"/>
    <row r="554" customFormat="1" ht="12" customHeight="1"/>
    <row r="555" customFormat="1" ht="12" customHeight="1"/>
    <row r="556" customFormat="1" ht="12" customHeight="1"/>
    <row r="557" customFormat="1" ht="12" customHeight="1"/>
    <row r="558" customFormat="1" ht="12" customHeight="1"/>
    <row r="559" customFormat="1" ht="12" customHeight="1"/>
    <row r="560" customFormat="1" ht="12" customHeight="1"/>
    <row r="561" customFormat="1" ht="12" customHeight="1"/>
    <row r="562" customFormat="1" ht="12" customHeight="1"/>
    <row r="563" customFormat="1" ht="12" customHeight="1"/>
    <row r="564" customFormat="1" ht="12" customHeight="1"/>
    <row r="565" customFormat="1" ht="12" customHeight="1"/>
    <row r="566" customFormat="1" ht="12" customHeight="1"/>
    <row r="567" customFormat="1" ht="12" customHeight="1"/>
    <row r="568" customFormat="1" ht="12" customHeight="1"/>
    <row r="569" customFormat="1" ht="12" customHeight="1"/>
    <row r="570" customFormat="1" ht="12" customHeight="1"/>
    <row r="571" customFormat="1" ht="12" customHeight="1"/>
    <row r="572" customFormat="1" ht="12" customHeight="1"/>
    <row r="573" customFormat="1" ht="12" customHeight="1"/>
    <row r="574" customFormat="1" ht="12" customHeight="1"/>
    <row r="575" customFormat="1" ht="12" customHeight="1"/>
    <row r="576" customFormat="1" ht="12" customHeight="1"/>
    <row r="577" customFormat="1" ht="12" customHeight="1"/>
    <row r="578" customFormat="1" ht="12" customHeight="1"/>
    <row r="579" customFormat="1" ht="12" customHeight="1"/>
    <row r="580" customFormat="1" ht="12" customHeight="1"/>
    <row r="581" customFormat="1" ht="12" customHeight="1"/>
    <row r="582" customFormat="1" ht="12" customHeight="1"/>
    <row r="583" customFormat="1" ht="12" customHeight="1"/>
    <row r="584" customFormat="1" ht="12" customHeight="1"/>
    <row r="585" customFormat="1" ht="12" customHeight="1"/>
    <row r="586" customFormat="1" ht="12" customHeight="1"/>
    <row r="587" customFormat="1" ht="12" customHeight="1"/>
    <row r="588" customFormat="1" ht="12" customHeight="1"/>
    <row r="589" customFormat="1" ht="12" customHeight="1"/>
    <row r="590" customFormat="1" ht="12" customHeight="1"/>
    <row r="591" customFormat="1" ht="12" customHeight="1"/>
    <row r="592" customFormat="1" ht="12" customHeight="1"/>
    <row r="593" customFormat="1" ht="12" customHeight="1"/>
    <row r="594" customFormat="1" ht="12" customHeight="1"/>
    <row r="595" customFormat="1" ht="12" customHeight="1"/>
    <row r="596" customFormat="1" ht="12" customHeight="1"/>
    <row r="597" customFormat="1" ht="12" customHeight="1"/>
    <row r="598" customFormat="1" ht="12" customHeight="1"/>
    <row r="599" customFormat="1" ht="12" customHeight="1"/>
    <row r="600" customFormat="1" ht="12" customHeight="1"/>
    <row r="601" customFormat="1" ht="12" customHeight="1"/>
    <row r="602" customFormat="1" ht="12" customHeight="1"/>
    <row r="603" customFormat="1" ht="12" customHeight="1"/>
    <row r="604" customFormat="1" ht="12" customHeight="1"/>
    <row r="605" customFormat="1" ht="12" customHeight="1"/>
    <row r="606" customFormat="1" ht="12" customHeight="1"/>
    <row r="607" customFormat="1" ht="12" customHeight="1"/>
    <row r="608" customFormat="1" ht="12" customHeight="1"/>
    <row r="609" customFormat="1" ht="12" customHeight="1"/>
    <row r="610" customFormat="1" ht="12" customHeight="1"/>
    <row r="611" customFormat="1" ht="12" customHeight="1"/>
    <row r="612" customFormat="1" ht="12" customHeight="1"/>
    <row r="613" customFormat="1" ht="12" customHeight="1"/>
    <row r="614" customFormat="1" ht="12" customHeight="1"/>
    <row r="615" customFormat="1" ht="12" customHeight="1"/>
    <row r="616" customFormat="1" ht="12" customHeight="1"/>
    <row r="617" customFormat="1" ht="12" customHeight="1"/>
    <row r="618" customFormat="1" ht="12" customHeight="1"/>
    <row r="619" customFormat="1" ht="12" customHeight="1"/>
    <row r="620" customFormat="1" ht="12" customHeight="1"/>
    <row r="621" customFormat="1" ht="12" customHeight="1"/>
    <row r="622" customFormat="1" ht="12" customHeight="1"/>
    <row r="623" customFormat="1" ht="12" customHeight="1"/>
    <row r="624" customFormat="1" ht="12" customHeight="1"/>
    <row r="625" customFormat="1" ht="12" customHeight="1"/>
    <row r="626" customFormat="1" ht="12" customHeight="1"/>
    <row r="627" customFormat="1" ht="12" customHeight="1"/>
    <row r="628" customFormat="1" ht="12" customHeight="1"/>
    <row r="629" customFormat="1" ht="12" customHeight="1"/>
    <row r="630" customFormat="1" ht="12" customHeight="1"/>
    <row r="631" customFormat="1" ht="12" customHeight="1"/>
    <row r="632" customFormat="1" ht="12" customHeight="1"/>
    <row r="633" customFormat="1" ht="12" customHeight="1"/>
    <row r="634" customFormat="1" ht="12" customHeight="1"/>
    <row r="635" customFormat="1" ht="12" customHeight="1"/>
    <row r="636" customFormat="1" ht="12" customHeight="1"/>
    <row r="637" customFormat="1" ht="12" customHeight="1"/>
    <row r="638" customFormat="1" ht="12" customHeight="1"/>
    <row r="639" customFormat="1" ht="12" customHeight="1"/>
    <row r="640" customFormat="1" ht="12" customHeight="1"/>
    <row r="641" customFormat="1" ht="12" customHeight="1"/>
    <row r="642" customFormat="1" ht="12" customHeight="1"/>
    <row r="643" customFormat="1" ht="12" customHeight="1"/>
    <row r="644" customFormat="1" ht="12" customHeight="1"/>
    <row r="645" customFormat="1" ht="12" customHeight="1"/>
    <row r="646" customFormat="1" ht="12" customHeight="1"/>
    <row r="647" customFormat="1" ht="12" customHeight="1"/>
    <row r="648" customFormat="1" ht="12" customHeight="1"/>
    <row r="649" customFormat="1" ht="12" customHeight="1"/>
    <row r="650" customFormat="1" ht="12" customHeight="1"/>
    <row r="651" customFormat="1" ht="12" customHeight="1"/>
    <row r="652" customFormat="1" ht="12" customHeight="1"/>
    <row r="653" customFormat="1" ht="12" customHeight="1"/>
    <row r="654" customFormat="1" ht="12" customHeight="1"/>
    <row r="655" customFormat="1" ht="12" customHeight="1"/>
    <row r="656" customFormat="1" ht="12" customHeight="1"/>
    <row r="657" customFormat="1" ht="12" customHeight="1"/>
    <row r="658" customFormat="1" ht="12" customHeight="1"/>
    <row r="659" customFormat="1" ht="12" customHeight="1"/>
    <row r="660" customFormat="1" ht="12" customHeight="1"/>
    <row r="661" customFormat="1" ht="12" customHeight="1"/>
    <row r="662" customFormat="1" ht="12" customHeight="1"/>
    <row r="663" customFormat="1" ht="12" customHeight="1"/>
    <row r="664" customFormat="1" ht="12" customHeight="1"/>
    <row r="665" customFormat="1" ht="12" customHeight="1"/>
    <row r="666" customFormat="1" ht="12" customHeight="1"/>
    <row r="667" customFormat="1" ht="12" customHeight="1"/>
    <row r="668" customFormat="1" ht="12" customHeight="1"/>
    <row r="669" customFormat="1" ht="12" customHeight="1"/>
    <row r="670" customFormat="1" ht="12" customHeight="1"/>
    <row r="671" customFormat="1" ht="12" customHeight="1"/>
    <row r="672" customFormat="1" ht="12" customHeight="1"/>
    <row r="673" customFormat="1" ht="12" customHeight="1"/>
    <row r="674" customFormat="1" ht="12" customHeight="1"/>
    <row r="675" customFormat="1" ht="12" customHeight="1"/>
    <row r="676" customFormat="1" ht="12" customHeight="1"/>
    <row r="677" customFormat="1" ht="12" customHeight="1"/>
    <row r="678" customFormat="1" ht="12" customHeight="1"/>
    <row r="679" customFormat="1" ht="12" customHeight="1"/>
    <row r="680" customFormat="1" ht="12" customHeight="1"/>
    <row r="681" customFormat="1" ht="12" customHeight="1"/>
    <row r="682" customFormat="1" ht="12" customHeight="1"/>
    <row r="683" customFormat="1" ht="12" customHeight="1"/>
    <row r="684" customFormat="1" ht="12" customHeight="1"/>
    <row r="685" customFormat="1" ht="12" customHeight="1"/>
    <row r="686" customFormat="1" ht="12" customHeight="1"/>
    <row r="687" customFormat="1" ht="12" customHeight="1"/>
    <row r="688" customFormat="1" ht="12" customHeight="1"/>
    <row r="689" customFormat="1" ht="12" customHeight="1"/>
    <row r="690" customFormat="1" ht="12" customHeight="1"/>
    <row r="691" customFormat="1" ht="12" customHeight="1"/>
    <row r="692" customFormat="1" ht="12" customHeight="1"/>
    <row r="693" customFormat="1" ht="12" customHeight="1"/>
    <row r="694" customFormat="1" ht="12" customHeight="1"/>
    <row r="695" customFormat="1" ht="12" customHeight="1"/>
    <row r="696" customFormat="1" ht="12" customHeight="1"/>
    <row r="697" customFormat="1" ht="12" customHeight="1"/>
    <row r="698" customFormat="1" ht="12" customHeight="1"/>
    <row r="699" customFormat="1" ht="12" customHeight="1"/>
    <row r="700" customFormat="1" ht="12" customHeight="1"/>
    <row r="701" customFormat="1" ht="12" customHeight="1"/>
    <row r="702" customFormat="1" ht="12" customHeight="1"/>
    <row r="703" customFormat="1" ht="12" customHeight="1"/>
    <row r="704" customFormat="1" ht="12" customHeight="1"/>
    <row r="705" customFormat="1" ht="12" customHeight="1"/>
    <row r="706" customFormat="1" ht="12" customHeight="1"/>
    <row r="707" customFormat="1" ht="12" customHeight="1"/>
    <row r="708" customFormat="1" ht="12" customHeight="1"/>
    <row r="709" customFormat="1" ht="12" customHeight="1"/>
    <row r="710" customFormat="1" ht="12" customHeight="1"/>
    <row r="711" customFormat="1" ht="12" customHeight="1"/>
    <row r="712" customFormat="1" ht="12" customHeight="1"/>
    <row r="713" customFormat="1" ht="12" customHeight="1"/>
    <row r="714" customFormat="1" ht="12" customHeight="1"/>
    <row r="715" customFormat="1" ht="12" customHeight="1"/>
    <row r="716" customFormat="1" ht="12" customHeight="1"/>
    <row r="717" customFormat="1" ht="12" customHeight="1"/>
    <row r="718" customFormat="1" ht="12" customHeight="1"/>
    <row r="719" customFormat="1" ht="12" customHeight="1"/>
    <row r="720" customFormat="1" ht="12" customHeight="1"/>
    <row r="721" customFormat="1" ht="12" customHeight="1"/>
    <row r="722" customFormat="1" ht="12" customHeight="1"/>
    <row r="723" customFormat="1" ht="12" customHeight="1"/>
    <row r="724" customFormat="1" ht="12" customHeight="1"/>
    <row r="725" customFormat="1" ht="12" customHeight="1"/>
    <row r="726" customFormat="1" ht="12" customHeight="1"/>
    <row r="727" customFormat="1" ht="12" customHeight="1"/>
    <row r="728" customFormat="1" ht="12" customHeight="1"/>
    <row r="729" customFormat="1" ht="12" customHeight="1"/>
    <row r="730" customFormat="1" ht="12" customHeight="1"/>
    <row r="731" customFormat="1" ht="12" customHeight="1"/>
    <row r="732" customFormat="1" ht="12" customHeight="1"/>
    <row r="733" customFormat="1" ht="12" customHeight="1"/>
    <row r="734" customFormat="1" ht="12" customHeight="1"/>
    <row r="735" customFormat="1" ht="12" customHeight="1"/>
    <row r="736" customFormat="1" ht="12" customHeight="1"/>
    <row r="737" customFormat="1" ht="12" customHeight="1"/>
    <row r="738" customFormat="1" ht="12" customHeight="1"/>
    <row r="739" customFormat="1" ht="12" customHeight="1"/>
    <row r="740" customFormat="1" ht="12" customHeight="1"/>
    <row r="741" customFormat="1" ht="12" customHeight="1"/>
    <row r="742" customFormat="1" ht="12" customHeight="1"/>
    <row r="743" customFormat="1" ht="12" customHeight="1"/>
    <row r="744" customFormat="1" ht="12" customHeight="1"/>
    <row r="745" customFormat="1" ht="12" customHeight="1"/>
    <row r="746" customFormat="1" ht="12" customHeight="1"/>
    <row r="747" customFormat="1" ht="12" customHeight="1"/>
    <row r="748" customFormat="1" ht="12" customHeight="1"/>
    <row r="749" customFormat="1" ht="12" customHeight="1"/>
    <row r="750" customFormat="1" ht="12" customHeight="1"/>
    <row r="751" customFormat="1" ht="12" customHeight="1"/>
    <row r="752" customFormat="1" ht="12" customHeight="1"/>
    <row r="753" customFormat="1" ht="12" customHeight="1"/>
    <row r="754" customFormat="1" ht="12" customHeight="1"/>
    <row r="755" customFormat="1" ht="12" customHeight="1"/>
    <row r="756" customFormat="1" ht="12" customHeight="1"/>
    <row r="757" customFormat="1" ht="12" customHeight="1"/>
    <row r="758" customFormat="1" ht="12" customHeight="1"/>
    <row r="759" customFormat="1" ht="12" customHeight="1"/>
    <row r="760" customFormat="1" ht="12" customHeight="1"/>
    <row r="761" customFormat="1" ht="12" customHeight="1"/>
    <row r="762" customFormat="1" ht="12" customHeight="1"/>
    <row r="763" customFormat="1" ht="12" customHeight="1"/>
    <row r="764" customFormat="1" ht="12" customHeight="1"/>
    <row r="765" customFormat="1" ht="12" customHeight="1"/>
    <row r="766" customFormat="1" ht="12" customHeight="1"/>
    <row r="767" customFormat="1" ht="12" customHeight="1"/>
    <row r="768" customFormat="1" ht="12" customHeight="1"/>
    <row r="769" customFormat="1" ht="12" customHeight="1"/>
    <row r="770" customFormat="1" ht="12" customHeight="1"/>
    <row r="771" customFormat="1" ht="12" customHeight="1"/>
    <row r="772" customFormat="1" ht="12" customHeight="1"/>
    <row r="773" customFormat="1" ht="12" customHeight="1"/>
    <row r="774" customFormat="1" ht="12" customHeight="1"/>
    <row r="775" customFormat="1" ht="12" customHeight="1"/>
    <row r="776" customFormat="1" ht="12" customHeight="1"/>
    <row r="777" customFormat="1" ht="12" customHeight="1"/>
    <row r="778" customFormat="1" ht="12" customHeight="1"/>
    <row r="779" customFormat="1" ht="12" customHeight="1"/>
    <row r="780" customFormat="1" ht="12" customHeight="1"/>
    <row r="781" customFormat="1" ht="12" customHeight="1"/>
    <row r="782" customFormat="1" ht="12" customHeight="1"/>
    <row r="783" customFormat="1" ht="12" customHeight="1"/>
    <row r="784" customFormat="1" ht="12" customHeight="1"/>
    <row r="785" customFormat="1" ht="12" customHeight="1"/>
    <row r="786" customFormat="1" ht="12" customHeight="1"/>
    <row r="787" customFormat="1" ht="12" customHeight="1"/>
    <row r="788" customFormat="1" ht="12" customHeight="1"/>
    <row r="789" customFormat="1" ht="12" customHeight="1"/>
    <row r="790" customFormat="1" ht="12" customHeight="1"/>
    <row r="791" customFormat="1" ht="12" customHeight="1"/>
    <row r="792" customFormat="1" ht="12" customHeight="1"/>
    <row r="793" customFormat="1" ht="12" customHeight="1"/>
    <row r="794" customFormat="1" ht="12" customHeight="1"/>
    <row r="795" customFormat="1" ht="12" customHeight="1"/>
    <row r="796" customFormat="1" ht="12" customHeight="1"/>
    <row r="797" customFormat="1" ht="12" customHeight="1"/>
    <row r="798" customFormat="1" ht="12" customHeight="1"/>
    <row r="799" customFormat="1" ht="12" customHeight="1"/>
    <row r="800" customFormat="1" ht="12" customHeight="1"/>
    <row r="801" customFormat="1" ht="12" customHeight="1"/>
    <row r="802" customFormat="1" ht="12" customHeight="1"/>
    <row r="803" customFormat="1" ht="12" customHeight="1"/>
    <row r="804" customFormat="1" ht="12" customHeight="1"/>
    <row r="805" customFormat="1" ht="12" customHeight="1"/>
    <row r="806" customFormat="1" ht="12" customHeight="1"/>
    <row r="807" customFormat="1" ht="12" customHeight="1"/>
    <row r="808" customFormat="1" ht="12" customHeight="1"/>
    <row r="809" customFormat="1" ht="12" customHeight="1"/>
    <row r="810" customFormat="1" ht="12" customHeight="1"/>
    <row r="811" customFormat="1" ht="12" customHeight="1"/>
    <row r="812" customFormat="1" ht="12" customHeight="1"/>
    <row r="813" customFormat="1" ht="12" customHeight="1"/>
    <row r="814" customFormat="1" ht="12" customHeight="1"/>
    <row r="815" customFormat="1" ht="12" customHeight="1"/>
    <row r="816" customFormat="1" ht="12" customHeight="1"/>
    <row r="817" customFormat="1" ht="12" customHeight="1"/>
    <row r="818" customFormat="1" ht="12" customHeight="1"/>
    <row r="819" customFormat="1" ht="12" customHeight="1"/>
    <row r="820" customFormat="1" ht="12" customHeight="1"/>
    <row r="821" customFormat="1" ht="12" customHeight="1"/>
    <row r="822" customFormat="1" ht="12" customHeight="1"/>
    <row r="823" customFormat="1" ht="12" customHeight="1"/>
    <row r="824" customFormat="1" ht="12" customHeight="1"/>
    <row r="825" customFormat="1" ht="12" customHeight="1"/>
    <row r="826" customFormat="1" ht="12" customHeight="1"/>
    <row r="827" customFormat="1" ht="12" customHeight="1"/>
    <row r="828" customFormat="1" ht="12" customHeight="1"/>
    <row r="829" customFormat="1" ht="12" customHeight="1"/>
    <row r="830" customFormat="1" ht="12" customHeight="1"/>
    <row r="831" customFormat="1" ht="12" customHeight="1"/>
    <row r="832" customFormat="1" ht="12" customHeight="1"/>
    <row r="833" customFormat="1" ht="12" customHeight="1"/>
    <row r="834" customFormat="1" ht="12" customHeight="1"/>
    <row r="835" customFormat="1" ht="12" customHeight="1"/>
    <row r="836" customFormat="1" ht="12" customHeight="1"/>
    <row r="837" customFormat="1" ht="12" customHeight="1"/>
    <row r="838" customFormat="1" ht="12" customHeight="1"/>
    <row r="839" customFormat="1" ht="12" customHeight="1"/>
    <row r="840" customFormat="1" ht="12" customHeight="1"/>
    <row r="841" customFormat="1" ht="12" customHeight="1"/>
    <row r="842" customFormat="1" ht="12" customHeight="1"/>
    <row r="843" customFormat="1" ht="12" customHeight="1"/>
    <row r="844" customFormat="1" ht="12" customHeight="1"/>
    <row r="845" customFormat="1" ht="12" customHeight="1"/>
    <row r="846" customFormat="1" ht="12" customHeight="1"/>
    <row r="847" customFormat="1" ht="12" customHeight="1"/>
    <row r="848" customFormat="1" ht="12" customHeight="1"/>
    <row r="849" customFormat="1" ht="12" customHeight="1"/>
    <row r="850" customFormat="1" ht="12" customHeight="1"/>
    <row r="851" customFormat="1" ht="12" customHeight="1"/>
    <row r="852" customFormat="1" ht="12" customHeight="1"/>
    <row r="853" customFormat="1" ht="12" customHeight="1"/>
    <row r="854" customFormat="1" ht="12" customHeight="1"/>
    <row r="855" customFormat="1" ht="12" customHeight="1"/>
    <row r="856" customFormat="1" ht="12" customHeight="1"/>
    <row r="857" customFormat="1" ht="12" customHeight="1"/>
    <row r="858" customFormat="1" ht="12" customHeight="1"/>
    <row r="859" customFormat="1" ht="12" customHeight="1"/>
    <row r="860" customFormat="1" ht="12" customHeight="1"/>
    <row r="861" customFormat="1" ht="12" customHeight="1"/>
    <row r="862" customFormat="1" ht="12" customHeight="1"/>
    <row r="863" customFormat="1" ht="12" customHeight="1"/>
    <row r="864" customFormat="1" ht="12" customHeight="1"/>
    <row r="865" customFormat="1" ht="12" customHeight="1"/>
    <row r="866" customFormat="1" ht="12" customHeight="1"/>
    <row r="867" customFormat="1" ht="12" customHeight="1"/>
    <row r="868" customFormat="1" ht="12" customHeight="1"/>
    <row r="869" customFormat="1" ht="12" customHeight="1"/>
    <row r="870" customFormat="1" ht="12" customHeight="1"/>
    <row r="871" customFormat="1" ht="12" customHeight="1"/>
    <row r="872" customFormat="1" ht="12" customHeight="1"/>
    <row r="873" customFormat="1" ht="12" customHeight="1"/>
    <row r="874" customFormat="1" ht="12" customHeight="1"/>
    <row r="875" customFormat="1" ht="12" customHeight="1"/>
    <row r="876" customFormat="1" ht="12" customHeight="1"/>
    <row r="877" customFormat="1" ht="12" customHeight="1"/>
    <row r="878" customFormat="1" ht="12" customHeight="1"/>
    <row r="879" customFormat="1" ht="12" customHeight="1"/>
    <row r="880" customFormat="1" ht="12" customHeight="1"/>
    <row r="881" customFormat="1" ht="12" customHeight="1"/>
    <row r="882" customFormat="1" ht="12" customHeight="1"/>
    <row r="883" customFormat="1" ht="12" customHeight="1"/>
    <row r="884" customFormat="1" ht="12" customHeight="1"/>
    <row r="885" customFormat="1" ht="12" customHeight="1"/>
    <row r="886" customFormat="1" ht="12" customHeight="1"/>
    <row r="887" customFormat="1" ht="12" customHeight="1"/>
    <row r="888" customFormat="1" ht="12" customHeight="1"/>
    <row r="889" customFormat="1" ht="12" customHeight="1"/>
    <row r="890" customFormat="1" ht="12" customHeight="1"/>
    <row r="891" customFormat="1" ht="12" customHeight="1"/>
    <row r="892" customFormat="1" ht="12" customHeight="1"/>
    <row r="893" customFormat="1" ht="12" customHeight="1"/>
    <row r="894" customFormat="1" ht="12" customHeight="1"/>
    <row r="895" customFormat="1" ht="12" customHeight="1"/>
    <row r="896" customFormat="1" ht="12" customHeight="1"/>
    <row r="897" customFormat="1" ht="12" customHeight="1"/>
    <row r="898" customFormat="1" ht="12" customHeight="1"/>
    <row r="899" customFormat="1" ht="12" customHeight="1"/>
    <row r="900" customFormat="1" ht="12" customHeight="1"/>
    <row r="901" customFormat="1" ht="12" customHeight="1"/>
    <row r="902" customFormat="1" ht="12" customHeight="1"/>
    <row r="903" customFormat="1" ht="12" customHeight="1"/>
    <row r="904" customFormat="1" ht="12" customHeight="1"/>
    <row r="905" customFormat="1" ht="12" customHeight="1"/>
    <row r="906" customFormat="1" ht="12" customHeight="1"/>
    <row r="907" customFormat="1" ht="12" customHeight="1"/>
    <row r="908" customFormat="1" ht="12" customHeight="1"/>
    <row r="909" customFormat="1" ht="12" customHeight="1"/>
    <row r="910" customFormat="1" ht="12" customHeight="1"/>
    <row r="911" customFormat="1" ht="12" customHeight="1"/>
    <row r="912" customFormat="1" ht="12" customHeight="1"/>
    <row r="913" customFormat="1" ht="12" customHeight="1"/>
    <row r="914" customFormat="1" ht="12" customHeight="1"/>
    <row r="915" customFormat="1" ht="12" customHeight="1"/>
    <row r="916" customFormat="1" ht="12" customHeight="1"/>
    <row r="917" customFormat="1" ht="12" customHeight="1"/>
    <row r="918" customFormat="1" ht="12" customHeight="1"/>
    <row r="919" customFormat="1" ht="12" customHeight="1"/>
    <row r="920" customFormat="1" ht="12" customHeight="1"/>
    <row r="921" customFormat="1" ht="12" customHeight="1"/>
    <row r="922" customFormat="1" ht="12" customHeight="1"/>
    <row r="923" customFormat="1" ht="12" customHeight="1"/>
    <row r="924" customFormat="1" ht="12" customHeight="1"/>
    <row r="925" customFormat="1" ht="12" customHeight="1"/>
    <row r="926" customFormat="1" ht="12" customHeight="1"/>
    <row r="927" customFormat="1" ht="12" customHeight="1"/>
    <row r="928" customFormat="1" ht="12" customHeight="1"/>
    <row r="929" customFormat="1" ht="12" customHeight="1"/>
    <row r="930" customFormat="1" ht="12" customHeight="1"/>
    <row r="931" customFormat="1" ht="12" customHeight="1"/>
    <row r="932" customFormat="1" ht="12" customHeight="1"/>
    <row r="933" customFormat="1" ht="12" customHeight="1"/>
    <row r="934" customFormat="1" ht="12" customHeight="1"/>
    <row r="935" customFormat="1" ht="12" customHeight="1"/>
    <row r="936" customFormat="1" ht="12" customHeight="1"/>
    <row r="937" customFormat="1" ht="12" customHeight="1"/>
    <row r="938" customFormat="1" ht="12" customHeight="1"/>
    <row r="939" customFormat="1" ht="12" customHeight="1"/>
    <row r="940" customFormat="1" ht="12" customHeight="1"/>
    <row r="941" customFormat="1" ht="12" customHeight="1"/>
    <row r="942" customFormat="1" ht="12" customHeight="1"/>
    <row r="943" customFormat="1" ht="12" customHeight="1"/>
    <row r="944" customFormat="1" ht="12" customHeight="1"/>
    <row r="945" customFormat="1" ht="12" customHeight="1"/>
    <row r="946" customFormat="1" ht="12" customHeight="1"/>
    <row r="947" customFormat="1" ht="12" customHeight="1"/>
    <row r="948" customFormat="1" ht="12" customHeight="1"/>
    <row r="949" customFormat="1" ht="12" customHeight="1"/>
    <row r="950" customFormat="1" ht="12" customHeight="1"/>
    <row r="951" customFormat="1" ht="12" customHeight="1"/>
    <row r="952" customFormat="1" ht="12" customHeight="1"/>
    <row r="953" customFormat="1" ht="12" customHeight="1"/>
    <row r="954" customFormat="1" ht="12" customHeight="1"/>
    <row r="955" customFormat="1" ht="12" customHeight="1"/>
    <row r="956" customFormat="1" ht="12" customHeight="1"/>
    <row r="957" customFormat="1" ht="12" customHeight="1"/>
    <row r="958" customFormat="1" ht="12" customHeight="1"/>
    <row r="959" customFormat="1" ht="12" customHeight="1"/>
    <row r="960" customFormat="1" ht="12" customHeight="1"/>
    <row r="961" customFormat="1" ht="12" customHeight="1"/>
    <row r="962" customFormat="1" ht="12" customHeight="1"/>
    <row r="963" customFormat="1" ht="12" customHeight="1"/>
    <row r="964" customFormat="1" ht="12" customHeight="1"/>
    <row r="965" customFormat="1" ht="12" customHeight="1"/>
    <row r="966" customFormat="1" ht="12" customHeight="1"/>
    <row r="967" customFormat="1" ht="12" customHeight="1"/>
    <row r="968" customFormat="1" ht="12" customHeight="1"/>
    <row r="969" customFormat="1" ht="12" customHeight="1"/>
    <row r="970" customFormat="1" ht="12" customHeight="1"/>
    <row r="971" customFormat="1" ht="12" customHeight="1"/>
    <row r="972" customFormat="1" ht="12" customHeight="1"/>
    <row r="973" customFormat="1" ht="12" customHeight="1"/>
    <row r="974" customFormat="1" ht="12" customHeight="1"/>
    <row r="975" customFormat="1" ht="12" customHeight="1"/>
    <row r="976" customFormat="1" ht="12" customHeight="1"/>
    <row r="977" customFormat="1" ht="12" customHeight="1"/>
    <row r="978" customFormat="1" ht="12" customHeight="1"/>
    <row r="979" customFormat="1" ht="12" customHeight="1"/>
    <row r="980" customFormat="1" ht="12" customHeight="1"/>
    <row r="981" customFormat="1" ht="12" customHeight="1"/>
    <row r="982" customFormat="1" ht="12" customHeight="1"/>
    <row r="983" customFormat="1" ht="12" customHeight="1"/>
    <row r="984" customFormat="1" ht="12" customHeight="1"/>
    <row r="985" customFormat="1" ht="12" customHeight="1"/>
    <row r="986" customFormat="1" ht="12" customHeight="1"/>
    <row r="987" customFormat="1" ht="12" customHeight="1"/>
    <row r="988" customFormat="1" ht="12" customHeight="1"/>
    <row r="989" customFormat="1" ht="12" customHeight="1"/>
    <row r="990" customFormat="1" ht="12" customHeight="1"/>
    <row r="991" customFormat="1" ht="12" customHeight="1"/>
    <row r="992" customFormat="1" ht="12" customHeight="1"/>
    <row r="993" customFormat="1" ht="12" customHeight="1"/>
    <row r="994" customFormat="1" ht="12" customHeight="1"/>
    <row r="995" customFormat="1" ht="12" customHeight="1"/>
    <row r="996" customFormat="1" ht="12" customHeight="1"/>
    <row r="997" customFormat="1" ht="12" customHeight="1"/>
    <row r="998" customFormat="1" ht="12" customHeight="1"/>
    <row r="999" customFormat="1" ht="12" customHeight="1"/>
    <row r="1000" customFormat="1" ht="12" customHeight="1"/>
  </sheetData>
  <mergeCells count="1">
    <mergeCell ref="C1:D1"/>
  </mergeCells>
  <dataValidations count="2">
    <dataValidation type="list" allowBlank="1" showErrorMessage="1" sqref="B5" xr:uid="{18E54AAE-2CFF-5046-9F8D-8437EFBFD0CE}">
      <formula1>productie</formula1>
    </dataValidation>
    <dataValidation type="list" allowBlank="1" showErrorMessage="1" sqref="B4" xr:uid="{E3B5B927-A103-764C-9220-E7E93D95E5F2}">
      <formula1>bedienden</formula1>
    </dataValidation>
  </dataValidations>
  <pageMargins left="0.75" right="0.75" top="1" bottom="1" header="0" footer="0"/>
  <pageSetup paperSize="9" orientation="portrait"/>
  <legacy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Z1000"/>
  <sheetViews>
    <sheetView workbookViewId="0">
      <selection sqref="A1:XFD1048576"/>
    </sheetView>
  </sheetViews>
  <sheetFormatPr defaultColWidth="14.5" defaultRowHeight="15" customHeight="1"/>
  <cols>
    <col min="1" max="1" width="42.625" customWidth="1"/>
    <col min="2" max="16" width="14.5" customWidth="1"/>
    <col min="17" max="26" width="11" customWidth="1"/>
  </cols>
  <sheetData>
    <row r="1" spans="1:26" s="93" customFormat="1" ht="15.95" customHeight="1" thickBot="1">
      <c r="A1" s="94" t="s">
        <v>40</v>
      </c>
      <c r="B1" s="95">
        <v>2026</v>
      </c>
      <c r="C1" s="166" t="s">
        <v>122</v>
      </c>
      <c r="D1" s="181"/>
    </row>
    <row r="2" spans="1:26" ht="12" customHeight="1"/>
    <row r="3" spans="1:26" ht="12" customHeight="1">
      <c r="A3" s="17" t="s">
        <v>42</v>
      </c>
      <c r="B3" s="18" t="s">
        <v>15</v>
      </c>
    </row>
    <row r="4" spans="1:26" ht="12" customHeight="1">
      <c r="A4" s="17" t="s">
        <v>43</v>
      </c>
      <c r="B4" s="18" t="s">
        <v>15</v>
      </c>
    </row>
    <row r="5" spans="1:26" ht="12" customHeight="1">
      <c r="A5" s="17" t="s">
        <v>44</v>
      </c>
      <c r="B5" s="18" t="s">
        <v>15</v>
      </c>
    </row>
    <row r="6" spans="1:26" ht="12" customHeight="1">
      <c r="A6" s="17" t="s">
        <v>45</v>
      </c>
      <c r="B6" s="19">
        <v>0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2" customHeight="1"/>
    <row r="8" spans="1:26" ht="12" customHeight="1">
      <c r="A8" s="15" t="s">
        <v>46</v>
      </c>
    </row>
    <row r="9" spans="1:26" ht="12" customHeight="1">
      <c r="A9" s="17" t="s">
        <v>47</v>
      </c>
      <c r="B9" s="20" t="s">
        <v>123</v>
      </c>
    </row>
    <row r="10" spans="1:26" ht="12" customHeight="1">
      <c r="A10" s="17" t="s">
        <v>49</v>
      </c>
      <c r="B10" s="18" t="s">
        <v>15</v>
      </c>
    </row>
    <row r="11" spans="1:26" ht="12" customHeight="1">
      <c r="A11" s="17" t="s">
        <v>50</v>
      </c>
      <c r="B11" s="18" t="s">
        <v>15</v>
      </c>
      <c r="C11" s="7" t="s">
        <v>15</v>
      </c>
      <c r="D11" s="6" t="s">
        <v>15</v>
      </c>
      <c r="E11" s="6"/>
      <c r="F11" s="6"/>
    </row>
    <row r="12" spans="1:26" ht="12" customHeight="1">
      <c r="A12" s="17" t="s">
        <v>51</v>
      </c>
      <c r="B12" s="18" t="s">
        <v>15</v>
      </c>
      <c r="C12" s="7" t="s">
        <v>15</v>
      </c>
      <c r="D12" s="6"/>
      <c r="E12" s="6"/>
      <c r="F12" s="6"/>
    </row>
    <row r="13" spans="1:26" ht="12" customHeight="1">
      <c r="A13" s="17" t="s">
        <v>52</v>
      </c>
      <c r="B13" s="18" t="s">
        <v>15</v>
      </c>
      <c r="C13" s="7" t="s">
        <v>15</v>
      </c>
    </row>
    <row r="14" spans="1:26" ht="12" customHeight="1"/>
    <row r="15" spans="1:26" ht="12" customHeight="1">
      <c r="A15" s="17" t="s">
        <v>53</v>
      </c>
      <c r="B15" s="21">
        <v>0</v>
      </c>
    </row>
    <row r="16" spans="1:26" ht="12" customHeight="1">
      <c r="A16" s="17" t="s">
        <v>54</v>
      </c>
      <c r="B16" s="21">
        <v>0</v>
      </c>
    </row>
    <row r="17" spans="1:26" ht="12" customHeight="1">
      <c r="A17" s="17" t="s">
        <v>55</v>
      </c>
      <c r="B17" s="21">
        <v>0</v>
      </c>
    </row>
    <row r="18" spans="1:26" ht="12" customHeight="1">
      <c r="A18" s="17" t="s">
        <v>56</v>
      </c>
      <c r="B18" s="21">
        <v>0</v>
      </c>
    </row>
    <row r="19" spans="1:26" ht="12" customHeight="1">
      <c r="A19" s="7" t="s">
        <v>15</v>
      </c>
      <c r="B19" s="7" t="s">
        <v>15</v>
      </c>
      <c r="C19" s="7" t="s">
        <v>15</v>
      </c>
    </row>
    <row r="20" spans="1:26" ht="12" customHeight="1">
      <c r="A20" s="17" t="s">
        <v>57</v>
      </c>
      <c r="B20" s="22">
        <v>1</v>
      </c>
      <c r="C20" s="7" t="s">
        <v>124</v>
      </c>
    </row>
    <row r="21" spans="1:26" ht="12" customHeight="1">
      <c r="A21" s="17" t="s">
        <v>59</v>
      </c>
      <c r="B21" s="48">
        <f>(((52*5)-20-10-B22)/11)*B20</f>
        <v>20.90909090909091</v>
      </c>
      <c r="C21" s="7" t="s">
        <v>125</v>
      </c>
    </row>
    <row r="22" spans="1:26" ht="12" customHeight="1">
      <c r="A22" s="17" t="s">
        <v>61</v>
      </c>
      <c r="B22" s="48">
        <v>0</v>
      </c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spans="1:26" ht="12" customHeight="1">
      <c r="A23" s="17" t="s">
        <v>62</v>
      </c>
      <c r="B23" s="24">
        <v>0</v>
      </c>
      <c r="C23" s="7" t="s">
        <v>15</v>
      </c>
    </row>
    <row r="24" spans="1:26" ht="12" customHeight="1">
      <c r="A24" s="17" t="s">
        <v>126</v>
      </c>
      <c r="B24" s="24">
        <f t="shared" ref="B24:B26" si="0">B16*$B$20</f>
        <v>0</v>
      </c>
      <c r="C24" s="7" t="s">
        <v>15</v>
      </c>
    </row>
    <row r="25" spans="1:26" ht="12" customHeight="1">
      <c r="A25" s="17" t="s">
        <v>64</v>
      </c>
      <c r="B25" s="24">
        <f t="shared" si="0"/>
        <v>0</v>
      </c>
      <c r="C25" s="7" t="s">
        <v>15</v>
      </c>
    </row>
    <row r="26" spans="1:26" ht="12" customHeight="1">
      <c r="A26" s="17" t="s">
        <v>65</v>
      </c>
      <c r="B26" s="24">
        <f t="shared" si="0"/>
        <v>0</v>
      </c>
      <c r="C26" s="7" t="s">
        <v>15</v>
      </c>
    </row>
    <row r="27" spans="1:26" ht="12" customHeight="1">
      <c r="A27" s="7" t="s">
        <v>15</v>
      </c>
      <c r="B27" s="7" t="s">
        <v>15</v>
      </c>
      <c r="C27" s="7" t="s">
        <v>15</v>
      </c>
    </row>
    <row r="28" spans="1:26" ht="12" customHeight="1">
      <c r="A28" s="17" t="s">
        <v>66</v>
      </c>
      <c r="B28" s="25">
        <v>0</v>
      </c>
      <c r="C28" s="7" t="s">
        <v>67</v>
      </c>
    </row>
    <row r="29" spans="1:26" ht="12" customHeight="1">
      <c r="A29" s="17" t="s">
        <v>68</v>
      </c>
      <c r="B29" s="25">
        <v>0</v>
      </c>
      <c r="C29" s="7" t="s">
        <v>69</v>
      </c>
    </row>
    <row r="30" spans="1:26" ht="12" customHeight="1">
      <c r="A30" s="17" t="s">
        <v>70</v>
      </c>
      <c r="B30" s="25">
        <v>0</v>
      </c>
      <c r="C30" s="7" t="s">
        <v>67</v>
      </c>
    </row>
    <row r="31" spans="1:26" ht="12" customHeight="1">
      <c r="A31" s="17" t="s">
        <v>70</v>
      </c>
      <c r="B31" s="25">
        <v>0</v>
      </c>
      <c r="C31" s="7" t="s">
        <v>69</v>
      </c>
    </row>
    <row r="32" spans="1:26" ht="12" customHeight="1">
      <c r="A32" s="17" t="s">
        <v>71</v>
      </c>
      <c r="B32" s="25">
        <v>0</v>
      </c>
      <c r="C32" s="7" t="s">
        <v>72</v>
      </c>
    </row>
    <row r="33" spans="1:17" ht="12" customHeight="1">
      <c r="A33" s="17" t="s">
        <v>73</v>
      </c>
      <c r="B33" s="25">
        <v>0</v>
      </c>
      <c r="C33" s="7" t="s">
        <v>74</v>
      </c>
    </row>
    <row r="34" spans="1:17" ht="12" customHeight="1">
      <c r="A34" s="8"/>
      <c r="B34" s="8"/>
      <c r="C34" s="8"/>
    </row>
    <row r="35" spans="1:17" ht="12" customHeight="1">
      <c r="A35" s="17" t="s">
        <v>75</v>
      </c>
      <c r="B35" s="8">
        <f>'RSZ-tarieven'!B5</f>
        <v>0.30609999999999998</v>
      </c>
      <c r="C35" s="8"/>
      <c r="D35" s="8"/>
    </row>
    <row r="36" spans="1:17" ht="12" customHeight="1">
      <c r="A36" s="17" t="s">
        <v>76</v>
      </c>
      <c r="B36" s="8">
        <f>'RSZ-tarieven'!B15</f>
        <v>1.9799999999999998E-2</v>
      </c>
      <c r="C36" s="8"/>
      <c r="D36" s="49"/>
      <c r="E36" s="49"/>
      <c r="G36" s="49"/>
    </row>
    <row r="37" spans="1:17" ht="12" customHeight="1">
      <c r="A37" s="17" t="s">
        <v>77</v>
      </c>
      <c r="B37" s="22">
        <f>IF(B6&lt;10,0,1.69%)</f>
        <v>0</v>
      </c>
      <c r="C37" s="8"/>
    </row>
    <row r="38" spans="1:17" ht="12" customHeight="1">
      <c r="A38" s="17" t="s">
        <v>78</v>
      </c>
      <c r="B38" s="26">
        <f>IF(B23&gt;3744,0,0.14*(11233.89-(B23*3))/3)</f>
        <v>524.2482</v>
      </c>
      <c r="C38" s="6" t="s">
        <v>15</v>
      </c>
      <c r="E38" s="6"/>
    </row>
    <row r="39" spans="1:17" ht="12" customHeight="1">
      <c r="A39" s="17" t="s">
        <v>79</v>
      </c>
      <c r="B39" s="50">
        <f>('RSZ-tarieven'!B31)*B20</f>
        <v>172.33333333333334</v>
      </c>
      <c r="C39" s="6" t="s">
        <v>127</v>
      </c>
    </row>
    <row r="40" spans="1:17" ht="12" customHeight="1">
      <c r="A40" s="17" t="s">
        <v>80</v>
      </c>
      <c r="B40" s="27"/>
    </row>
    <row r="41" spans="1:17" ht="12" customHeight="1">
      <c r="J41" s="28" t="s">
        <v>81</v>
      </c>
      <c r="M41" s="29" t="s">
        <v>15</v>
      </c>
      <c r="Q41" s="24"/>
    </row>
    <row r="42" spans="1:17" ht="12" customHeight="1">
      <c r="B42" s="30">
        <f>B1</f>
        <v>2026</v>
      </c>
      <c r="C42" s="20" t="s">
        <v>82</v>
      </c>
      <c r="D42" s="20" t="s">
        <v>83</v>
      </c>
      <c r="E42" s="20" t="s">
        <v>88</v>
      </c>
      <c r="F42" s="20" t="s">
        <v>84</v>
      </c>
      <c r="G42" s="20" t="s">
        <v>85</v>
      </c>
      <c r="H42" s="20" t="s">
        <v>86</v>
      </c>
      <c r="I42" s="20" t="s">
        <v>87</v>
      </c>
      <c r="J42" s="20" t="s">
        <v>89</v>
      </c>
      <c r="K42" s="20" t="s">
        <v>90</v>
      </c>
      <c r="L42" s="20" t="s">
        <v>91</v>
      </c>
      <c r="M42" s="20" t="s">
        <v>92</v>
      </c>
      <c r="N42" s="20" t="s">
        <v>93</v>
      </c>
      <c r="O42" s="20" t="s">
        <v>94</v>
      </c>
      <c r="P42" s="20" t="s">
        <v>95</v>
      </c>
    </row>
    <row r="43" spans="1:17" ht="12" customHeight="1">
      <c r="A43" s="7" t="s">
        <v>57</v>
      </c>
      <c r="B43" s="31" t="s">
        <v>96</v>
      </c>
      <c r="C43" s="105">
        <f t="shared" ref="C43:D43" si="1">$B$20</f>
        <v>1</v>
      </c>
      <c r="D43" s="106">
        <f t="shared" si="1"/>
        <v>1</v>
      </c>
      <c r="E43" s="107">
        <v>0.1027</v>
      </c>
      <c r="F43" s="106">
        <f t="shared" ref="F43:P43" si="2">$B$20</f>
        <v>1</v>
      </c>
      <c r="G43" s="106">
        <f t="shared" si="2"/>
        <v>1</v>
      </c>
      <c r="H43" s="106">
        <f t="shared" si="2"/>
        <v>1</v>
      </c>
      <c r="I43" s="106">
        <f t="shared" si="2"/>
        <v>1</v>
      </c>
      <c r="J43" s="106">
        <f t="shared" si="2"/>
        <v>1</v>
      </c>
      <c r="K43" s="106">
        <f t="shared" si="2"/>
        <v>1</v>
      </c>
      <c r="L43" s="106">
        <f t="shared" si="2"/>
        <v>1</v>
      </c>
      <c r="M43" s="106">
        <f t="shared" si="2"/>
        <v>1</v>
      </c>
      <c r="N43" s="106">
        <f t="shared" si="2"/>
        <v>1</v>
      </c>
      <c r="O43" s="106">
        <f t="shared" si="2"/>
        <v>1</v>
      </c>
      <c r="P43" s="108">
        <f t="shared" si="2"/>
        <v>1</v>
      </c>
    </row>
    <row r="44" spans="1:17" ht="12" customHeight="1">
      <c r="A44" s="7" t="s">
        <v>97</v>
      </c>
      <c r="B44" s="32">
        <f t="shared" ref="B44:B50" si="3">SUM(C44:P44)</f>
        <v>230</v>
      </c>
      <c r="C44" s="109">
        <f>$B21</f>
        <v>20.90909090909091</v>
      </c>
      <c r="D44" s="110">
        <f t="shared" ref="D44:D45" si="4">C44</f>
        <v>20.90909090909091</v>
      </c>
      <c r="E44" s="111" t="s">
        <v>15</v>
      </c>
      <c r="F44" s="110">
        <f t="shared" ref="F44:F45" si="5">D44</f>
        <v>20.90909090909091</v>
      </c>
      <c r="G44" s="110">
        <f t="shared" ref="G44:I45" si="6">F44</f>
        <v>20.90909090909091</v>
      </c>
      <c r="H44" s="110">
        <f t="shared" si="6"/>
        <v>20.90909090909091</v>
      </c>
      <c r="I44" s="110">
        <f t="shared" si="6"/>
        <v>20.90909090909091</v>
      </c>
      <c r="J44" s="110" t="s">
        <v>15</v>
      </c>
      <c r="K44" s="110">
        <f t="shared" ref="K44:K45" si="7">I44</f>
        <v>20.90909090909091</v>
      </c>
      <c r="L44" s="110">
        <f t="shared" ref="L44:N45" si="8">K44</f>
        <v>20.90909090909091</v>
      </c>
      <c r="M44" s="110">
        <f t="shared" si="8"/>
        <v>20.90909090909091</v>
      </c>
      <c r="N44" s="110">
        <f t="shared" si="8"/>
        <v>20.90909090909091</v>
      </c>
      <c r="O44" s="111" t="s">
        <v>98</v>
      </c>
      <c r="P44" s="112">
        <f t="shared" ref="P44:P45" si="9">N44</f>
        <v>20.90909090909091</v>
      </c>
    </row>
    <row r="45" spans="1:17" ht="12" customHeight="1">
      <c r="A45" s="7" t="s">
        <v>99</v>
      </c>
      <c r="B45" s="33">
        <f t="shared" si="3"/>
        <v>0</v>
      </c>
      <c r="C45" s="34">
        <f>$B23</f>
        <v>0</v>
      </c>
      <c r="D45" s="24">
        <f t="shared" si="4"/>
        <v>0</v>
      </c>
      <c r="E45" s="35">
        <f>B23*11*108%*E43</f>
        <v>0</v>
      </c>
      <c r="F45" s="24">
        <f t="shared" si="5"/>
        <v>0</v>
      </c>
      <c r="G45" s="24">
        <f t="shared" si="6"/>
        <v>0</v>
      </c>
      <c r="H45" s="24">
        <f t="shared" si="6"/>
        <v>0</v>
      </c>
      <c r="I45" s="24">
        <f t="shared" si="6"/>
        <v>0</v>
      </c>
      <c r="J45" s="35" t="s">
        <v>98</v>
      </c>
      <c r="K45" s="24">
        <f t="shared" si="7"/>
        <v>0</v>
      </c>
      <c r="L45" s="24">
        <f t="shared" si="8"/>
        <v>0</v>
      </c>
      <c r="M45" s="24">
        <f t="shared" si="8"/>
        <v>0</v>
      </c>
      <c r="N45" s="24">
        <f t="shared" si="8"/>
        <v>0</v>
      </c>
      <c r="O45" s="24">
        <f>$B$18*$B20</f>
        <v>0</v>
      </c>
      <c r="P45" s="113">
        <f t="shared" si="9"/>
        <v>0</v>
      </c>
    </row>
    <row r="46" spans="1:17" ht="12" customHeight="1">
      <c r="A46" s="7" t="s">
        <v>100</v>
      </c>
      <c r="B46" s="33">
        <f t="shared" si="3"/>
        <v>0</v>
      </c>
      <c r="C46" s="34">
        <f>+$B28+(($B29)*C$44)</f>
        <v>0</v>
      </c>
      <c r="D46" s="24">
        <f>+$B28+($B29*D$44)</f>
        <v>0</v>
      </c>
      <c r="E46" s="35" t="s">
        <v>98</v>
      </c>
      <c r="F46" s="24">
        <f t="shared" ref="F46:I46" si="10">+$B28+($B29*F$44)</f>
        <v>0</v>
      </c>
      <c r="G46" s="24">
        <f t="shared" si="10"/>
        <v>0</v>
      </c>
      <c r="H46" s="24">
        <f t="shared" si="10"/>
        <v>0</v>
      </c>
      <c r="I46" s="24">
        <f t="shared" si="10"/>
        <v>0</v>
      </c>
      <c r="J46" s="35" t="s">
        <v>98</v>
      </c>
      <c r="K46" s="24">
        <f t="shared" ref="K46:N46" si="11">+$B28+($B29*K$21)</f>
        <v>0</v>
      </c>
      <c r="L46" s="24">
        <f t="shared" si="11"/>
        <v>0</v>
      </c>
      <c r="M46" s="24">
        <f t="shared" si="11"/>
        <v>0</v>
      </c>
      <c r="N46" s="24">
        <f t="shared" si="11"/>
        <v>0</v>
      </c>
      <c r="O46" s="35" t="s">
        <v>98</v>
      </c>
      <c r="P46" s="114">
        <f>+$B28+($B29*P$21)</f>
        <v>0</v>
      </c>
    </row>
    <row r="47" spans="1:17" ht="12" customHeight="1">
      <c r="A47" s="7" t="s">
        <v>101</v>
      </c>
      <c r="B47" s="33">
        <f t="shared" si="3"/>
        <v>0</v>
      </c>
      <c r="C47" s="34">
        <f>MAX(0,IF((C45+C46)&gt;0,((C45+C46)*108%)*(B35+B36+B37)-(B38+B39+B40),0))</f>
        <v>0</v>
      </c>
      <c r="D47" s="24">
        <f>MAX(0,IF((D45+D46)&gt;0,((D45+D46)*108%)*(B35+B36+B37)-(B38+B39+B40),0))</f>
        <v>0</v>
      </c>
      <c r="E47" s="35" t="s">
        <v>98</v>
      </c>
      <c r="F47" s="24">
        <f>MAX(0,IF((F45+F46)&gt;0,((F45+F46)*108%)*(B35+B36+B37)-(B38+B39+B40),0))</f>
        <v>0</v>
      </c>
      <c r="G47" s="24">
        <f>MAX(0,IF((G45+G46)&gt;0,((G45+G46)*108%)*(B35+B36+B37)-(B38+B40),0))</f>
        <v>0</v>
      </c>
      <c r="H47" s="24">
        <f>MAX(0,IF((H45+H46)&gt;0,((H45+H46)*108%)*(B35+B36+B37)-(B38+B40),0))</f>
        <v>0</v>
      </c>
      <c r="I47" s="24">
        <f>MAX(0,IF((I45+I46)&gt;0,((I45+I46)*108%)*(B35+B36+B37)-(B38+B40),0))</f>
        <v>0</v>
      </c>
      <c r="J47" s="35" t="s">
        <v>98</v>
      </c>
      <c r="K47" s="24">
        <f>MAX(0,IF((K45+K46)&gt;0,((K45+K46)*108%)*(B35+B36+B37)-(B38+B40),0))</f>
        <v>0</v>
      </c>
      <c r="L47" s="24">
        <f>MAX(0,IF((L45+L46)&gt;0,((L45+L46)*108%)*(B35+B36+B37)-(B38+B40),0))</f>
        <v>0</v>
      </c>
      <c r="M47" s="24">
        <f>MAX(0,IF((M45+M46)&gt;0,((M45+M46)*108%)*(B35+B36+B37)-(B38+B40),0))</f>
        <v>0</v>
      </c>
      <c r="N47" s="24">
        <f>MAX(0,IF((N45+N46)&gt;0,((N45+N46)*108%)*(B35+B36+B37)-(B38+B40),0))</f>
        <v>0</v>
      </c>
      <c r="O47" s="24">
        <f>MAX(0,IF((O45)&gt;0,((O45)*108%)*(B35+B36+B37),0))</f>
        <v>0</v>
      </c>
      <c r="P47" s="114">
        <f>MAX(0,IF((P45+P46)&gt;0,((P45+P46)*108%)*(B35+B36+B37)-(B38+B40),0))</f>
        <v>0</v>
      </c>
    </row>
    <row r="48" spans="1:17" ht="12" customHeight="1">
      <c r="A48" s="7" t="s">
        <v>102</v>
      </c>
      <c r="B48" s="33">
        <f t="shared" si="3"/>
        <v>0</v>
      </c>
      <c r="C48" s="34">
        <f t="shared" ref="C48:D48" si="12">$B30+($B31*C$44)</f>
        <v>0</v>
      </c>
      <c r="D48" s="35">
        <f t="shared" si="12"/>
        <v>0</v>
      </c>
      <c r="E48" s="35" t="s">
        <v>98</v>
      </c>
      <c r="F48" s="35">
        <f t="shared" ref="F48:I48" si="13">$B30+($B31*F$44)</f>
        <v>0</v>
      </c>
      <c r="G48" s="35">
        <f t="shared" si="13"/>
        <v>0</v>
      </c>
      <c r="H48" s="35">
        <f t="shared" si="13"/>
        <v>0</v>
      </c>
      <c r="I48" s="35">
        <f t="shared" si="13"/>
        <v>0</v>
      </c>
      <c r="J48" s="35" t="s">
        <v>98</v>
      </c>
      <c r="K48" s="35">
        <f t="shared" ref="K48:N48" si="14">$B30+($B31*K$44)</f>
        <v>0</v>
      </c>
      <c r="L48" s="35">
        <f t="shared" si="14"/>
        <v>0</v>
      </c>
      <c r="M48" s="35">
        <f t="shared" si="14"/>
        <v>0</v>
      </c>
      <c r="N48" s="35">
        <f t="shared" si="14"/>
        <v>0</v>
      </c>
      <c r="O48" s="35" t="s">
        <v>98</v>
      </c>
      <c r="P48" s="115">
        <f>$B30+($B31*P$44)</f>
        <v>0</v>
      </c>
    </row>
    <row r="49" spans="1:16" ht="12" customHeight="1">
      <c r="A49" s="7" t="s">
        <v>103</v>
      </c>
      <c r="B49" s="33">
        <f t="shared" si="3"/>
        <v>0</v>
      </c>
      <c r="C49" s="34">
        <f t="shared" ref="C49:D49" si="15">$B32*C$44</f>
        <v>0</v>
      </c>
      <c r="D49" s="24">
        <f t="shared" si="15"/>
        <v>0</v>
      </c>
      <c r="E49" s="35" t="s">
        <v>98</v>
      </c>
      <c r="F49" s="24">
        <f t="shared" ref="F49:I49" si="16">$B32*F$44</f>
        <v>0</v>
      </c>
      <c r="G49" s="24">
        <f t="shared" si="16"/>
        <v>0</v>
      </c>
      <c r="H49" s="24">
        <f t="shared" si="16"/>
        <v>0</v>
      </c>
      <c r="I49" s="24">
        <f t="shared" si="16"/>
        <v>0</v>
      </c>
      <c r="J49" s="35" t="s">
        <v>98</v>
      </c>
      <c r="K49" s="24">
        <f t="shared" ref="K49:N49" si="17">$B32*K$44</f>
        <v>0</v>
      </c>
      <c r="L49" s="24">
        <f t="shared" si="17"/>
        <v>0</v>
      </c>
      <c r="M49" s="24">
        <f t="shared" si="17"/>
        <v>0</v>
      </c>
      <c r="N49" s="24">
        <f t="shared" si="17"/>
        <v>0</v>
      </c>
      <c r="O49" s="35" t="s">
        <v>98</v>
      </c>
      <c r="P49" s="114">
        <f>$B32*P$44</f>
        <v>0</v>
      </c>
    </row>
    <row r="50" spans="1:16" ht="12" customHeight="1">
      <c r="A50" s="7" t="s">
        <v>104</v>
      </c>
      <c r="B50" s="36">
        <f t="shared" si="3"/>
        <v>0</v>
      </c>
      <c r="C50" s="116">
        <f t="shared" ref="C50:D50" si="18">$B33</f>
        <v>0</v>
      </c>
      <c r="D50" s="117">
        <f t="shared" si="18"/>
        <v>0</v>
      </c>
      <c r="E50" s="118" t="s">
        <v>98</v>
      </c>
      <c r="F50" s="117">
        <f t="shared" ref="F50:I50" si="19">$B33</f>
        <v>0</v>
      </c>
      <c r="G50" s="117">
        <f t="shared" si="19"/>
        <v>0</v>
      </c>
      <c r="H50" s="117">
        <f t="shared" si="19"/>
        <v>0</v>
      </c>
      <c r="I50" s="117">
        <f t="shared" si="19"/>
        <v>0</v>
      </c>
      <c r="J50" s="118" t="s">
        <v>98</v>
      </c>
      <c r="K50" s="117">
        <f t="shared" ref="K50:N50" si="20">$B33</f>
        <v>0</v>
      </c>
      <c r="L50" s="117">
        <f t="shared" si="20"/>
        <v>0</v>
      </c>
      <c r="M50" s="117">
        <f t="shared" si="20"/>
        <v>0</v>
      </c>
      <c r="N50" s="117">
        <f t="shared" si="20"/>
        <v>0</v>
      </c>
      <c r="O50" s="118" t="s">
        <v>98</v>
      </c>
      <c r="P50" s="119">
        <f>$B33</f>
        <v>0</v>
      </c>
    </row>
    <row r="51" spans="1:16" ht="12" customHeight="1">
      <c r="B51" s="37">
        <f t="shared" ref="B51:P51" si="21">SUM(B45:B50)</f>
        <v>0</v>
      </c>
      <c r="C51" s="120">
        <f t="shared" si="21"/>
        <v>0</v>
      </c>
      <c r="D51" s="121">
        <f t="shared" si="21"/>
        <v>0</v>
      </c>
      <c r="E51" s="121">
        <f t="shared" si="21"/>
        <v>0</v>
      </c>
      <c r="F51" s="121">
        <f t="shared" si="21"/>
        <v>0</v>
      </c>
      <c r="G51" s="121">
        <f t="shared" si="21"/>
        <v>0</v>
      </c>
      <c r="H51" s="121">
        <f t="shared" si="21"/>
        <v>0</v>
      </c>
      <c r="I51" s="121">
        <f t="shared" si="21"/>
        <v>0</v>
      </c>
      <c r="J51" s="121">
        <f t="shared" si="21"/>
        <v>0</v>
      </c>
      <c r="K51" s="121">
        <f t="shared" si="21"/>
        <v>0</v>
      </c>
      <c r="L51" s="121">
        <f t="shared" si="21"/>
        <v>0</v>
      </c>
      <c r="M51" s="121">
        <f t="shared" si="21"/>
        <v>0</v>
      </c>
      <c r="N51" s="121">
        <f t="shared" si="21"/>
        <v>0</v>
      </c>
      <c r="O51" s="121">
        <f t="shared" si="21"/>
        <v>0</v>
      </c>
      <c r="P51" s="122">
        <f t="shared" si="21"/>
        <v>0</v>
      </c>
    </row>
    <row r="52" spans="1:16" ht="12" customHeight="1">
      <c r="A52" s="38" t="s">
        <v>105</v>
      </c>
      <c r="B52" s="39">
        <f>(SUM(C51:P51)-B51)+(SUM(C45:P50)-B51)</f>
        <v>0</v>
      </c>
    </row>
    <row r="53" spans="1:16" ht="12" customHeight="1">
      <c r="B53" s="40" t="s">
        <v>106</v>
      </c>
    </row>
    <row r="54" spans="1:16" ht="12" customHeight="1">
      <c r="A54" s="8">
        <v>0.1027</v>
      </c>
      <c r="B54" s="41">
        <f>SUM(C54:P54)</f>
        <v>0</v>
      </c>
      <c r="C54" s="123">
        <f t="shared" ref="C54:D54" si="22">(C45*108%)*$A$54</f>
        <v>0</v>
      </c>
      <c r="D54" s="123">
        <f t="shared" si="22"/>
        <v>0</v>
      </c>
      <c r="E54" s="124" t="s">
        <v>98</v>
      </c>
      <c r="F54" s="123">
        <f t="shared" ref="F54:I54" si="23">(F45*108%)*$A$54</f>
        <v>0</v>
      </c>
      <c r="G54" s="123">
        <f t="shared" si="23"/>
        <v>0</v>
      </c>
      <c r="H54" s="123">
        <f t="shared" si="23"/>
        <v>0</v>
      </c>
      <c r="I54" s="123">
        <f t="shared" si="23"/>
        <v>0</v>
      </c>
      <c r="J54" s="124" t="s">
        <v>98</v>
      </c>
      <c r="K54" s="123">
        <f t="shared" ref="K54:P54" si="24">(K45*108%)*$A$54</f>
        <v>0</v>
      </c>
      <c r="L54" s="123">
        <f t="shared" si="24"/>
        <v>0</v>
      </c>
      <c r="M54" s="123">
        <f t="shared" si="24"/>
        <v>0</v>
      </c>
      <c r="N54" s="123">
        <f t="shared" si="24"/>
        <v>0</v>
      </c>
      <c r="O54" s="123">
        <v>0</v>
      </c>
      <c r="P54" s="125">
        <f t="shared" si="24"/>
        <v>0</v>
      </c>
    </row>
    <row r="55" spans="1:16" ht="12" customHeight="1"/>
    <row r="56" spans="1:16" ht="12" customHeight="1"/>
    <row r="57" spans="1:16" ht="12" customHeight="1"/>
    <row r="58" spans="1:16" ht="12" customHeight="1"/>
    <row r="59" spans="1:16" ht="12" customHeight="1"/>
    <row r="60" spans="1:16" ht="12" customHeight="1"/>
    <row r="61" spans="1:16" ht="12" customHeight="1"/>
    <row r="62" spans="1:16" ht="12" customHeight="1"/>
    <row r="63" spans="1:16" ht="12" customHeight="1"/>
    <row r="64" spans="1:16" ht="12" customHeight="1"/>
    <row r="65" customFormat="1" ht="12" customHeight="1"/>
    <row r="66" customFormat="1" ht="12" customHeight="1"/>
    <row r="67" customFormat="1" ht="12" customHeight="1"/>
    <row r="68" customFormat="1" ht="12" customHeight="1"/>
    <row r="69" customFormat="1" ht="12" customHeight="1"/>
    <row r="70" customFormat="1" ht="12" customHeight="1"/>
    <row r="71" customFormat="1" ht="12" customHeight="1"/>
    <row r="72" customFormat="1" ht="12" customHeight="1"/>
    <row r="73" customFormat="1" ht="12" customHeight="1"/>
    <row r="74" customFormat="1" ht="12" customHeight="1"/>
    <row r="75" customFormat="1" ht="12" customHeight="1"/>
    <row r="76" customFormat="1" ht="12" customHeight="1"/>
    <row r="77" customFormat="1" ht="12" customHeight="1"/>
    <row r="78" customFormat="1" ht="12" customHeight="1"/>
    <row r="79" customFormat="1" ht="12" customHeight="1"/>
    <row r="80" customFormat="1" ht="12" customHeight="1"/>
    <row r="81" customFormat="1" ht="12" customHeight="1"/>
    <row r="82" customFormat="1" ht="12" customHeight="1"/>
    <row r="83" customFormat="1" ht="12" customHeight="1"/>
    <row r="84" customFormat="1" ht="12" customHeight="1"/>
    <row r="85" customFormat="1" ht="12" customHeight="1"/>
    <row r="86" customFormat="1" ht="12" customHeight="1"/>
    <row r="87" customFormat="1" ht="12" customHeight="1"/>
    <row r="88" customFormat="1" ht="12" customHeight="1"/>
    <row r="89" customFormat="1" ht="12" customHeight="1"/>
    <row r="90" customFormat="1" ht="12" customHeight="1"/>
    <row r="91" customFormat="1" ht="12" customHeight="1"/>
    <row r="92" customFormat="1" ht="12" customHeight="1"/>
    <row r="93" customFormat="1" ht="12" customHeight="1"/>
    <row r="94" customFormat="1" ht="12" customHeight="1"/>
    <row r="95" customFormat="1" ht="12" customHeight="1"/>
    <row r="96" customFormat="1" ht="12" customHeight="1"/>
    <row r="97" customFormat="1" ht="12" customHeight="1"/>
    <row r="98" customFormat="1" ht="12" customHeight="1"/>
    <row r="99" customFormat="1" ht="12" customHeight="1"/>
    <row r="100" customFormat="1" ht="12" customHeight="1"/>
    <row r="101" customFormat="1" ht="12" customHeight="1"/>
    <row r="102" customFormat="1" ht="12" customHeight="1"/>
    <row r="103" customFormat="1" ht="12" customHeight="1"/>
    <row r="104" customFormat="1" ht="12" customHeight="1"/>
    <row r="105" customFormat="1" ht="12" customHeight="1"/>
    <row r="106" customFormat="1" ht="12" customHeight="1"/>
    <row r="107" customFormat="1" ht="12" customHeight="1"/>
    <row r="108" customFormat="1" ht="12" customHeight="1"/>
    <row r="109" customFormat="1" ht="12" customHeight="1"/>
    <row r="110" customFormat="1" ht="12" customHeight="1"/>
    <row r="111" customFormat="1" ht="12" customHeight="1"/>
    <row r="112" customFormat="1" ht="12" customHeight="1"/>
    <row r="113" customFormat="1" ht="12" customHeight="1"/>
    <row r="114" customFormat="1" ht="12" customHeight="1"/>
    <row r="115" customFormat="1" ht="12" customHeight="1"/>
    <row r="116" customFormat="1" ht="12" customHeight="1"/>
    <row r="117" customFormat="1" ht="12" customHeight="1"/>
    <row r="118" customFormat="1" ht="12" customHeight="1"/>
    <row r="119" customFormat="1" ht="12" customHeight="1"/>
    <row r="120" customFormat="1" ht="12" customHeight="1"/>
    <row r="121" customFormat="1" ht="12" customHeight="1"/>
    <row r="122" customFormat="1" ht="12" customHeight="1"/>
    <row r="123" customFormat="1" ht="12" customHeight="1"/>
    <row r="124" customFormat="1" ht="12" customHeight="1"/>
    <row r="125" customFormat="1" ht="12" customHeight="1"/>
    <row r="126" customFormat="1" ht="12" customHeight="1"/>
    <row r="127" customFormat="1" ht="12" customHeight="1"/>
    <row r="128" customFormat="1" ht="12" customHeight="1"/>
    <row r="129" customFormat="1" ht="12" customHeight="1"/>
    <row r="130" customFormat="1" ht="12" customHeight="1"/>
    <row r="131" customFormat="1" ht="12" customHeight="1"/>
    <row r="132" customFormat="1" ht="12" customHeight="1"/>
    <row r="133" customFormat="1" ht="12" customHeight="1"/>
    <row r="134" customFormat="1" ht="12" customHeight="1"/>
    <row r="135" customFormat="1" ht="12" customHeight="1"/>
    <row r="136" customFormat="1" ht="12" customHeight="1"/>
    <row r="137" customFormat="1" ht="12" customHeight="1"/>
    <row r="138" customFormat="1" ht="12" customHeight="1"/>
    <row r="139" customFormat="1" ht="12" customHeight="1"/>
    <row r="140" customFormat="1" ht="12" customHeight="1"/>
    <row r="141" customFormat="1" ht="12" customHeight="1"/>
    <row r="142" customFormat="1" ht="12" customHeight="1"/>
    <row r="143" customFormat="1" ht="12" customHeight="1"/>
    <row r="144" customFormat="1" ht="12" customHeight="1"/>
    <row r="145" customFormat="1" ht="12" customHeight="1"/>
    <row r="146" customFormat="1" ht="12" customHeight="1"/>
    <row r="147" customFormat="1" ht="12" customHeight="1"/>
    <row r="148" customFormat="1" ht="12" customHeight="1"/>
    <row r="149" customFormat="1" ht="12" customHeight="1"/>
    <row r="150" customFormat="1" ht="12" customHeight="1"/>
    <row r="151" customFormat="1" ht="12" customHeight="1"/>
    <row r="152" customFormat="1" ht="12" customHeight="1"/>
    <row r="153" customFormat="1" ht="12" customHeight="1"/>
    <row r="154" customFormat="1" ht="12" customHeight="1"/>
    <row r="155" customFormat="1" ht="12" customHeight="1"/>
    <row r="156" customFormat="1" ht="12" customHeight="1"/>
    <row r="157" customFormat="1" ht="12" customHeight="1"/>
    <row r="158" customFormat="1" ht="12" customHeight="1"/>
    <row r="159" customFormat="1" ht="12" customHeight="1"/>
    <row r="160" customFormat="1" ht="12" customHeight="1"/>
    <row r="161" customFormat="1" ht="12" customHeight="1"/>
    <row r="162" customFormat="1" ht="12" customHeight="1"/>
    <row r="163" customFormat="1" ht="12" customHeight="1"/>
    <row r="164" customFormat="1" ht="12" customHeight="1"/>
    <row r="165" customFormat="1" ht="12" customHeight="1"/>
    <row r="166" customFormat="1" ht="12" customHeight="1"/>
    <row r="167" customFormat="1" ht="12" customHeight="1"/>
    <row r="168" customFormat="1" ht="12" customHeight="1"/>
    <row r="169" customFormat="1" ht="12" customHeight="1"/>
    <row r="170" customFormat="1" ht="12" customHeight="1"/>
    <row r="171" customFormat="1" ht="12" customHeight="1"/>
    <row r="172" customFormat="1" ht="12" customHeight="1"/>
    <row r="173" customFormat="1" ht="12" customHeight="1"/>
    <row r="174" customFormat="1" ht="12" customHeight="1"/>
    <row r="175" customFormat="1" ht="12" customHeight="1"/>
    <row r="176" customFormat="1" ht="12" customHeight="1"/>
    <row r="177" customFormat="1" ht="12" customHeight="1"/>
    <row r="178" customFormat="1" ht="12" customHeight="1"/>
    <row r="179" customFormat="1" ht="12" customHeight="1"/>
    <row r="180" customFormat="1" ht="12" customHeight="1"/>
    <row r="181" customFormat="1" ht="12" customHeight="1"/>
    <row r="182" customFormat="1" ht="12" customHeight="1"/>
    <row r="183" customFormat="1" ht="12" customHeight="1"/>
    <row r="184" customFormat="1" ht="12" customHeight="1"/>
    <row r="185" customFormat="1" ht="12" customHeight="1"/>
    <row r="186" customFormat="1" ht="12" customHeight="1"/>
    <row r="187" customFormat="1" ht="12" customHeight="1"/>
    <row r="188" customFormat="1" ht="12" customHeight="1"/>
    <row r="189" customFormat="1" ht="12" customHeight="1"/>
    <row r="190" customFormat="1" ht="12" customHeight="1"/>
    <row r="191" customFormat="1" ht="12" customHeight="1"/>
    <row r="192" customFormat="1" ht="12" customHeight="1"/>
    <row r="193" customFormat="1" ht="12" customHeight="1"/>
    <row r="194" customFormat="1" ht="12" customHeight="1"/>
    <row r="195" customFormat="1" ht="12" customHeight="1"/>
    <row r="196" customFormat="1" ht="12" customHeight="1"/>
    <row r="197" customFormat="1" ht="12" customHeight="1"/>
    <row r="198" customFormat="1" ht="12" customHeight="1"/>
    <row r="199" customFormat="1" ht="12" customHeight="1"/>
    <row r="200" customFormat="1" ht="12" customHeight="1"/>
    <row r="201" customFormat="1" ht="12" customHeight="1"/>
    <row r="202" customFormat="1" ht="12" customHeight="1"/>
    <row r="203" customFormat="1" ht="12" customHeight="1"/>
    <row r="204" customFormat="1" ht="12" customHeight="1"/>
    <row r="205" customFormat="1" ht="12" customHeight="1"/>
    <row r="206" customFormat="1" ht="12" customHeight="1"/>
    <row r="207" customFormat="1" ht="12" customHeight="1"/>
    <row r="208" customFormat="1" ht="12" customHeight="1"/>
    <row r="209" customFormat="1" ht="12" customHeight="1"/>
    <row r="210" customFormat="1" ht="12" customHeight="1"/>
    <row r="211" customFormat="1" ht="12" customHeight="1"/>
    <row r="212" customFormat="1" ht="12" customHeight="1"/>
    <row r="213" customFormat="1" ht="12" customHeight="1"/>
    <row r="214" customFormat="1" ht="12" customHeight="1"/>
    <row r="215" customFormat="1" ht="12" customHeight="1"/>
    <row r="216" customFormat="1" ht="12" customHeight="1"/>
    <row r="217" customFormat="1" ht="12" customHeight="1"/>
    <row r="218" customFormat="1" ht="12" customHeight="1"/>
    <row r="219" customFormat="1" ht="12" customHeight="1"/>
    <row r="220" customFormat="1" ht="12" customHeight="1"/>
    <row r="221" customFormat="1" ht="12" customHeight="1"/>
    <row r="222" customFormat="1" ht="12" customHeight="1"/>
    <row r="223" customFormat="1" ht="12" customHeight="1"/>
    <row r="224" customFormat="1" ht="12" customHeight="1"/>
    <row r="225" customFormat="1" ht="12" customHeight="1"/>
    <row r="226" customFormat="1" ht="12" customHeight="1"/>
    <row r="227" customFormat="1" ht="12" customHeight="1"/>
    <row r="228" customFormat="1" ht="12" customHeight="1"/>
    <row r="229" customFormat="1" ht="12" customHeight="1"/>
    <row r="230" customFormat="1" ht="12" customHeight="1"/>
    <row r="231" customFormat="1" ht="12" customHeight="1"/>
    <row r="232" customFormat="1" ht="12" customHeight="1"/>
    <row r="233" customFormat="1" ht="12" customHeight="1"/>
    <row r="234" customFormat="1" ht="12" customHeight="1"/>
    <row r="235" customFormat="1" ht="12" customHeight="1"/>
    <row r="236" customFormat="1" ht="12" customHeight="1"/>
    <row r="237" customFormat="1" ht="12" customHeight="1"/>
    <row r="238" customFormat="1" ht="12" customHeight="1"/>
    <row r="239" customFormat="1" ht="12" customHeight="1"/>
    <row r="240" customFormat="1" ht="12" customHeight="1"/>
    <row r="241" customFormat="1" ht="12" customHeight="1"/>
    <row r="242" customFormat="1" ht="12" customHeight="1"/>
    <row r="243" customFormat="1" ht="12" customHeight="1"/>
    <row r="244" customFormat="1" ht="12" customHeight="1"/>
    <row r="245" customFormat="1" ht="12" customHeight="1"/>
    <row r="246" customFormat="1" ht="12" customHeight="1"/>
    <row r="247" customFormat="1" ht="12" customHeight="1"/>
    <row r="248" customFormat="1" ht="12" customHeight="1"/>
    <row r="249" customFormat="1" ht="12" customHeight="1"/>
    <row r="250" customFormat="1" ht="12" customHeight="1"/>
    <row r="251" customFormat="1" ht="12" customHeight="1"/>
    <row r="252" customFormat="1" ht="12" customHeight="1"/>
    <row r="253" customFormat="1" ht="12" customHeight="1"/>
    <row r="254" customFormat="1" ht="12" customHeight="1"/>
    <row r="255" customFormat="1" ht="12" customHeight="1"/>
    <row r="256" customFormat="1" ht="12" customHeight="1"/>
    <row r="257" customFormat="1" ht="12" customHeight="1"/>
    <row r="258" customFormat="1" ht="12" customHeight="1"/>
    <row r="259" customFormat="1" ht="12" customHeight="1"/>
    <row r="260" customFormat="1" ht="12" customHeight="1"/>
    <row r="261" customFormat="1" ht="12" customHeight="1"/>
    <row r="262" customFormat="1" ht="12" customHeight="1"/>
    <row r="263" customFormat="1" ht="12" customHeight="1"/>
    <row r="264" customFormat="1" ht="12" customHeight="1"/>
    <row r="265" customFormat="1" ht="12" customHeight="1"/>
    <row r="266" customFormat="1" ht="12" customHeight="1"/>
    <row r="267" customFormat="1" ht="12" customHeight="1"/>
    <row r="268" customFormat="1" ht="12" customHeight="1"/>
    <row r="269" customFormat="1" ht="12" customHeight="1"/>
    <row r="270" customFormat="1" ht="12" customHeight="1"/>
    <row r="271" customFormat="1" ht="12" customHeight="1"/>
    <row r="272" customFormat="1" ht="12" customHeight="1"/>
    <row r="273" customFormat="1" ht="12" customHeight="1"/>
    <row r="274" customFormat="1" ht="12" customHeight="1"/>
    <row r="275" customFormat="1" ht="12" customHeight="1"/>
    <row r="276" customFormat="1" ht="12" customHeight="1"/>
    <row r="277" customFormat="1" ht="12" customHeight="1"/>
    <row r="278" customFormat="1" ht="12" customHeight="1"/>
    <row r="279" customFormat="1" ht="12" customHeight="1"/>
    <row r="280" customFormat="1" ht="12" customHeight="1"/>
    <row r="281" customFormat="1" ht="12" customHeight="1"/>
    <row r="282" customFormat="1" ht="12" customHeight="1"/>
    <row r="283" customFormat="1" ht="12" customHeight="1"/>
    <row r="284" customFormat="1" ht="12" customHeight="1"/>
    <row r="285" customFormat="1" ht="12" customHeight="1"/>
    <row r="286" customFormat="1" ht="12" customHeight="1"/>
    <row r="287" customFormat="1" ht="12" customHeight="1"/>
    <row r="288" customFormat="1" ht="12" customHeight="1"/>
    <row r="289" customFormat="1" ht="12" customHeight="1"/>
    <row r="290" customFormat="1" ht="12" customHeight="1"/>
    <row r="291" customFormat="1" ht="12" customHeight="1"/>
    <row r="292" customFormat="1" ht="12" customHeight="1"/>
    <row r="293" customFormat="1" ht="12" customHeight="1"/>
    <row r="294" customFormat="1" ht="12" customHeight="1"/>
    <row r="295" customFormat="1" ht="12" customHeight="1"/>
    <row r="296" customFormat="1" ht="12" customHeight="1"/>
    <row r="297" customFormat="1" ht="12" customHeight="1"/>
    <row r="298" customFormat="1" ht="12" customHeight="1"/>
    <row r="299" customFormat="1" ht="12" customHeight="1"/>
    <row r="300" customFormat="1" ht="12" customHeight="1"/>
    <row r="301" customFormat="1" ht="12" customHeight="1"/>
    <row r="302" customFormat="1" ht="12" customHeight="1"/>
    <row r="303" customFormat="1" ht="12" customHeight="1"/>
    <row r="304" customFormat="1" ht="12" customHeight="1"/>
    <row r="305" customFormat="1" ht="12" customHeight="1"/>
    <row r="306" customFormat="1" ht="12" customHeight="1"/>
    <row r="307" customFormat="1" ht="12" customHeight="1"/>
    <row r="308" customFormat="1" ht="12" customHeight="1"/>
    <row r="309" customFormat="1" ht="12" customHeight="1"/>
    <row r="310" customFormat="1" ht="12" customHeight="1"/>
    <row r="311" customFormat="1" ht="12" customHeight="1"/>
    <row r="312" customFormat="1" ht="12" customHeight="1"/>
    <row r="313" customFormat="1" ht="12" customHeight="1"/>
    <row r="314" customFormat="1" ht="12" customHeight="1"/>
    <row r="315" customFormat="1" ht="12" customHeight="1"/>
    <row r="316" customFormat="1" ht="12" customHeight="1"/>
    <row r="317" customFormat="1" ht="12" customHeight="1"/>
    <row r="318" customFormat="1" ht="12" customHeight="1"/>
    <row r="319" customFormat="1" ht="12" customHeight="1"/>
    <row r="320" customFormat="1" ht="12" customHeight="1"/>
    <row r="321" customFormat="1" ht="12" customHeight="1"/>
    <row r="322" customFormat="1" ht="12" customHeight="1"/>
    <row r="323" customFormat="1" ht="12" customHeight="1"/>
    <row r="324" customFormat="1" ht="12" customHeight="1"/>
    <row r="325" customFormat="1" ht="12" customHeight="1"/>
    <row r="326" customFormat="1" ht="12" customHeight="1"/>
    <row r="327" customFormat="1" ht="12" customHeight="1"/>
    <row r="328" customFormat="1" ht="12" customHeight="1"/>
    <row r="329" customFormat="1" ht="12" customHeight="1"/>
    <row r="330" customFormat="1" ht="12" customHeight="1"/>
    <row r="331" customFormat="1" ht="12" customHeight="1"/>
    <row r="332" customFormat="1" ht="12" customHeight="1"/>
    <row r="333" customFormat="1" ht="12" customHeight="1"/>
    <row r="334" customFormat="1" ht="12" customHeight="1"/>
    <row r="335" customFormat="1" ht="12" customHeight="1"/>
    <row r="336" customFormat="1" ht="12" customHeight="1"/>
    <row r="337" customFormat="1" ht="12" customHeight="1"/>
    <row r="338" customFormat="1" ht="12" customHeight="1"/>
    <row r="339" customFormat="1" ht="12" customHeight="1"/>
    <row r="340" customFormat="1" ht="12" customHeight="1"/>
    <row r="341" customFormat="1" ht="12" customHeight="1"/>
    <row r="342" customFormat="1" ht="12" customHeight="1"/>
    <row r="343" customFormat="1" ht="12" customHeight="1"/>
    <row r="344" customFormat="1" ht="12" customHeight="1"/>
    <row r="345" customFormat="1" ht="12" customHeight="1"/>
    <row r="346" customFormat="1" ht="12" customHeight="1"/>
    <row r="347" customFormat="1" ht="12" customHeight="1"/>
    <row r="348" customFormat="1" ht="12" customHeight="1"/>
    <row r="349" customFormat="1" ht="12" customHeight="1"/>
    <row r="350" customFormat="1" ht="12" customHeight="1"/>
    <row r="351" customFormat="1" ht="12" customHeight="1"/>
    <row r="352" customFormat="1" ht="12" customHeight="1"/>
    <row r="353" customFormat="1" ht="12" customHeight="1"/>
    <row r="354" customFormat="1" ht="12" customHeight="1"/>
    <row r="355" customFormat="1" ht="12" customHeight="1"/>
    <row r="356" customFormat="1" ht="12" customHeight="1"/>
    <row r="357" customFormat="1" ht="12" customHeight="1"/>
    <row r="358" customFormat="1" ht="12" customHeight="1"/>
    <row r="359" customFormat="1" ht="12" customHeight="1"/>
    <row r="360" customFormat="1" ht="12" customHeight="1"/>
    <row r="361" customFormat="1" ht="12" customHeight="1"/>
    <row r="362" customFormat="1" ht="12" customHeight="1"/>
    <row r="363" customFormat="1" ht="12" customHeight="1"/>
    <row r="364" customFormat="1" ht="12" customHeight="1"/>
    <row r="365" customFormat="1" ht="12" customHeight="1"/>
    <row r="366" customFormat="1" ht="12" customHeight="1"/>
    <row r="367" customFormat="1" ht="12" customHeight="1"/>
    <row r="368" customFormat="1" ht="12" customHeight="1"/>
    <row r="369" customFormat="1" ht="12" customHeight="1"/>
    <row r="370" customFormat="1" ht="12" customHeight="1"/>
    <row r="371" customFormat="1" ht="12" customHeight="1"/>
    <row r="372" customFormat="1" ht="12" customHeight="1"/>
    <row r="373" customFormat="1" ht="12" customHeight="1"/>
    <row r="374" customFormat="1" ht="12" customHeight="1"/>
    <row r="375" customFormat="1" ht="12" customHeight="1"/>
    <row r="376" customFormat="1" ht="12" customHeight="1"/>
    <row r="377" customFormat="1" ht="12" customHeight="1"/>
    <row r="378" customFormat="1" ht="12" customHeight="1"/>
    <row r="379" customFormat="1" ht="12" customHeight="1"/>
    <row r="380" customFormat="1" ht="12" customHeight="1"/>
    <row r="381" customFormat="1" ht="12" customHeight="1"/>
    <row r="382" customFormat="1" ht="12" customHeight="1"/>
    <row r="383" customFormat="1" ht="12" customHeight="1"/>
    <row r="384" customFormat="1" ht="12" customHeight="1"/>
    <row r="385" customFormat="1" ht="12" customHeight="1"/>
    <row r="386" customFormat="1" ht="12" customHeight="1"/>
    <row r="387" customFormat="1" ht="12" customHeight="1"/>
    <row r="388" customFormat="1" ht="12" customHeight="1"/>
    <row r="389" customFormat="1" ht="12" customHeight="1"/>
    <row r="390" customFormat="1" ht="12" customHeight="1"/>
    <row r="391" customFormat="1" ht="12" customHeight="1"/>
    <row r="392" customFormat="1" ht="12" customHeight="1"/>
    <row r="393" customFormat="1" ht="12" customHeight="1"/>
    <row r="394" customFormat="1" ht="12" customHeight="1"/>
    <row r="395" customFormat="1" ht="12" customHeight="1"/>
    <row r="396" customFormat="1" ht="12" customHeight="1"/>
    <row r="397" customFormat="1" ht="12" customHeight="1"/>
    <row r="398" customFormat="1" ht="12" customHeight="1"/>
    <row r="399" customFormat="1" ht="12" customHeight="1"/>
    <row r="400" customFormat="1" ht="12" customHeight="1"/>
    <row r="401" customFormat="1" ht="12" customHeight="1"/>
    <row r="402" customFormat="1" ht="12" customHeight="1"/>
    <row r="403" customFormat="1" ht="12" customHeight="1"/>
    <row r="404" customFormat="1" ht="12" customHeight="1"/>
    <row r="405" customFormat="1" ht="12" customHeight="1"/>
    <row r="406" customFormat="1" ht="12" customHeight="1"/>
    <row r="407" customFormat="1" ht="12" customHeight="1"/>
    <row r="408" customFormat="1" ht="12" customHeight="1"/>
    <row r="409" customFormat="1" ht="12" customHeight="1"/>
    <row r="410" customFormat="1" ht="12" customHeight="1"/>
    <row r="411" customFormat="1" ht="12" customHeight="1"/>
    <row r="412" customFormat="1" ht="12" customHeight="1"/>
    <row r="413" customFormat="1" ht="12" customHeight="1"/>
    <row r="414" customFormat="1" ht="12" customHeight="1"/>
    <row r="415" customFormat="1" ht="12" customHeight="1"/>
    <row r="416" customFormat="1" ht="12" customHeight="1"/>
    <row r="417" customFormat="1" ht="12" customHeight="1"/>
    <row r="418" customFormat="1" ht="12" customHeight="1"/>
    <row r="419" customFormat="1" ht="12" customHeight="1"/>
    <row r="420" customFormat="1" ht="12" customHeight="1"/>
    <row r="421" customFormat="1" ht="12" customHeight="1"/>
    <row r="422" customFormat="1" ht="12" customHeight="1"/>
    <row r="423" customFormat="1" ht="12" customHeight="1"/>
    <row r="424" customFormat="1" ht="12" customHeight="1"/>
    <row r="425" customFormat="1" ht="12" customHeight="1"/>
    <row r="426" customFormat="1" ht="12" customHeight="1"/>
    <row r="427" customFormat="1" ht="12" customHeight="1"/>
    <row r="428" customFormat="1" ht="12" customHeight="1"/>
    <row r="429" customFormat="1" ht="12" customHeight="1"/>
    <row r="430" customFormat="1" ht="12" customHeight="1"/>
    <row r="431" customFormat="1" ht="12" customHeight="1"/>
    <row r="432" customFormat="1" ht="12" customHeight="1"/>
    <row r="433" customFormat="1" ht="12" customHeight="1"/>
    <row r="434" customFormat="1" ht="12" customHeight="1"/>
    <row r="435" customFormat="1" ht="12" customHeight="1"/>
    <row r="436" customFormat="1" ht="12" customHeight="1"/>
    <row r="437" customFormat="1" ht="12" customHeight="1"/>
    <row r="438" customFormat="1" ht="12" customHeight="1"/>
    <row r="439" customFormat="1" ht="12" customHeight="1"/>
    <row r="440" customFormat="1" ht="12" customHeight="1"/>
    <row r="441" customFormat="1" ht="12" customHeight="1"/>
    <row r="442" customFormat="1" ht="12" customHeight="1"/>
    <row r="443" customFormat="1" ht="12" customHeight="1"/>
    <row r="444" customFormat="1" ht="12" customHeight="1"/>
    <row r="445" customFormat="1" ht="12" customHeight="1"/>
    <row r="446" customFormat="1" ht="12" customHeight="1"/>
    <row r="447" customFormat="1" ht="12" customHeight="1"/>
    <row r="448" customFormat="1" ht="12" customHeight="1"/>
    <row r="449" customFormat="1" ht="12" customHeight="1"/>
    <row r="450" customFormat="1" ht="12" customHeight="1"/>
    <row r="451" customFormat="1" ht="12" customHeight="1"/>
    <row r="452" customFormat="1" ht="12" customHeight="1"/>
    <row r="453" customFormat="1" ht="12" customHeight="1"/>
    <row r="454" customFormat="1" ht="12" customHeight="1"/>
    <row r="455" customFormat="1" ht="12" customHeight="1"/>
    <row r="456" customFormat="1" ht="12" customHeight="1"/>
    <row r="457" customFormat="1" ht="12" customHeight="1"/>
    <row r="458" customFormat="1" ht="12" customHeight="1"/>
    <row r="459" customFormat="1" ht="12" customHeight="1"/>
    <row r="460" customFormat="1" ht="12" customHeight="1"/>
    <row r="461" customFormat="1" ht="12" customHeight="1"/>
    <row r="462" customFormat="1" ht="12" customHeight="1"/>
    <row r="463" customFormat="1" ht="12" customHeight="1"/>
    <row r="464" customFormat="1" ht="12" customHeight="1"/>
    <row r="465" customFormat="1" ht="12" customHeight="1"/>
    <row r="466" customFormat="1" ht="12" customHeight="1"/>
    <row r="467" customFormat="1" ht="12" customHeight="1"/>
    <row r="468" customFormat="1" ht="12" customHeight="1"/>
    <row r="469" customFormat="1" ht="12" customHeight="1"/>
    <row r="470" customFormat="1" ht="12" customHeight="1"/>
    <row r="471" customFormat="1" ht="12" customHeight="1"/>
    <row r="472" customFormat="1" ht="12" customHeight="1"/>
    <row r="473" customFormat="1" ht="12" customHeight="1"/>
    <row r="474" customFormat="1" ht="12" customHeight="1"/>
    <row r="475" customFormat="1" ht="12" customHeight="1"/>
    <row r="476" customFormat="1" ht="12" customHeight="1"/>
    <row r="477" customFormat="1" ht="12" customHeight="1"/>
    <row r="478" customFormat="1" ht="12" customHeight="1"/>
    <row r="479" customFormat="1" ht="12" customHeight="1"/>
    <row r="480" customFormat="1" ht="12" customHeight="1"/>
    <row r="481" customFormat="1" ht="12" customHeight="1"/>
    <row r="482" customFormat="1" ht="12" customHeight="1"/>
    <row r="483" customFormat="1" ht="12" customHeight="1"/>
    <row r="484" customFormat="1" ht="12" customHeight="1"/>
    <row r="485" customFormat="1" ht="12" customHeight="1"/>
    <row r="486" customFormat="1" ht="12" customHeight="1"/>
    <row r="487" customFormat="1" ht="12" customHeight="1"/>
    <row r="488" customFormat="1" ht="12" customHeight="1"/>
    <row r="489" customFormat="1" ht="12" customHeight="1"/>
    <row r="490" customFormat="1" ht="12" customHeight="1"/>
    <row r="491" customFormat="1" ht="12" customHeight="1"/>
    <row r="492" customFormat="1" ht="12" customHeight="1"/>
    <row r="493" customFormat="1" ht="12" customHeight="1"/>
    <row r="494" customFormat="1" ht="12" customHeight="1"/>
    <row r="495" customFormat="1" ht="12" customHeight="1"/>
    <row r="496" customFormat="1" ht="12" customHeight="1"/>
    <row r="497" customFormat="1" ht="12" customHeight="1"/>
    <row r="498" customFormat="1" ht="12" customHeight="1"/>
    <row r="499" customFormat="1" ht="12" customHeight="1"/>
    <row r="500" customFormat="1" ht="12" customHeight="1"/>
    <row r="501" customFormat="1" ht="12" customHeight="1"/>
    <row r="502" customFormat="1" ht="12" customHeight="1"/>
    <row r="503" customFormat="1" ht="12" customHeight="1"/>
    <row r="504" customFormat="1" ht="12" customHeight="1"/>
    <row r="505" customFormat="1" ht="12" customHeight="1"/>
    <row r="506" customFormat="1" ht="12" customHeight="1"/>
    <row r="507" customFormat="1" ht="12" customHeight="1"/>
    <row r="508" customFormat="1" ht="12" customHeight="1"/>
    <row r="509" customFormat="1" ht="12" customHeight="1"/>
    <row r="510" customFormat="1" ht="12" customHeight="1"/>
    <row r="511" customFormat="1" ht="12" customHeight="1"/>
    <row r="512" customFormat="1" ht="12" customHeight="1"/>
    <row r="513" customFormat="1" ht="12" customHeight="1"/>
    <row r="514" customFormat="1" ht="12" customHeight="1"/>
    <row r="515" customFormat="1" ht="12" customHeight="1"/>
    <row r="516" customFormat="1" ht="12" customHeight="1"/>
    <row r="517" customFormat="1" ht="12" customHeight="1"/>
    <row r="518" customFormat="1" ht="12" customHeight="1"/>
    <row r="519" customFormat="1" ht="12" customHeight="1"/>
    <row r="520" customFormat="1" ht="12" customHeight="1"/>
    <row r="521" customFormat="1" ht="12" customHeight="1"/>
    <row r="522" customFormat="1" ht="12" customHeight="1"/>
    <row r="523" customFormat="1" ht="12" customHeight="1"/>
    <row r="524" customFormat="1" ht="12" customHeight="1"/>
    <row r="525" customFormat="1" ht="12" customHeight="1"/>
    <row r="526" customFormat="1" ht="12" customHeight="1"/>
    <row r="527" customFormat="1" ht="12" customHeight="1"/>
    <row r="528" customFormat="1" ht="12" customHeight="1"/>
    <row r="529" customFormat="1" ht="12" customHeight="1"/>
    <row r="530" customFormat="1" ht="12" customHeight="1"/>
    <row r="531" customFormat="1" ht="12" customHeight="1"/>
    <row r="532" customFormat="1" ht="12" customHeight="1"/>
    <row r="533" customFormat="1" ht="12" customHeight="1"/>
    <row r="534" customFormat="1" ht="12" customHeight="1"/>
    <row r="535" customFormat="1" ht="12" customHeight="1"/>
    <row r="536" customFormat="1" ht="12" customHeight="1"/>
    <row r="537" customFormat="1" ht="12" customHeight="1"/>
    <row r="538" customFormat="1" ht="12" customHeight="1"/>
    <row r="539" customFormat="1" ht="12" customHeight="1"/>
    <row r="540" customFormat="1" ht="12" customHeight="1"/>
    <row r="541" customFormat="1" ht="12" customHeight="1"/>
    <row r="542" customFormat="1" ht="12" customHeight="1"/>
    <row r="543" customFormat="1" ht="12" customHeight="1"/>
    <row r="544" customFormat="1" ht="12" customHeight="1"/>
    <row r="545" customFormat="1" ht="12" customHeight="1"/>
    <row r="546" customFormat="1" ht="12" customHeight="1"/>
    <row r="547" customFormat="1" ht="12" customHeight="1"/>
    <row r="548" customFormat="1" ht="12" customHeight="1"/>
    <row r="549" customFormat="1" ht="12" customHeight="1"/>
    <row r="550" customFormat="1" ht="12" customHeight="1"/>
    <row r="551" customFormat="1" ht="12" customHeight="1"/>
    <row r="552" customFormat="1" ht="12" customHeight="1"/>
    <row r="553" customFormat="1" ht="12" customHeight="1"/>
    <row r="554" customFormat="1" ht="12" customHeight="1"/>
    <row r="555" customFormat="1" ht="12" customHeight="1"/>
    <row r="556" customFormat="1" ht="12" customHeight="1"/>
    <row r="557" customFormat="1" ht="12" customHeight="1"/>
    <row r="558" customFormat="1" ht="12" customHeight="1"/>
    <row r="559" customFormat="1" ht="12" customHeight="1"/>
    <row r="560" customFormat="1" ht="12" customHeight="1"/>
    <row r="561" customFormat="1" ht="12" customHeight="1"/>
    <row r="562" customFormat="1" ht="12" customHeight="1"/>
    <row r="563" customFormat="1" ht="12" customHeight="1"/>
    <row r="564" customFormat="1" ht="12" customHeight="1"/>
    <row r="565" customFormat="1" ht="12" customHeight="1"/>
    <row r="566" customFormat="1" ht="12" customHeight="1"/>
    <row r="567" customFormat="1" ht="12" customHeight="1"/>
    <row r="568" customFormat="1" ht="12" customHeight="1"/>
    <row r="569" customFormat="1" ht="12" customHeight="1"/>
    <row r="570" customFormat="1" ht="12" customHeight="1"/>
    <row r="571" customFormat="1" ht="12" customHeight="1"/>
    <row r="572" customFormat="1" ht="12" customHeight="1"/>
    <row r="573" customFormat="1" ht="12" customHeight="1"/>
    <row r="574" customFormat="1" ht="12" customHeight="1"/>
    <row r="575" customFormat="1" ht="12" customHeight="1"/>
    <row r="576" customFormat="1" ht="12" customHeight="1"/>
    <row r="577" customFormat="1" ht="12" customHeight="1"/>
    <row r="578" customFormat="1" ht="12" customHeight="1"/>
    <row r="579" customFormat="1" ht="12" customHeight="1"/>
    <row r="580" customFormat="1" ht="12" customHeight="1"/>
    <row r="581" customFormat="1" ht="12" customHeight="1"/>
    <row r="582" customFormat="1" ht="12" customHeight="1"/>
    <row r="583" customFormat="1" ht="12" customHeight="1"/>
    <row r="584" customFormat="1" ht="12" customHeight="1"/>
    <row r="585" customFormat="1" ht="12" customHeight="1"/>
    <row r="586" customFormat="1" ht="12" customHeight="1"/>
    <row r="587" customFormat="1" ht="12" customHeight="1"/>
    <row r="588" customFormat="1" ht="12" customHeight="1"/>
    <row r="589" customFormat="1" ht="12" customHeight="1"/>
    <row r="590" customFormat="1" ht="12" customHeight="1"/>
    <row r="591" customFormat="1" ht="12" customHeight="1"/>
    <row r="592" customFormat="1" ht="12" customHeight="1"/>
    <row r="593" customFormat="1" ht="12" customHeight="1"/>
    <row r="594" customFormat="1" ht="12" customHeight="1"/>
    <row r="595" customFormat="1" ht="12" customHeight="1"/>
    <row r="596" customFormat="1" ht="12" customHeight="1"/>
    <row r="597" customFormat="1" ht="12" customHeight="1"/>
    <row r="598" customFormat="1" ht="12" customHeight="1"/>
    <row r="599" customFormat="1" ht="12" customHeight="1"/>
    <row r="600" customFormat="1" ht="12" customHeight="1"/>
    <row r="601" customFormat="1" ht="12" customHeight="1"/>
    <row r="602" customFormat="1" ht="12" customHeight="1"/>
    <row r="603" customFormat="1" ht="12" customHeight="1"/>
    <row r="604" customFormat="1" ht="12" customHeight="1"/>
    <row r="605" customFormat="1" ht="12" customHeight="1"/>
    <row r="606" customFormat="1" ht="12" customHeight="1"/>
    <row r="607" customFormat="1" ht="12" customHeight="1"/>
    <row r="608" customFormat="1" ht="12" customHeight="1"/>
    <row r="609" customFormat="1" ht="12" customHeight="1"/>
    <row r="610" customFormat="1" ht="12" customHeight="1"/>
    <row r="611" customFormat="1" ht="12" customHeight="1"/>
    <row r="612" customFormat="1" ht="12" customHeight="1"/>
    <row r="613" customFormat="1" ht="12" customHeight="1"/>
    <row r="614" customFormat="1" ht="12" customHeight="1"/>
    <row r="615" customFormat="1" ht="12" customHeight="1"/>
    <row r="616" customFormat="1" ht="12" customHeight="1"/>
    <row r="617" customFormat="1" ht="12" customHeight="1"/>
    <row r="618" customFormat="1" ht="12" customHeight="1"/>
    <row r="619" customFormat="1" ht="12" customHeight="1"/>
    <row r="620" customFormat="1" ht="12" customHeight="1"/>
    <row r="621" customFormat="1" ht="12" customHeight="1"/>
    <row r="622" customFormat="1" ht="12" customHeight="1"/>
    <row r="623" customFormat="1" ht="12" customHeight="1"/>
    <row r="624" customFormat="1" ht="12" customHeight="1"/>
    <row r="625" customFormat="1" ht="12" customHeight="1"/>
    <row r="626" customFormat="1" ht="12" customHeight="1"/>
    <row r="627" customFormat="1" ht="12" customHeight="1"/>
    <row r="628" customFormat="1" ht="12" customHeight="1"/>
    <row r="629" customFormat="1" ht="12" customHeight="1"/>
    <row r="630" customFormat="1" ht="12" customHeight="1"/>
    <row r="631" customFormat="1" ht="12" customHeight="1"/>
    <row r="632" customFormat="1" ht="12" customHeight="1"/>
    <row r="633" customFormat="1" ht="12" customHeight="1"/>
    <row r="634" customFormat="1" ht="12" customHeight="1"/>
    <row r="635" customFormat="1" ht="12" customHeight="1"/>
    <row r="636" customFormat="1" ht="12" customHeight="1"/>
    <row r="637" customFormat="1" ht="12" customHeight="1"/>
    <row r="638" customFormat="1" ht="12" customHeight="1"/>
    <row r="639" customFormat="1" ht="12" customHeight="1"/>
    <row r="640" customFormat="1" ht="12" customHeight="1"/>
    <row r="641" customFormat="1" ht="12" customHeight="1"/>
    <row r="642" customFormat="1" ht="12" customHeight="1"/>
    <row r="643" customFormat="1" ht="12" customHeight="1"/>
    <row r="644" customFormat="1" ht="12" customHeight="1"/>
    <row r="645" customFormat="1" ht="12" customHeight="1"/>
    <row r="646" customFormat="1" ht="12" customHeight="1"/>
    <row r="647" customFormat="1" ht="12" customHeight="1"/>
    <row r="648" customFormat="1" ht="12" customHeight="1"/>
    <row r="649" customFormat="1" ht="12" customHeight="1"/>
    <row r="650" customFormat="1" ht="12" customHeight="1"/>
    <row r="651" customFormat="1" ht="12" customHeight="1"/>
    <row r="652" customFormat="1" ht="12" customHeight="1"/>
    <row r="653" customFormat="1" ht="12" customHeight="1"/>
    <row r="654" customFormat="1" ht="12" customHeight="1"/>
    <row r="655" customFormat="1" ht="12" customHeight="1"/>
    <row r="656" customFormat="1" ht="12" customHeight="1"/>
    <row r="657" customFormat="1" ht="12" customHeight="1"/>
    <row r="658" customFormat="1" ht="12" customHeight="1"/>
    <row r="659" customFormat="1" ht="12" customHeight="1"/>
    <row r="660" customFormat="1" ht="12" customHeight="1"/>
    <row r="661" customFormat="1" ht="12" customHeight="1"/>
    <row r="662" customFormat="1" ht="12" customHeight="1"/>
    <row r="663" customFormat="1" ht="12" customHeight="1"/>
    <row r="664" customFormat="1" ht="12" customHeight="1"/>
    <row r="665" customFormat="1" ht="12" customHeight="1"/>
    <row r="666" customFormat="1" ht="12" customHeight="1"/>
    <row r="667" customFormat="1" ht="12" customHeight="1"/>
    <row r="668" customFormat="1" ht="12" customHeight="1"/>
    <row r="669" customFormat="1" ht="12" customHeight="1"/>
    <row r="670" customFormat="1" ht="12" customHeight="1"/>
    <row r="671" customFormat="1" ht="12" customHeight="1"/>
    <row r="672" customFormat="1" ht="12" customHeight="1"/>
    <row r="673" customFormat="1" ht="12" customHeight="1"/>
    <row r="674" customFormat="1" ht="12" customHeight="1"/>
    <row r="675" customFormat="1" ht="12" customHeight="1"/>
    <row r="676" customFormat="1" ht="12" customHeight="1"/>
    <row r="677" customFormat="1" ht="12" customHeight="1"/>
    <row r="678" customFormat="1" ht="12" customHeight="1"/>
    <row r="679" customFormat="1" ht="12" customHeight="1"/>
    <row r="680" customFormat="1" ht="12" customHeight="1"/>
    <row r="681" customFormat="1" ht="12" customHeight="1"/>
    <row r="682" customFormat="1" ht="12" customHeight="1"/>
    <row r="683" customFormat="1" ht="12" customHeight="1"/>
    <row r="684" customFormat="1" ht="12" customHeight="1"/>
    <row r="685" customFormat="1" ht="12" customHeight="1"/>
    <row r="686" customFormat="1" ht="12" customHeight="1"/>
    <row r="687" customFormat="1" ht="12" customHeight="1"/>
    <row r="688" customFormat="1" ht="12" customHeight="1"/>
    <row r="689" customFormat="1" ht="12" customHeight="1"/>
    <row r="690" customFormat="1" ht="12" customHeight="1"/>
    <row r="691" customFormat="1" ht="12" customHeight="1"/>
    <row r="692" customFormat="1" ht="12" customHeight="1"/>
    <row r="693" customFormat="1" ht="12" customHeight="1"/>
    <row r="694" customFormat="1" ht="12" customHeight="1"/>
    <row r="695" customFormat="1" ht="12" customHeight="1"/>
    <row r="696" customFormat="1" ht="12" customHeight="1"/>
    <row r="697" customFormat="1" ht="12" customHeight="1"/>
    <row r="698" customFormat="1" ht="12" customHeight="1"/>
    <row r="699" customFormat="1" ht="12" customHeight="1"/>
    <row r="700" customFormat="1" ht="12" customHeight="1"/>
    <row r="701" customFormat="1" ht="12" customHeight="1"/>
    <row r="702" customFormat="1" ht="12" customHeight="1"/>
    <row r="703" customFormat="1" ht="12" customHeight="1"/>
    <row r="704" customFormat="1" ht="12" customHeight="1"/>
    <row r="705" customFormat="1" ht="12" customHeight="1"/>
    <row r="706" customFormat="1" ht="12" customHeight="1"/>
    <row r="707" customFormat="1" ht="12" customHeight="1"/>
    <row r="708" customFormat="1" ht="12" customHeight="1"/>
    <row r="709" customFormat="1" ht="12" customHeight="1"/>
    <row r="710" customFormat="1" ht="12" customHeight="1"/>
    <row r="711" customFormat="1" ht="12" customHeight="1"/>
    <row r="712" customFormat="1" ht="12" customHeight="1"/>
    <row r="713" customFormat="1" ht="12" customHeight="1"/>
    <row r="714" customFormat="1" ht="12" customHeight="1"/>
    <row r="715" customFormat="1" ht="12" customHeight="1"/>
    <row r="716" customFormat="1" ht="12" customHeight="1"/>
    <row r="717" customFormat="1" ht="12" customHeight="1"/>
    <row r="718" customFormat="1" ht="12" customHeight="1"/>
    <row r="719" customFormat="1" ht="12" customHeight="1"/>
    <row r="720" customFormat="1" ht="12" customHeight="1"/>
    <row r="721" customFormat="1" ht="12" customHeight="1"/>
    <row r="722" customFormat="1" ht="12" customHeight="1"/>
    <row r="723" customFormat="1" ht="12" customHeight="1"/>
    <row r="724" customFormat="1" ht="12" customHeight="1"/>
    <row r="725" customFormat="1" ht="12" customHeight="1"/>
    <row r="726" customFormat="1" ht="12" customHeight="1"/>
    <row r="727" customFormat="1" ht="12" customHeight="1"/>
    <row r="728" customFormat="1" ht="12" customHeight="1"/>
    <row r="729" customFormat="1" ht="12" customHeight="1"/>
    <row r="730" customFormat="1" ht="12" customHeight="1"/>
    <row r="731" customFormat="1" ht="12" customHeight="1"/>
    <row r="732" customFormat="1" ht="12" customHeight="1"/>
    <row r="733" customFormat="1" ht="12" customHeight="1"/>
    <row r="734" customFormat="1" ht="12" customHeight="1"/>
    <row r="735" customFormat="1" ht="12" customHeight="1"/>
    <row r="736" customFormat="1" ht="12" customHeight="1"/>
    <row r="737" customFormat="1" ht="12" customHeight="1"/>
    <row r="738" customFormat="1" ht="12" customHeight="1"/>
    <row r="739" customFormat="1" ht="12" customHeight="1"/>
    <row r="740" customFormat="1" ht="12" customHeight="1"/>
    <row r="741" customFormat="1" ht="12" customHeight="1"/>
    <row r="742" customFormat="1" ht="12" customHeight="1"/>
    <row r="743" customFormat="1" ht="12" customHeight="1"/>
    <row r="744" customFormat="1" ht="12" customHeight="1"/>
    <row r="745" customFormat="1" ht="12" customHeight="1"/>
    <row r="746" customFormat="1" ht="12" customHeight="1"/>
    <row r="747" customFormat="1" ht="12" customHeight="1"/>
    <row r="748" customFormat="1" ht="12" customHeight="1"/>
    <row r="749" customFormat="1" ht="12" customHeight="1"/>
    <row r="750" customFormat="1" ht="12" customHeight="1"/>
    <row r="751" customFormat="1" ht="12" customHeight="1"/>
    <row r="752" customFormat="1" ht="12" customHeight="1"/>
    <row r="753" customFormat="1" ht="12" customHeight="1"/>
    <row r="754" customFormat="1" ht="12" customHeight="1"/>
    <row r="755" customFormat="1" ht="12" customHeight="1"/>
    <row r="756" customFormat="1" ht="12" customHeight="1"/>
    <row r="757" customFormat="1" ht="12" customHeight="1"/>
    <row r="758" customFormat="1" ht="12" customHeight="1"/>
    <row r="759" customFormat="1" ht="12" customHeight="1"/>
    <row r="760" customFormat="1" ht="12" customHeight="1"/>
    <row r="761" customFormat="1" ht="12" customHeight="1"/>
    <row r="762" customFormat="1" ht="12" customHeight="1"/>
    <row r="763" customFormat="1" ht="12" customHeight="1"/>
    <row r="764" customFormat="1" ht="12" customHeight="1"/>
    <row r="765" customFormat="1" ht="12" customHeight="1"/>
    <row r="766" customFormat="1" ht="12" customHeight="1"/>
    <row r="767" customFormat="1" ht="12" customHeight="1"/>
    <row r="768" customFormat="1" ht="12" customHeight="1"/>
    <row r="769" customFormat="1" ht="12" customHeight="1"/>
    <row r="770" customFormat="1" ht="12" customHeight="1"/>
    <row r="771" customFormat="1" ht="12" customHeight="1"/>
    <row r="772" customFormat="1" ht="12" customHeight="1"/>
    <row r="773" customFormat="1" ht="12" customHeight="1"/>
    <row r="774" customFormat="1" ht="12" customHeight="1"/>
    <row r="775" customFormat="1" ht="12" customHeight="1"/>
    <row r="776" customFormat="1" ht="12" customHeight="1"/>
    <row r="777" customFormat="1" ht="12" customHeight="1"/>
    <row r="778" customFormat="1" ht="12" customHeight="1"/>
    <row r="779" customFormat="1" ht="12" customHeight="1"/>
    <row r="780" customFormat="1" ht="12" customHeight="1"/>
    <row r="781" customFormat="1" ht="12" customHeight="1"/>
    <row r="782" customFormat="1" ht="12" customHeight="1"/>
    <row r="783" customFormat="1" ht="12" customHeight="1"/>
    <row r="784" customFormat="1" ht="12" customHeight="1"/>
    <row r="785" customFormat="1" ht="12" customHeight="1"/>
    <row r="786" customFormat="1" ht="12" customHeight="1"/>
    <row r="787" customFormat="1" ht="12" customHeight="1"/>
    <row r="788" customFormat="1" ht="12" customHeight="1"/>
    <row r="789" customFormat="1" ht="12" customHeight="1"/>
    <row r="790" customFormat="1" ht="12" customHeight="1"/>
    <row r="791" customFormat="1" ht="12" customHeight="1"/>
    <row r="792" customFormat="1" ht="12" customHeight="1"/>
    <row r="793" customFormat="1" ht="12" customHeight="1"/>
    <row r="794" customFormat="1" ht="12" customHeight="1"/>
    <row r="795" customFormat="1" ht="12" customHeight="1"/>
    <row r="796" customFormat="1" ht="12" customHeight="1"/>
    <row r="797" customFormat="1" ht="12" customHeight="1"/>
    <row r="798" customFormat="1" ht="12" customHeight="1"/>
    <row r="799" customFormat="1" ht="12" customHeight="1"/>
    <row r="800" customFormat="1" ht="12" customHeight="1"/>
    <row r="801" customFormat="1" ht="12" customHeight="1"/>
    <row r="802" customFormat="1" ht="12" customHeight="1"/>
    <row r="803" customFormat="1" ht="12" customHeight="1"/>
    <row r="804" customFormat="1" ht="12" customHeight="1"/>
    <row r="805" customFormat="1" ht="12" customHeight="1"/>
    <row r="806" customFormat="1" ht="12" customHeight="1"/>
    <row r="807" customFormat="1" ht="12" customHeight="1"/>
    <row r="808" customFormat="1" ht="12" customHeight="1"/>
    <row r="809" customFormat="1" ht="12" customHeight="1"/>
    <row r="810" customFormat="1" ht="12" customHeight="1"/>
    <row r="811" customFormat="1" ht="12" customHeight="1"/>
    <row r="812" customFormat="1" ht="12" customHeight="1"/>
    <row r="813" customFormat="1" ht="12" customHeight="1"/>
    <row r="814" customFormat="1" ht="12" customHeight="1"/>
    <row r="815" customFormat="1" ht="12" customHeight="1"/>
    <row r="816" customFormat="1" ht="12" customHeight="1"/>
    <row r="817" customFormat="1" ht="12" customHeight="1"/>
    <row r="818" customFormat="1" ht="12" customHeight="1"/>
    <row r="819" customFormat="1" ht="12" customHeight="1"/>
    <row r="820" customFormat="1" ht="12" customHeight="1"/>
    <row r="821" customFormat="1" ht="12" customHeight="1"/>
    <row r="822" customFormat="1" ht="12" customHeight="1"/>
    <row r="823" customFormat="1" ht="12" customHeight="1"/>
    <row r="824" customFormat="1" ht="12" customHeight="1"/>
    <row r="825" customFormat="1" ht="12" customHeight="1"/>
    <row r="826" customFormat="1" ht="12" customHeight="1"/>
    <row r="827" customFormat="1" ht="12" customHeight="1"/>
    <row r="828" customFormat="1" ht="12" customHeight="1"/>
    <row r="829" customFormat="1" ht="12" customHeight="1"/>
    <row r="830" customFormat="1" ht="12" customHeight="1"/>
    <row r="831" customFormat="1" ht="12" customHeight="1"/>
    <row r="832" customFormat="1" ht="12" customHeight="1"/>
    <row r="833" customFormat="1" ht="12" customHeight="1"/>
    <row r="834" customFormat="1" ht="12" customHeight="1"/>
    <row r="835" customFormat="1" ht="12" customHeight="1"/>
    <row r="836" customFormat="1" ht="12" customHeight="1"/>
    <row r="837" customFormat="1" ht="12" customHeight="1"/>
    <row r="838" customFormat="1" ht="12" customHeight="1"/>
    <row r="839" customFormat="1" ht="12" customHeight="1"/>
    <row r="840" customFormat="1" ht="12" customHeight="1"/>
    <row r="841" customFormat="1" ht="12" customHeight="1"/>
    <row r="842" customFormat="1" ht="12" customHeight="1"/>
    <row r="843" customFormat="1" ht="12" customHeight="1"/>
    <row r="844" customFormat="1" ht="12" customHeight="1"/>
    <row r="845" customFormat="1" ht="12" customHeight="1"/>
    <row r="846" customFormat="1" ht="12" customHeight="1"/>
    <row r="847" customFormat="1" ht="12" customHeight="1"/>
    <row r="848" customFormat="1" ht="12" customHeight="1"/>
    <row r="849" customFormat="1" ht="12" customHeight="1"/>
    <row r="850" customFormat="1" ht="12" customHeight="1"/>
    <row r="851" customFormat="1" ht="12" customHeight="1"/>
    <row r="852" customFormat="1" ht="12" customHeight="1"/>
    <row r="853" customFormat="1" ht="12" customHeight="1"/>
    <row r="854" customFormat="1" ht="12" customHeight="1"/>
    <row r="855" customFormat="1" ht="12" customHeight="1"/>
    <row r="856" customFormat="1" ht="12" customHeight="1"/>
    <row r="857" customFormat="1" ht="12" customHeight="1"/>
    <row r="858" customFormat="1" ht="12" customHeight="1"/>
    <row r="859" customFormat="1" ht="12" customHeight="1"/>
    <row r="860" customFormat="1" ht="12" customHeight="1"/>
    <row r="861" customFormat="1" ht="12" customHeight="1"/>
    <row r="862" customFormat="1" ht="12" customHeight="1"/>
    <row r="863" customFormat="1" ht="12" customHeight="1"/>
    <row r="864" customFormat="1" ht="12" customHeight="1"/>
    <row r="865" customFormat="1" ht="12" customHeight="1"/>
    <row r="866" customFormat="1" ht="12" customHeight="1"/>
    <row r="867" customFormat="1" ht="12" customHeight="1"/>
    <row r="868" customFormat="1" ht="12" customHeight="1"/>
    <row r="869" customFormat="1" ht="12" customHeight="1"/>
    <row r="870" customFormat="1" ht="12" customHeight="1"/>
    <row r="871" customFormat="1" ht="12" customHeight="1"/>
    <row r="872" customFormat="1" ht="12" customHeight="1"/>
    <row r="873" customFormat="1" ht="12" customHeight="1"/>
    <row r="874" customFormat="1" ht="12" customHeight="1"/>
    <row r="875" customFormat="1" ht="12" customHeight="1"/>
    <row r="876" customFormat="1" ht="12" customHeight="1"/>
    <row r="877" customFormat="1" ht="12" customHeight="1"/>
    <row r="878" customFormat="1" ht="12" customHeight="1"/>
    <row r="879" customFormat="1" ht="12" customHeight="1"/>
    <row r="880" customFormat="1" ht="12" customHeight="1"/>
    <row r="881" customFormat="1" ht="12" customHeight="1"/>
    <row r="882" customFormat="1" ht="12" customHeight="1"/>
    <row r="883" customFormat="1" ht="12" customHeight="1"/>
    <row r="884" customFormat="1" ht="12" customHeight="1"/>
    <row r="885" customFormat="1" ht="12" customHeight="1"/>
    <row r="886" customFormat="1" ht="12" customHeight="1"/>
    <row r="887" customFormat="1" ht="12" customHeight="1"/>
    <row r="888" customFormat="1" ht="12" customHeight="1"/>
    <row r="889" customFormat="1" ht="12" customHeight="1"/>
    <row r="890" customFormat="1" ht="12" customHeight="1"/>
    <row r="891" customFormat="1" ht="12" customHeight="1"/>
    <row r="892" customFormat="1" ht="12" customHeight="1"/>
    <row r="893" customFormat="1" ht="12" customHeight="1"/>
    <row r="894" customFormat="1" ht="12" customHeight="1"/>
    <row r="895" customFormat="1" ht="12" customHeight="1"/>
    <row r="896" customFormat="1" ht="12" customHeight="1"/>
    <row r="897" customFormat="1" ht="12" customHeight="1"/>
    <row r="898" customFormat="1" ht="12" customHeight="1"/>
    <row r="899" customFormat="1" ht="12" customHeight="1"/>
    <row r="900" customFormat="1" ht="12" customHeight="1"/>
    <row r="901" customFormat="1" ht="12" customHeight="1"/>
    <row r="902" customFormat="1" ht="12" customHeight="1"/>
    <row r="903" customFormat="1" ht="12" customHeight="1"/>
    <row r="904" customFormat="1" ht="12" customHeight="1"/>
    <row r="905" customFormat="1" ht="12" customHeight="1"/>
    <row r="906" customFormat="1" ht="12" customHeight="1"/>
    <row r="907" customFormat="1" ht="12" customHeight="1"/>
    <row r="908" customFormat="1" ht="12" customHeight="1"/>
    <row r="909" customFormat="1" ht="12" customHeight="1"/>
    <row r="910" customFormat="1" ht="12" customHeight="1"/>
    <row r="911" customFormat="1" ht="12" customHeight="1"/>
    <row r="912" customFormat="1" ht="12" customHeight="1"/>
    <row r="913" customFormat="1" ht="12" customHeight="1"/>
    <row r="914" customFormat="1" ht="12" customHeight="1"/>
    <row r="915" customFormat="1" ht="12" customHeight="1"/>
    <row r="916" customFormat="1" ht="12" customHeight="1"/>
    <row r="917" customFormat="1" ht="12" customHeight="1"/>
    <row r="918" customFormat="1" ht="12" customHeight="1"/>
    <row r="919" customFormat="1" ht="12" customHeight="1"/>
    <row r="920" customFormat="1" ht="12" customHeight="1"/>
    <row r="921" customFormat="1" ht="12" customHeight="1"/>
    <row r="922" customFormat="1" ht="12" customHeight="1"/>
    <row r="923" customFormat="1" ht="12" customHeight="1"/>
    <row r="924" customFormat="1" ht="12" customHeight="1"/>
    <row r="925" customFormat="1" ht="12" customHeight="1"/>
    <row r="926" customFormat="1" ht="12" customHeight="1"/>
    <row r="927" customFormat="1" ht="12" customHeight="1"/>
    <row r="928" customFormat="1" ht="12" customHeight="1"/>
    <row r="929" customFormat="1" ht="12" customHeight="1"/>
    <row r="930" customFormat="1" ht="12" customHeight="1"/>
    <row r="931" customFormat="1" ht="12" customHeight="1"/>
    <row r="932" customFormat="1" ht="12" customHeight="1"/>
    <row r="933" customFormat="1" ht="12" customHeight="1"/>
    <row r="934" customFormat="1" ht="12" customHeight="1"/>
    <row r="935" customFormat="1" ht="12" customHeight="1"/>
    <row r="936" customFormat="1" ht="12" customHeight="1"/>
    <row r="937" customFormat="1" ht="12" customHeight="1"/>
    <row r="938" customFormat="1" ht="12" customHeight="1"/>
    <row r="939" customFormat="1" ht="12" customHeight="1"/>
    <row r="940" customFormat="1" ht="12" customHeight="1"/>
    <row r="941" customFormat="1" ht="12" customHeight="1"/>
    <row r="942" customFormat="1" ht="12" customHeight="1"/>
    <row r="943" customFormat="1" ht="12" customHeight="1"/>
    <row r="944" customFormat="1" ht="12" customHeight="1"/>
    <row r="945" customFormat="1" ht="12" customHeight="1"/>
    <row r="946" customFormat="1" ht="12" customHeight="1"/>
    <row r="947" customFormat="1" ht="12" customHeight="1"/>
    <row r="948" customFormat="1" ht="12" customHeight="1"/>
    <row r="949" customFormat="1" ht="12" customHeight="1"/>
    <row r="950" customFormat="1" ht="12" customHeight="1"/>
    <row r="951" customFormat="1" ht="12" customHeight="1"/>
    <row r="952" customFormat="1" ht="12" customHeight="1"/>
    <row r="953" customFormat="1" ht="12" customHeight="1"/>
    <row r="954" customFormat="1" ht="12" customHeight="1"/>
    <row r="955" customFormat="1" ht="12" customHeight="1"/>
    <row r="956" customFormat="1" ht="12" customHeight="1"/>
    <row r="957" customFormat="1" ht="12" customHeight="1"/>
    <row r="958" customFormat="1" ht="12" customHeight="1"/>
    <row r="959" customFormat="1" ht="12" customHeight="1"/>
    <row r="960" customFormat="1" ht="12" customHeight="1"/>
    <row r="961" customFormat="1" ht="12" customHeight="1"/>
    <row r="962" customFormat="1" ht="12" customHeight="1"/>
    <row r="963" customFormat="1" ht="12" customHeight="1"/>
    <row r="964" customFormat="1" ht="12" customHeight="1"/>
    <row r="965" customFormat="1" ht="12" customHeight="1"/>
    <row r="966" customFormat="1" ht="12" customHeight="1"/>
    <row r="967" customFormat="1" ht="12" customHeight="1"/>
    <row r="968" customFormat="1" ht="12" customHeight="1"/>
    <row r="969" customFormat="1" ht="12" customHeight="1"/>
    <row r="970" customFormat="1" ht="12" customHeight="1"/>
    <row r="971" customFormat="1" ht="12" customHeight="1"/>
    <row r="972" customFormat="1" ht="12" customHeight="1"/>
    <row r="973" customFormat="1" ht="12" customHeight="1"/>
    <row r="974" customFormat="1" ht="12" customHeight="1"/>
    <row r="975" customFormat="1" ht="12" customHeight="1"/>
    <row r="976" customFormat="1" ht="12" customHeight="1"/>
    <row r="977" customFormat="1" ht="12" customHeight="1"/>
    <row r="978" customFormat="1" ht="12" customHeight="1"/>
    <row r="979" customFormat="1" ht="12" customHeight="1"/>
    <row r="980" customFormat="1" ht="12" customHeight="1"/>
    <row r="981" customFormat="1" ht="12" customHeight="1"/>
    <row r="982" customFormat="1" ht="12" customHeight="1"/>
    <row r="983" customFormat="1" ht="12" customHeight="1"/>
    <row r="984" customFormat="1" ht="12" customHeight="1"/>
    <row r="985" customFormat="1" ht="12" customHeight="1"/>
    <row r="986" customFormat="1" ht="12" customHeight="1"/>
    <row r="987" customFormat="1" ht="12" customHeight="1"/>
    <row r="988" customFormat="1" ht="12" customHeight="1"/>
    <row r="989" customFormat="1" ht="12" customHeight="1"/>
    <row r="990" customFormat="1" ht="12" customHeight="1"/>
    <row r="991" customFormat="1" ht="12" customHeight="1"/>
    <row r="992" customFormat="1" ht="12" customHeight="1"/>
    <row r="993" customFormat="1" ht="12" customHeight="1"/>
    <row r="994" customFormat="1" ht="12" customHeight="1"/>
    <row r="995" customFormat="1" ht="12" customHeight="1"/>
    <row r="996" customFormat="1" ht="12" customHeight="1"/>
    <row r="997" customFormat="1" ht="12" customHeight="1"/>
    <row r="998" customFormat="1" ht="12" customHeight="1"/>
    <row r="999" customFormat="1" ht="12" customHeight="1"/>
    <row r="1000" customFormat="1" ht="12" customHeight="1"/>
  </sheetData>
  <mergeCells count="1">
    <mergeCell ref="C1:D1"/>
  </mergeCells>
  <dataValidations count="2">
    <dataValidation type="list" allowBlank="1" showErrorMessage="1" sqref="B4" xr:uid="{D636A7E1-E5AA-DA44-A1D6-06FF0E3243FE}">
      <formula1>artiesten</formula1>
    </dataValidation>
    <dataValidation type="list" allowBlank="1" showErrorMessage="1" sqref="B5" xr:uid="{EBE45E70-08FD-BC45-9B6F-B997E2C70A69}">
      <formula1>productie</formula1>
    </dataValidation>
  </dataValidations>
  <pageMargins left="0.75" right="0.75" top="1" bottom="1" header="0" footer="0"/>
  <pageSetup paperSize="9" orientation="landscape"/>
  <legacy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pageSetUpPr fitToPage="1"/>
  </sheetPr>
  <dimension ref="A1:Z1000"/>
  <sheetViews>
    <sheetView tabSelected="1" workbookViewId="0">
      <selection activeCell="F15" sqref="F15"/>
    </sheetView>
  </sheetViews>
  <sheetFormatPr defaultColWidth="16" defaultRowHeight="15" customHeight="1"/>
  <cols>
    <col min="1" max="1" width="44.5" bestFit="1" customWidth="1"/>
  </cols>
  <sheetData>
    <row r="1" spans="1:26" s="93" customFormat="1" ht="15.95" customHeight="1" thickBot="1">
      <c r="A1" s="94" t="s">
        <v>40</v>
      </c>
      <c r="B1" s="95">
        <v>2026</v>
      </c>
      <c r="C1" s="166" t="s">
        <v>122</v>
      </c>
      <c r="D1" s="181"/>
    </row>
    <row r="2" spans="1:26" ht="12" customHeight="1"/>
    <row r="3" spans="1:26" ht="12" customHeight="1">
      <c r="A3" s="17" t="s">
        <v>42</v>
      </c>
      <c r="B3" s="18" t="s">
        <v>15</v>
      </c>
    </row>
    <row r="4" spans="1:26" ht="12" customHeight="1">
      <c r="A4" s="17" t="s">
        <v>43</v>
      </c>
      <c r="B4" s="18" t="s">
        <v>15</v>
      </c>
    </row>
    <row r="5" spans="1:26" ht="12" customHeight="1">
      <c r="A5" s="17" t="s">
        <v>44</v>
      </c>
      <c r="B5" s="18" t="s">
        <v>15</v>
      </c>
    </row>
    <row r="6" spans="1:26" ht="12" customHeight="1">
      <c r="A6" s="17" t="s">
        <v>45</v>
      </c>
      <c r="B6" s="19">
        <v>0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2" customHeight="1"/>
    <row r="8" spans="1:26" ht="12" customHeight="1">
      <c r="A8" s="15" t="s">
        <v>46</v>
      </c>
    </row>
    <row r="9" spans="1:26" ht="12" customHeight="1">
      <c r="A9" s="17" t="s">
        <v>47</v>
      </c>
      <c r="B9" s="20" t="s">
        <v>123</v>
      </c>
    </row>
    <row r="10" spans="1:26" ht="12" customHeight="1">
      <c r="A10" s="17" t="s">
        <v>49</v>
      </c>
      <c r="B10" s="18" t="s">
        <v>15</v>
      </c>
    </row>
    <row r="11" spans="1:26" ht="12" customHeight="1">
      <c r="A11" s="17" t="s">
        <v>50</v>
      </c>
      <c r="B11" s="18" t="s">
        <v>15</v>
      </c>
      <c r="C11" s="7" t="s">
        <v>15</v>
      </c>
      <c r="D11" s="6" t="s">
        <v>15</v>
      </c>
      <c r="E11" s="6"/>
      <c r="F11" s="6"/>
    </row>
    <row r="12" spans="1:26" ht="12" customHeight="1">
      <c r="A12" s="17" t="s">
        <v>51</v>
      </c>
      <c r="B12" s="18" t="s">
        <v>15</v>
      </c>
      <c r="C12" s="7" t="s">
        <v>15</v>
      </c>
      <c r="D12" s="6"/>
      <c r="E12" s="6"/>
      <c r="F12" s="6"/>
    </row>
    <row r="13" spans="1:26" ht="12" customHeight="1">
      <c r="A13" s="17" t="s">
        <v>52</v>
      </c>
      <c r="B13" s="18" t="s">
        <v>15</v>
      </c>
      <c r="C13" s="7" t="s">
        <v>15</v>
      </c>
    </row>
    <row r="14" spans="1:26" ht="12" customHeight="1"/>
    <row r="15" spans="1:26" ht="12" customHeight="1">
      <c r="A15" s="17" t="s">
        <v>53</v>
      </c>
      <c r="B15" s="21">
        <v>0</v>
      </c>
    </row>
    <row r="16" spans="1:26" ht="12" customHeight="1">
      <c r="A16" s="17" t="s">
        <v>54</v>
      </c>
      <c r="B16" s="21">
        <v>0</v>
      </c>
    </row>
    <row r="17" spans="1:26" ht="12" customHeight="1">
      <c r="A17" s="17" t="s">
        <v>55</v>
      </c>
      <c r="B17" s="21">
        <v>0</v>
      </c>
    </row>
    <row r="18" spans="1:26" ht="12" customHeight="1">
      <c r="A18" s="17" t="s">
        <v>56</v>
      </c>
      <c r="B18" s="21">
        <v>0</v>
      </c>
    </row>
    <row r="19" spans="1:26" ht="12" customHeight="1">
      <c r="A19" s="7" t="s">
        <v>15</v>
      </c>
      <c r="B19" s="7" t="s">
        <v>15</v>
      </c>
      <c r="C19" s="7" t="s">
        <v>15</v>
      </c>
    </row>
    <row r="20" spans="1:26" ht="12" customHeight="1">
      <c r="A20" s="17" t="s">
        <v>57</v>
      </c>
      <c r="B20" s="22">
        <v>1</v>
      </c>
      <c r="C20" s="7" t="s">
        <v>124</v>
      </c>
    </row>
    <row r="21" spans="1:26" ht="12" customHeight="1">
      <c r="A21" s="17" t="s">
        <v>59</v>
      </c>
      <c r="B21" s="48">
        <f>(((52*5)-20-10-B22)/11)*B20</f>
        <v>20.90909090909091</v>
      </c>
      <c r="C21" s="7" t="s">
        <v>125</v>
      </c>
    </row>
    <row r="22" spans="1:26" ht="12" customHeight="1">
      <c r="A22" s="17" t="s">
        <v>61</v>
      </c>
      <c r="B22" s="48">
        <v>0</v>
      </c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spans="1:26" ht="12" customHeight="1">
      <c r="A23" s="17" t="s">
        <v>62</v>
      </c>
      <c r="B23" s="24">
        <v>0</v>
      </c>
      <c r="C23" s="7" t="s">
        <v>15</v>
      </c>
    </row>
    <row r="24" spans="1:26" ht="12" customHeight="1">
      <c r="A24" s="17" t="s">
        <v>126</v>
      </c>
      <c r="B24" s="24">
        <f t="shared" ref="B24:B26" si="0">B16*$B$20</f>
        <v>0</v>
      </c>
      <c r="C24" s="7" t="s">
        <v>15</v>
      </c>
    </row>
    <row r="25" spans="1:26" ht="12" customHeight="1">
      <c r="A25" s="17" t="s">
        <v>64</v>
      </c>
      <c r="B25" s="24">
        <f t="shared" si="0"/>
        <v>0</v>
      </c>
      <c r="C25" s="7" t="s">
        <v>15</v>
      </c>
    </row>
    <row r="26" spans="1:26" ht="12" customHeight="1">
      <c r="A26" s="17" t="s">
        <v>65</v>
      </c>
      <c r="B26" s="24">
        <f t="shared" si="0"/>
        <v>0</v>
      </c>
      <c r="C26" s="7" t="s">
        <v>15</v>
      </c>
    </row>
    <row r="27" spans="1:26" ht="12" customHeight="1">
      <c r="A27" s="7" t="s">
        <v>15</v>
      </c>
      <c r="B27" s="7" t="s">
        <v>15</v>
      </c>
      <c r="C27" s="7" t="s">
        <v>15</v>
      </c>
    </row>
    <row r="28" spans="1:26" ht="12" customHeight="1">
      <c r="A28" s="17" t="s">
        <v>66</v>
      </c>
      <c r="B28" s="25">
        <v>0</v>
      </c>
      <c r="C28" s="7" t="s">
        <v>67</v>
      </c>
    </row>
    <row r="29" spans="1:26" ht="12" customHeight="1">
      <c r="A29" s="17" t="s">
        <v>68</v>
      </c>
      <c r="B29" s="25">
        <v>0</v>
      </c>
      <c r="C29" s="7" t="s">
        <v>69</v>
      </c>
    </row>
    <row r="30" spans="1:26" ht="12" customHeight="1">
      <c r="A30" s="17" t="s">
        <v>70</v>
      </c>
      <c r="B30" s="25">
        <v>0</v>
      </c>
      <c r="C30" s="7" t="s">
        <v>67</v>
      </c>
    </row>
    <row r="31" spans="1:26" ht="12" customHeight="1">
      <c r="A31" s="17" t="s">
        <v>70</v>
      </c>
      <c r="B31" s="25">
        <v>0</v>
      </c>
      <c r="C31" s="7" t="s">
        <v>69</v>
      </c>
    </row>
    <row r="32" spans="1:26" ht="12" customHeight="1">
      <c r="A32" s="17" t="s">
        <v>71</v>
      </c>
      <c r="B32" s="25">
        <v>0</v>
      </c>
      <c r="C32" s="7" t="s">
        <v>72</v>
      </c>
    </row>
    <row r="33" spans="1:17" ht="12" customHeight="1">
      <c r="A33" s="17" t="s">
        <v>73</v>
      </c>
      <c r="B33" s="25">
        <v>0</v>
      </c>
      <c r="C33" s="7" t="s">
        <v>74</v>
      </c>
    </row>
    <row r="34" spans="1:17" ht="12" customHeight="1">
      <c r="A34" s="8"/>
      <c r="B34" s="8"/>
      <c r="C34" s="8"/>
    </row>
    <row r="35" spans="1:17" ht="12" customHeight="1">
      <c r="A35" s="17" t="s">
        <v>75</v>
      </c>
      <c r="B35" s="8">
        <f>'RSZ-tarieven'!B5</f>
        <v>0.30609999999999998</v>
      </c>
      <c r="C35" s="8"/>
      <c r="D35" s="8"/>
    </row>
    <row r="36" spans="1:17" ht="12" customHeight="1">
      <c r="A36" s="17" t="s">
        <v>76</v>
      </c>
      <c r="B36" s="8">
        <f>'RSZ-tarieven'!B15</f>
        <v>1.9799999999999998E-2</v>
      </c>
      <c r="C36" s="8"/>
      <c r="D36" s="49"/>
      <c r="E36" s="49"/>
      <c r="G36" s="49"/>
    </row>
    <row r="37" spans="1:17" ht="12" customHeight="1">
      <c r="A37" s="17" t="s">
        <v>77</v>
      </c>
      <c r="B37" s="22">
        <f>IF(B6&lt;10,0,1.69%)</f>
        <v>0</v>
      </c>
      <c r="C37" s="8"/>
    </row>
    <row r="38" spans="1:17" ht="12" customHeight="1">
      <c r="A38" s="17" t="s">
        <v>78</v>
      </c>
      <c r="B38" s="26">
        <f>IF(B23&gt;3744,0,0.14*(11233.89-(B23*3))/3)</f>
        <v>524.2482</v>
      </c>
      <c r="C38" s="6" t="s">
        <v>15</v>
      </c>
      <c r="E38" s="6"/>
    </row>
    <row r="39" spans="1:17" ht="12" customHeight="1">
      <c r="A39" s="17" t="s">
        <v>79</v>
      </c>
      <c r="B39" s="50">
        <f>('RSZ-tarieven'!B31)*B20</f>
        <v>172.33333333333334</v>
      </c>
      <c r="C39" s="6" t="s">
        <v>127</v>
      </c>
    </row>
    <row r="40" spans="1:17" ht="12" customHeight="1">
      <c r="A40" s="17" t="s">
        <v>80</v>
      </c>
      <c r="B40" s="27"/>
    </row>
    <row r="41" spans="1:17" ht="12" customHeight="1">
      <c r="J41" s="28" t="s">
        <v>81</v>
      </c>
      <c r="M41" s="29" t="s">
        <v>15</v>
      </c>
      <c r="Q41" s="24"/>
    </row>
    <row r="42" spans="1:17" ht="12" customHeight="1">
      <c r="B42" s="30">
        <f>B1</f>
        <v>2026</v>
      </c>
      <c r="C42" s="20" t="s">
        <v>82</v>
      </c>
      <c r="D42" s="20" t="s">
        <v>83</v>
      </c>
      <c r="E42" s="20" t="s">
        <v>88</v>
      </c>
      <c r="F42" s="20" t="s">
        <v>84</v>
      </c>
      <c r="G42" s="20" t="s">
        <v>85</v>
      </c>
      <c r="H42" s="20" t="s">
        <v>86</v>
      </c>
      <c r="I42" s="20" t="s">
        <v>87</v>
      </c>
      <c r="J42" s="20" t="s">
        <v>89</v>
      </c>
      <c r="K42" s="20" t="s">
        <v>90</v>
      </c>
      <c r="L42" s="20" t="s">
        <v>91</v>
      </c>
      <c r="M42" s="20" t="s">
        <v>92</v>
      </c>
      <c r="N42" s="20" t="s">
        <v>93</v>
      </c>
      <c r="O42" s="20" t="s">
        <v>94</v>
      </c>
      <c r="P42" s="20" t="s">
        <v>95</v>
      </c>
    </row>
    <row r="43" spans="1:17" ht="12" customHeight="1">
      <c r="A43" s="7" t="s">
        <v>57</v>
      </c>
      <c r="B43" s="31" t="s">
        <v>96</v>
      </c>
      <c r="C43" s="105">
        <f t="shared" ref="C43:D43" si="1">$B$20</f>
        <v>1</v>
      </c>
      <c r="D43" s="106">
        <f t="shared" si="1"/>
        <v>1</v>
      </c>
      <c r="E43" s="107">
        <v>0.1027</v>
      </c>
      <c r="F43" s="106">
        <f t="shared" ref="F43:P43" si="2">$B$20</f>
        <v>1</v>
      </c>
      <c r="G43" s="106">
        <f t="shared" si="2"/>
        <v>1</v>
      </c>
      <c r="H43" s="106">
        <f t="shared" si="2"/>
        <v>1</v>
      </c>
      <c r="I43" s="106">
        <f t="shared" si="2"/>
        <v>1</v>
      </c>
      <c r="J43" s="106">
        <f t="shared" si="2"/>
        <v>1</v>
      </c>
      <c r="K43" s="106">
        <f t="shared" si="2"/>
        <v>1</v>
      </c>
      <c r="L43" s="106">
        <f t="shared" si="2"/>
        <v>1</v>
      </c>
      <c r="M43" s="106">
        <f t="shared" si="2"/>
        <v>1</v>
      </c>
      <c r="N43" s="106">
        <f t="shared" si="2"/>
        <v>1</v>
      </c>
      <c r="O43" s="106">
        <f t="shared" si="2"/>
        <v>1</v>
      </c>
      <c r="P43" s="108">
        <f t="shared" si="2"/>
        <v>1</v>
      </c>
    </row>
    <row r="44" spans="1:17" ht="12" customHeight="1">
      <c r="A44" s="7" t="s">
        <v>97</v>
      </c>
      <c r="B44" s="32">
        <f t="shared" ref="B44:B50" si="3">SUM(C44:P44)</f>
        <v>230</v>
      </c>
      <c r="C44" s="109">
        <f>$B21</f>
        <v>20.90909090909091</v>
      </c>
      <c r="D44" s="110">
        <f t="shared" ref="D44:D45" si="4">C44</f>
        <v>20.90909090909091</v>
      </c>
      <c r="E44" s="111" t="s">
        <v>15</v>
      </c>
      <c r="F44" s="110">
        <f t="shared" ref="F44:F45" si="5">D44</f>
        <v>20.90909090909091</v>
      </c>
      <c r="G44" s="110">
        <f t="shared" ref="G44:I45" si="6">F44</f>
        <v>20.90909090909091</v>
      </c>
      <c r="H44" s="110">
        <f t="shared" si="6"/>
        <v>20.90909090909091</v>
      </c>
      <c r="I44" s="110">
        <f t="shared" si="6"/>
        <v>20.90909090909091</v>
      </c>
      <c r="J44" s="110" t="s">
        <v>15</v>
      </c>
      <c r="K44" s="110">
        <f t="shared" ref="K44:K45" si="7">I44</f>
        <v>20.90909090909091</v>
      </c>
      <c r="L44" s="110">
        <f t="shared" ref="L44:N45" si="8">K44</f>
        <v>20.90909090909091</v>
      </c>
      <c r="M44" s="110">
        <f t="shared" si="8"/>
        <v>20.90909090909091</v>
      </c>
      <c r="N44" s="110">
        <f t="shared" si="8"/>
        <v>20.90909090909091</v>
      </c>
      <c r="O44" s="111" t="s">
        <v>98</v>
      </c>
      <c r="P44" s="112">
        <f t="shared" ref="P44:P45" si="9">N44</f>
        <v>20.90909090909091</v>
      </c>
    </row>
    <row r="45" spans="1:17" ht="12" customHeight="1">
      <c r="A45" s="7" t="s">
        <v>99</v>
      </c>
      <c r="B45" s="33">
        <f t="shared" si="3"/>
        <v>0</v>
      </c>
      <c r="C45" s="34">
        <f>$B23</f>
        <v>0</v>
      </c>
      <c r="D45" s="24">
        <f t="shared" si="4"/>
        <v>0</v>
      </c>
      <c r="E45" s="35">
        <f>B23*11*108%*E43</f>
        <v>0</v>
      </c>
      <c r="F45" s="24">
        <f t="shared" si="5"/>
        <v>0</v>
      </c>
      <c r="G45" s="24">
        <f t="shared" si="6"/>
        <v>0</v>
      </c>
      <c r="H45" s="24">
        <f t="shared" si="6"/>
        <v>0</v>
      </c>
      <c r="I45" s="24">
        <f t="shared" si="6"/>
        <v>0</v>
      </c>
      <c r="J45" s="35" t="s">
        <v>98</v>
      </c>
      <c r="K45" s="24">
        <f t="shared" si="7"/>
        <v>0</v>
      </c>
      <c r="L45" s="24">
        <f t="shared" si="8"/>
        <v>0</v>
      </c>
      <c r="M45" s="24">
        <f t="shared" si="8"/>
        <v>0</v>
      </c>
      <c r="N45" s="24">
        <f t="shared" si="8"/>
        <v>0</v>
      </c>
      <c r="O45" s="24">
        <f>$B$18*$B20</f>
        <v>0</v>
      </c>
      <c r="P45" s="113">
        <f t="shared" si="9"/>
        <v>0</v>
      </c>
    </row>
    <row r="46" spans="1:17" ht="12" customHeight="1">
      <c r="A46" s="7" t="s">
        <v>100</v>
      </c>
      <c r="B46" s="33">
        <f t="shared" si="3"/>
        <v>0</v>
      </c>
      <c r="C46" s="34">
        <f>+$B28+(($B29)*C$44)</f>
        <v>0</v>
      </c>
      <c r="D46" s="24">
        <f>+$B28+($B29*D$44)</f>
        <v>0</v>
      </c>
      <c r="E46" s="35" t="s">
        <v>98</v>
      </c>
      <c r="F46" s="24">
        <f t="shared" ref="F46:I46" si="10">+$B28+($B29*F$44)</f>
        <v>0</v>
      </c>
      <c r="G46" s="24">
        <f t="shared" si="10"/>
        <v>0</v>
      </c>
      <c r="H46" s="24">
        <f t="shared" si="10"/>
        <v>0</v>
      </c>
      <c r="I46" s="24">
        <f t="shared" si="10"/>
        <v>0</v>
      </c>
      <c r="J46" s="35" t="s">
        <v>98</v>
      </c>
      <c r="K46" s="24">
        <f t="shared" ref="K46:N46" si="11">+$B28+($B29*K$21)</f>
        <v>0</v>
      </c>
      <c r="L46" s="24">
        <f t="shared" si="11"/>
        <v>0</v>
      </c>
      <c r="M46" s="24">
        <f t="shared" si="11"/>
        <v>0</v>
      </c>
      <c r="N46" s="24">
        <f t="shared" si="11"/>
        <v>0</v>
      </c>
      <c r="O46" s="35" t="s">
        <v>98</v>
      </c>
      <c r="P46" s="114">
        <f>+$B28+($B29*P$21)</f>
        <v>0</v>
      </c>
    </row>
    <row r="47" spans="1:17" ht="12" customHeight="1">
      <c r="A47" s="7" t="s">
        <v>101</v>
      </c>
      <c r="B47" s="33">
        <f t="shared" si="3"/>
        <v>0</v>
      </c>
      <c r="C47" s="34">
        <f>MAX(0,IF((C45+C46)&gt;0,((C45+C46)*108%)*(B35+B36+B37)-(B38+B39+B40),0))</f>
        <v>0</v>
      </c>
      <c r="D47" s="24">
        <f>MAX(0,IF((D45+D46)&gt;0,((D45+D46)*108%)*(B35+B36+B37)-(B38+B39+B40),0))</f>
        <v>0</v>
      </c>
      <c r="E47" s="35" t="s">
        <v>98</v>
      </c>
      <c r="F47" s="24">
        <f>MAX(0,IF((F45+F46)&gt;0,((F45+F46)*108%)*(B35+B36+B37)-(B38+B39+B40),0))</f>
        <v>0</v>
      </c>
      <c r="G47" s="24">
        <f>MAX(0,IF((G45+G46)&gt;0,((G45+G46)*108%)*(B35+B36+B37)-(B38+B40),0))</f>
        <v>0</v>
      </c>
      <c r="H47" s="24">
        <f>MAX(0,IF((H45+H46)&gt;0,((H45+H46)*108%)*(B35+B36+B37)-(B38+B40),0))</f>
        <v>0</v>
      </c>
      <c r="I47" s="24">
        <f>MAX(0,IF((I45+I46)&gt;0,((I45+I46)*108%)*(B35+B36+B37)-(B38+B40),0))</f>
        <v>0</v>
      </c>
      <c r="J47" s="35" t="s">
        <v>98</v>
      </c>
      <c r="K47" s="24">
        <f>MAX(0,IF((K45+K46)&gt;0,((K45+K46)*108%)*(B35+B36+B37)-(B38+B40),0))</f>
        <v>0</v>
      </c>
      <c r="L47" s="24">
        <f>MAX(0,IF((L45+L46)&gt;0,((L45+L46)*108%)*(B35+B36+B37)-(B38+B40),0))</f>
        <v>0</v>
      </c>
      <c r="M47" s="24">
        <f>MAX(0,IF((M45+M46)&gt;0,((M45+M46)*108%)*(B35+B36+B37)-(B38+B40),0))</f>
        <v>0</v>
      </c>
      <c r="N47" s="24">
        <f>MAX(0,IF((N45+N46)&gt;0,((N45+N46)*108%)*(B35+B36+B37)-(B38+B40),0))</f>
        <v>0</v>
      </c>
      <c r="O47" s="24">
        <f>MAX(0,IF((O45)&gt;0,((O45)*108%)*(B35+B36+B37),0))</f>
        <v>0</v>
      </c>
      <c r="P47" s="114">
        <f>MAX(0,IF((P45+P46)&gt;0,((P45+P46)*108%)*(B35+B36+B37)-(B38+B40),0))</f>
        <v>0</v>
      </c>
    </row>
    <row r="48" spans="1:17" ht="12" customHeight="1">
      <c r="A48" s="7" t="s">
        <v>102</v>
      </c>
      <c r="B48" s="33">
        <f t="shared" si="3"/>
        <v>0</v>
      </c>
      <c r="C48" s="34">
        <f t="shared" ref="C48:D48" si="12">$B30+($B31*C$44)</f>
        <v>0</v>
      </c>
      <c r="D48" s="35">
        <f t="shared" si="12"/>
        <v>0</v>
      </c>
      <c r="E48" s="35" t="s">
        <v>98</v>
      </c>
      <c r="F48" s="35">
        <f t="shared" ref="F48:I48" si="13">$B30+($B31*F$44)</f>
        <v>0</v>
      </c>
      <c r="G48" s="35">
        <f t="shared" si="13"/>
        <v>0</v>
      </c>
      <c r="H48" s="35">
        <f t="shared" si="13"/>
        <v>0</v>
      </c>
      <c r="I48" s="35">
        <f t="shared" si="13"/>
        <v>0</v>
      </c>
      <c r="J48" s="35" t="s">
        <v>98</v>
      </c>
      <c r="K48" s="35">
        <f t="shared" ref="K48:N48" si="14">$B30+($B31*K$44)</f>
        <v>0</v>
      </c>
      <c r="L48" s="35">
        <f t="shared" si="14"/>
        <v>0</v>
      </c>
      <c r="M48" s="35">
        <f t="shared" si="14"/>
        <v>0</v>
      </c>
      <c r="N48" s="35">
        <f t="shared" si="14"/>
        <v>0</v>
      </c>
      <c r="O48" s="35" t="s">
        <v>98</v>
      </c>
      <c r="P48" s="115">
        <f>$B30+($B31*P$44)</f>
        <v>0</v>
      </c>
    </row>
    <row r="49" spans="1:16" ht="12" customHeight="1">
      <c r="A49" s="7" t="s">
        <v>103</v>
      </c>
      <c r="B49" s="33">
        <f t="shared" si="3"/>
        <v>0</v>
      </c>
      <c r="C49" s="34">
        <f t="shared" ref="C49:D49" si="15">$B32*C$44</f>
        <v>0</v>
      </c>
      <c r="D49" s="24">
        <f t="shared" si="15"/>
        <v>0</v>
      </c>
      <c r="E49" s="35" t="s">
        <v>98</v>
      </c>
      <c r="F49" s="24">
        <f t="shared" ref="F49:I49" si="16">$B32*F$44</f>
        <v>0</v>
      </c>
      <c r="G49" s="24">
        <f t="shared" si="16"/>
        <v>0</v>
      </c>
      <c r="H49" s="24">
        <f t="shared" si="16"/>
        <v>0</v>
      </c>
      <c r="I49" s="24">
        <f t="shared" si="16"/>
        <v>0</v>
      </c>
      <c r="J49" s="35" t="s">
        <v>98</v>
      </c>
      <c r="K49" s="24">
        <f t="shared" ref="K49:N49" si="17">$B32*K$44</f>
        <v>0</v>
      </c>
      <c r="L49" s="24">
        <f t="shared" si="17"/>
        <v>0</v>
      </c>
      <c r="M49" s="24">
        <f t="shared" si="17"/>
        <v>0</v>
      </c>
      <c r="N49" s="24">
        <f t="shared" si="17"/>
        <v>0</v>
      </c>
      <c r="O49" s="35" t="s">
        <v>98</v>
      </c>
      <c r="P49" s="114">
        <f>$B32*P$44</f>
        <v>0</v>
      </c>
    </row>
    <row r="50" spans="1:16" ht="12" customHeight="1">
      <c r="A50" s="7" t="s">
        <v>104</v>
      </c>
      <c r="B50" s="36">
        <f t="shared" si="3"/>
        <v>0</v>
      </c>
      <c r="C50" s="116">
        <f t="shared" ref="C50:D50" si="18">$B33</f>
        <v>0</v>
      </c>
      <c r="D50" s="117">
        <f t="shared" si="18"/>
        <v>0</v>
      </c>
      <c r="E50" s="118" t="s">
        <v>98</v>
      </c>
      <c r="F50" s="117">
        <f t="shared" ref="F50:I50" si="19">$B33</f>
        <v>0</v>
      </c>
      <c r="G50" s="117">
        <f t="shared" si="19"/>
        <v>0</v>
      </c>
      <c r="H50" s="117">
        <f t="shared" si="19"/>
        <v>0</v>
      </c>
      <c r="I50" s="117">
        <f t="shared" si="19"/>
        <v>0</v>
      </c>
      <c r="J50" s="118" t="s">
        <v>98</v>
      </c>
      <c r="K50" s="117">
        <f t="shared" ref="K50:N50" si="20">$B33</f>
        <v>0</v>
      </c>
      <c r="L50" s="117">
        <f t="shared" si="20"/>
        <v>0</v>
      </c>
      <c r="M50" s="117">
        <f t="shared" si="20"/>
        <v>0</v>
      </c>
      <c r="N50" s="117">
        <f t="shared" si="20"/>
        <v>0</v>
      </c>
      <c r="O50" s="118" t="s">
        <v>98</v>
      </c>
      <c r="P50" s="119">
        <f>$B33</f>
        <v>0</v>
      </c>
    </row>
    <row r="51" spans="1:16" ht="12" customHeight="1">
      <c r="B51" s="37">
        <f t="shared" ref="B51:P51" si="21">SUM(B45:B50)</f>
        <v>0</v>
      </c>
      <c r="C51" s="120">
        <f t="shared" si="21"/>
        <v>0</v>
      </c>
      <c r="D51" s="121">
        <f t="shared" si="21"/>
        <v>0</v>
      </c>
      <c r="E51" s="121">
        <f t="shared" si="21"/>
        <v>0</v>
      </c>
      <c r="F51" s="121">
        <f t="shared" si="21"/>
        <v>0</v>
      </c>
      <c r="G51" s="121">
        <f t="shared" si="21"/>
        <v>0</v>
      </c>
      <c r="H51" s="121">
        <f t="shared" si="21"/>
        <v>0</v>
      </c>
      <c r="I51" s="121">
        <f t="shared" si="21"/>
        <v>0</v>
      </c>
      <c r="J51" s="121">
        <f t="shared" si="21"/>
        <v>0</v>
      </c>
      <c r="K51" s="121">
        <f t="shared" si="21"/>
        <v>0</v>
      </c>
      <c r="L51" s="121">
        <f t="shared" si="21"/>
        <v>0</v>
      </c>
      <c r="M51" s="121">
        <f t="shared" si="21"/>
        <v>0</v>
      </c>
      <c r="N51" s="121">
        <f t="shared" si="21"/>
        <v>0</v>
      </c>
      <c r="O51" s="121">
        <f t="shared" si="21"/>
        <v>0</v>
      </c>
      <c r="P51" s="122">
        <f t="shared" si="21"/>
        <v>0</v>
      </c>
    </row>
    <row r="52" spans="1:16" ht="12" customHeight="1">
      <c r="A52" s="38" t="s">
        <v>105</v>
      </c>
      <c r="B52" s="39">
        <f>(SUM(C51:P51)-B51)+(SUM(C45:P50)-B51)</f>
        <v>0</v>
      </c>
    </row>
    <row r="53" spans="1:16" ht="12" customHeight="1">
      <c r="B53" s="40" t="s">
        <v>106</v>
      </c>
    </row>
    <row r="54" spans="1:16" ht="12" customHeight="1">
      <c r="A54" s="8">
        <v>0.1027</v>
      </c>
      <c r="B54" s="41">
        <f>SUM(C54:P54)</f>
        <v>0</v>
      </c>
      <c r="C54" s="123">
        <f t="shared" ref="C54:D54" si="22">(C45*108%)*$A$54</f>
        <v>0</v>
      </c>
      <c r="D54" s="123">
        <f t="shared" si="22"/>
        <v>0</v>
      </c>
      <c r="E54" s="124" t="s">
        <v>98</v>
      </c>
      <c r="F54" s="123">
        <f t="shared" ref="F54:I54" si="23">(F45*108%)*$A$54</f>
        <v>0</v>
      </c>
      <c r="G54" s="123">
        <f t="shared" si="23"/>
        <v>0</v>
      </c>
      <c r="H54" s="123">
        <f t="shared" si="23"/>
        <v>0</v>
      </c>
      <c r="I54" s="123">
        <f t="shared" si="23"/>
        <v>0</v>
      </c>
      <c r="J54" s="124" t="s">
        <v>98</v>
      </c>
      <c r="K54" s="123">
        <f t="shared" ref="K54:P54" si="24">(K45*108%)*$A$54</f>
        <v>0</v>
      </c>
      <c r="L54" s="123">
        <f t="shared" si="24"/>
        <v>0</v>
      </c>
      <c r="M54" s="123">
        <f t="shared" si="24"/>
        <v>0</v>
      </c>
      <c r="N54" s="123">
        <f t="shared" si="24"/>
        <v>0</v>
      </c>
      <c r="O54" s="123">
        <v>0</v>
      </c>
      <c r="P54" s="125">
        <f t="shared" si="24"/>
        <v>0</v>
      </c>
    </row>
    <row r="55" spans="1:16" ht="12" customHeight="1"/>
    <row r="56" spans="1:16" ht="12" customHeight="1"/>
    <row r="57" spans="1:16" ht="12" customHeight="1"/>
    <row r="58" spans="1:16" ht="12" customHeight="1"/>
    <row r="59" spans="1:16" ht="12" customHeight="1"/>
    <row r="60" spans="1:16" ht="12" customHeight="1"/>
    <row r="61" spans="1:16" ht="12" customHeight="1"/>
    <row r="62" spans="1:16" ht="12" customHeight="1"/>
    <row r="63" spans="1:16" ht="12" customHeight="1"/>
    <row r="64" spans="1:16" ht="12" customHeight="1"/>
    <row r="65" customFormat="1" ht="12" customHeight="1"/>
    <row r="66" customFormat="1" ht="12" customHeight="1"/>
    <row r="67" customFormat="1" ht="12" customHeight="1"/>
    <row r="68" customFormat="1" ht="12" customHeight="1"/>
    <row r="69" customFormat="1" ht="12" customHeight="1"/>
    <row r="70" customFormat="1" ht="12" customHeight="1"/>
    <row r="71" customFormat="1" ht="12" customHeight="1"/>
    <row r="72" customFormat="1" ht="12" customHeight="1"/>
    <row r="73" customFormat="1" ht="12" customHeight="1"/>
    <row r="74" customFormat="1" ht="12" customHeight="1"/>
    <row r="75" customFormat="1" ht="12" customHeight="1"/>
    <row r="76" customFormat="1" ht="12" customHeight="1"/>
    <row r="77" customFormat="1" ht="12" customHeight="1"/>
    <row r="78" customFormat="1" ht="12" customHeight="1"/>
    <row r="79" customFormat="1" ht="12" customHeight="1"/>
    <row r="80" customFormat="1" ht="12" customHeight="1"/>
    <row r="81" customFormat="1" ht="12" customHeight="1"/>
    <row r="82" customFormat="1" ht="12" customHeight="1"/>
    <row r="83" customFormat="1" ht="12" customHeight="1"/>
    <row r="84" customFormat="1" ht="12" customHeight="1"/>
    <row r="85" customFormat="1" ht="12" customHeight="1"/>
    <row r="86" customFormat="1" ht="12" customHeight="1"/>
    <row r="87" customFormat="1" ht="12" customHeight="1"/>
    <row r="88" customFormat="1" ht="12" customHeight="1"/>
    <row r="89" customFormat="1" ht="12" customHeight="1"/>
    <row r="90" customFormat="1" ht="12" customHeight="1"/>
    <row r="91" customFormat="1" ht="12" customHeight="1"/>
    <row r="92" customFormat="1" ht="12" customHeight="1"/>
    <row r="93" customFormat="1" ht="12" customHeight="1"/>
    <row r="94" customFormat="1" ht="12" customHeight="1"/>
    <row r="95" customFormat="1" ht="12" customHeight="1"/>
    <row r="96" customFormat="1" ht="12" customHeight="1"/>
    <row r="97" customFormat="1" ht="12" customHeight="1"/>
    <row r="98" customFormat="1" ht="12" customHeight="1"/>
    <row r="99" customFormat="1" ht="12" customHeight="1"/>
    <row r="100" customFormat="1" ht="12" customHeight="1"/>
    <row r="101" customFormat="1" ht="12" customHeight="1"/>
    <row r="102" customFormat="1" ht="12" customHeight="1"/>
    <row r="103" customFormat="1" ht="12" customHeight="1"/>
    <row r="104" customFormat="1" ht="12" customHeight="1"/>
    <row r="105" customFormat="1" ht="12" customHeight="1"/>
    <row r="106" customFormat="1" ht="12" customHeight="1"/>
    <row r="107" customFormat="1" ht="12" customHeight="1"/>
    <row r="108" customFormat="1" ht="12" customHeight="1"/>
    <row r="109" customFormat="1" ht="12" customHeight="1"/>
    <row r="110" customFormat="1" ht="12" customHeight="1"/>
    <row r="111" customFormat="1" ht="12" customHeight="1"/>
    <row r="112" customFormat="1" ht="12" customHeight="1"/>
    <row r="113" customFormat="1" ht="12" customHeight="1"/>
    <row r="114" customFormat="1" ht="12" customHeight="1"/>
    <row r="115" customFormat="1" ht="12" customHeight="1"/>
    <row r="116" customFormat="1" ht="12" customHeight="1"/>
    <row r="117" customFormat="1" ht="12" customHeight="1"/>
    <row r="118" customFormat="1" ht="12" customHeight="1"/>
    <row r="119" customFormat="1" ht="12" customHeight="1"/>
    <row r="120" customFormat="1" ht="12" customHeight="1"/>
    <row r="121" customFormat="1" ht="12" customHeight="1"/>
    <row r="122" customFormat="1" ht="12" customHeight="1"/>
    <row r="123" customFormat="1" ht="12" customHeight="1"/>
    <row r="124" customFormat="1" ht="12" customHeight="1"/>
    <row r="125" customFormat="1" ht="12" customHeight="1"/>
    <row r="126" customFormat="1" ht="12" customHeight="1"/>
    <row r="127" customFormat="1" ht="12" customHeight="1"/>
    <row r="128" customFormat="1" ht="12" customHeight="1"/>
    <row r="129" customFormat="1" ht="12" customHeight="1"/>
    <row r="130" customFormat="1" ht="12" customHeight="1"/>
    <row r="131" customFormat="1" ht="12" customHeight="1"/>
    <row r="132" customFormat="1" ht="12" customHeight="1"/>
    <row r="133" customFormat="1" ht="12" customHeight="1"/>
    <row r="134" customFormat="1" ht="12" customHeight="1"/>
    <row r="135" customFormat="1" ht="12" customHeight="1"/>
    <row r="136" customFormat="1" ht="12" customHeight="1"/>
    <row r="137" customFormat="1" ht="12" customHeight="1"/>
    <row r="138" customFormat="1" ht="12" customHeight="1"/>
    <row r="139" customFormat="1" ht="12" customHeight="1"/>
    <row r="140" customFormat="1" ht="12" customHeight="1"/>
    <row r="141" customFormat="1" ht="12" customHeight="1"/>
    <row r="142" customFormat="1" ht="12" customHeight="1"/>
    <row r="143" customFormat="1" ht="12" customHeight="1"/>
    <row r="144" customFormat="1" ht="12" customHeight="1"/>
    <row r="145" customFormat="1" ht="12" customHeight="1"/>
    <row r="146" customFormat="1" ht="12" customHeight="1"/>
    <row r="147" customFormat="1" ht="12" customHeight="1"/>
    <row r="148" customFormat="1" ht="12" customHeight="1"/>
    <row r="149" customFormat="1" ht="12" customHeight="1"/>
    <row r="150" customFormat="1" ht="12" customHeight="1"/>
    <row r="151" customFormat="1" ht="12" customHeight="1"/>
    <row r="152" customFormat="1" ht="12" customHeight="1"/>
    <row r="153" customFormat="1" ht="12" customHeight="1"/>
    <row r="154" customFormat="1" ht="12" customHeight="1"/>
    <row r="155" customFormat="1" ht="12" customHeight="1"/>
    <row r="156" customFormat="1" ht="12" customHeight="1"/>
    <row r="157" customFormat="1" ht="12" customHeight="1"/>
    <row r="158" customFormat="1" ht="12" customHeight="1"/>
    <row r="159" customFormat="1" ht="12" customHeight="1"/>
    <row r="160" customFormat="1" ht="12" customHeight="1"/>
    <row r="161" customFormat="1" ht="12" customHeight="1"/>
    <row r="162" customFormat="1" ht="12" customHeight="1"/>
    <row r="163" customFormat="1" ht="12" customHeight="1"/>
    <row r="164" customFormat="1" ht="12" customHeight="1"/>
    <row r="165" customFormat="1" ht="12" customHeight="1"/>
    <row r="166" customFormat="1" ht="12" customHeight="1"/>
    <row r="167" customFormat="1" ht="12" customHeight="1"/>
    <row r="168" customFormat="1" ht="12" customHeight="1"/>
    <row r="169" customFormat="1" ht="12" customHeight="1"/>
    <row r="170" customFormat="1" ht="12" customHeight="1"/>
    <row r="171" customFormat="1" ht="12" customHeight="1"/>
    <row r="172" customFormat="1" ht="12" customHeight="1"/>
    <row r="173" customFormat="1" ht="12" customHeight="1"/>
    <row r="174" customFormat="1" ht="12" customHeight="1"/>
    <row r="175" customFormat="1" ht="12" customHeight="1"/>
    <row r="176" customFormat="1" ht="12" customHeight="1"/>
    <row r="177" customFormat="1" ht="12" customHeight="1"/>
    <row r="178" customFormat="1" ht="12" customHeight="1"/>
    <row r="179" customFormat="1" ht="12" customHeight="1"/>
    <row r="180" customFormat="1" ht="12" customHeight="1"/>
    <row r="181" customFormat="1" ht="12" customHeight="1"/>
    <row r="182" customFormat="1" ht="12" customHeight="1"/>
    <row r="183" customFormat="1" ht="12" customHeight="1"/>
    <row r="184" customFormat="1" ht="12" customHeight="1"/>
    <row r="185" customFormat="1" ht="12" customHeight="1"/>
    <row r="186" customFormat="1" ht="12" customHeight="1"/>
    <row r="187" customFormat="1" ht="12" customHeight="1"/>
    <row r="188" customFormat="1" ht="12" customHeight="1"/>
    <row r="189" customFormat="1" ht="12" customHeight="1"/>
    <row r="190" customFormat="1" ht="12" customHeight="1"/>
    <row r="191" customFormat="1" ht="12" customHeight="1"/>
    <row r="192" customFormat="1" ht="12" customHeight="1"/>
    <row r="193" customFormat="1" ht="12" customHeight="1"/>
    <row r="194" customFormat="1" ht="12" customHeight="1"/>
    <row r="195" customFormat="1" ht="12" customHeight="1"/>
    <row r="196" customFormat="1" ht="12" customHeight="1"/>
    <row r="197" customFormat="1" ht="12" customHeight="1"/>
    <row r="198" customFormat="1" ht="12" customHeight="1"/>
    <row r="199" customFormat="1" ht="12" customHeight="1"/>
    <row r="200" customFormat="1" ht="12" customHeight="1"/>
    <row r="201" customFormat="1" ht="12" customHeight="1"/>
    <row r="202" customFormat="1" ht="12" customHeight="1"/>
    <row r="203" customFormat="1" ht="12" customHeight="1"/>
    <row r="204" customFormat="1" ht="12" customHeight="1"/>
    <row r="205" customFormat="1" ht="12" customHeight="1"/>
    <row r="206" customFormat="1" ht="12" customHeight="1"/>
    <row r="207" customFormat="1" ht="12" customHeight="1"/>
    <row r="208" customFormat="1" ht="12" customHeight="1"/>
    <row r="209" customFormat="1" ht="12" customHeight="1"/>
    <row r="210" customFormat="1" ht="12" customHeight="1"/>
    <row r="211" customFormat="1" ht="12" customHeight="1"/>
    <row r="212" customFormat="1" ht="12" customHeight="1"/>
    <row r="213" customFormat="1" ht="12" customHeight="1"/>
    <row r="214" customFormat="1" ht="12" customHeight="1"/>
    <row r="215" customFormat="1" ht="12" customHeight="1"/>
    <row r="216" customFormat="1" ht="12" customHeight="1"/>
    <row r="217" customFormat="1" ht="12" customHeight="1"/>
    <row r="218" customFormat="1" ht="12" customHeight="1"/>
    <row r="219" customFormat="1" ht="12" customHeight="1"/>
    <row r="220" customFormat="1" ht="12" customHeight="1"/>
    <row r="221" customFormat="1" ht="12" customHeight="1"/>
    <row r="222" customFormat="1" ht="12" customHeight="1"/>
    <row r="223" customFormat="1" ht="12" customHeight="1"/>
    <row r="224" customFormat="1" ht="12" customHeight="1"/>
    <row r="225" customFormat="1" ht="12" customHeight="1"/>
    <row r="226" customFormat="1" ht="12" customHeight="1"/>
    <row r="227" customFormat="1" ht="12" customHeight="1"/>
    <row r="228" customFormat="1" ht="12" customHeight="1"/>
    <row r="229" customFormat="1" ht="12" customHeight="1"/>
    <row r="230" customFormat="1" ht="12" customHeight="1"/>
    <row r="231" customFormat="1" ht="12" customHeight="1"/>
    <row r="232" customFormat="1" ht="12" customHeight="1"/>
    <row r="233" customFormat="1" ht="12" customHeight="1"/>
    <row r="234" customFormat="1" ht="12" customHeight="1"/>
    <row r="235" customFormat="1" ht="12" customHeight="1"/>
    <row r="236" customFormat="1" ht="12" customHeight="1"/>
    <row r="237" customFormat="1" ht="12" customHeight="1"/>
    <row r="238" customFormat="1" ht="12" customHeight="1"/>
    <row r="239" customFormat="1" ht="12" customHeight="1"/>
    <row r="240" customFormat="1" ht="12" customHeight="1"/>
    <row r="241" customFormat="1" ht="12" customHeight="1"/>
    <row r="242" customFormat="1" ht="12" customHeight="1"/>
    <row r="243" customFormat="1" ht="12" customHeight="1"/>
    <row r="244" customFormat="1" ht="12" customHeight="1"/>
    <row r="245" customFormat="1" ht="12" customHeight="1"/>
    <row r="246" customFormat="1" ht="12" customHeight="1"/>
    <row r="247" customFormat="1" ht="12" customHeight="1"/>
    <row r="248" customFormat="1" ht="12" customHeight="1"/>
    <row r="249" customFormat="1" ht="12" customHeight="1"/>
    <row r="250" customFormat="1" ht="12" customHeight="1"/>
    <row r="251" customFormat="1" ht="12" customHeight="1"/>
    <row r="252" customFormat="1" ht="12" customHeight="1"/>
    <row r="253" customFormat="1" ht="12" customHeight="1"/>
    <row r="254" customFormat="1" ht="12" customHeight="1"/>
    <row r="255" customFormat="1" ht="12" customHeight="1"/>
    <row r="256" customFormat="1" ht="12" customHeight="1"/>
    <row r="257" customFormat="1" ht="12" customHeight="1"/>
    <row r="258" customFormat="1" ht="12" customHeight="1"/>
    <row r="259" customFormat="1" ht="12" customHeight="1"/>
    <row r="260" customFormat="1" ht="12" customHeight="1"/>
    <row r="261" customFormat="1" ht="12" customHeight="1"/>
    <row r="262" customFormat="1" ht="12" customHeight="1"/>
    <row r="263" customFormat="1" ht="12" customHeight="1"/>
    <row r="264" customFormat="1" ht="12" customHeight="1"/>
    <row r="265" customFormat="1" ht="12" customHeight="1"/>
    <row r="266" customFormat="1" ht="12" customHeight="1"/>
    <row r="267" customFormat="1" ht="12" customHeight="1"/>
    <row r="268" customFormat="1" ht="12" customHeight="1"/>
    <row r="269" customFormat="1" ht="12" customHeight="1"/>
    <row r="270" customFormat="1" ht="12" customHeight="1"/>
    <row r="271" customFormat="1" ht="12" customHeight="1"/>
    <row r="272" customFormat="1" ht="12" customHeight="1"/>
    <row r="273" customFormat="1" ht="12" customHeight="1"/>
    <row r="274" customFormat="1" ht="12" customHeight="1"/>
    <row r="275" customFormat="1" ht="12" customHeight="1"/>
    <row r="276" customFormat="1" ht="12" customHeight="1"/>
    <row r="277" customFormat="1" ht="12" customHeight="1"/>
    <row r="278" customFormat="1" ht="12" customHeight="1"/>
    <row r="279" customFormat="1" ht="12" customHeight="1"/>
    <row r="280" customFormat="1" ht="12" customHeight="1"/>
    <row r="281" customFormat="1" ht="12" customHeight="1"/>
    <row r="282" customFormat="1" ht="12" customHeight="1"/>
    <row r="283" customFormat="1" ht="12" customHeight="1"/>
    <row r="284" customFormat="1" ht="12" customHeight="1"/>
    <row r="285" customFormat="1" ht="12" customHeight="1"/>
    <row r="286" customFormat="1" ht="12" customHeight="1"/>
    <row r="287" customFormat="1" ht="12" customHeight="1"/>
    <row r="288" customFormat="1" ht="12" customHeight="1"/>
    <row r="289" customFormat="1" ht="12" customHeight="1"/>
    <row r="290" customFormat="1" ht="12" customHeight="1"/>
    <row r="291" customFormat="1" ht="12" customHeight="1"/>
    <row r="292" customFormat="1" ht="12" customHeight="1"/>
    <row r="293" customFormat="1" ht="12" customHeight="1"/>
    <row r="294" customFormat="1" ht="12" customHeight="1"/>
    <row r="295" customFormat="1" ht="12" customHeight="1"/>
    <row r="296" customFormat="1" ht="12" customHeight="1"/>
    <row r="297" customFormat="1" ht="12" customHeight="1"/>
    <row r="298" customFormat="1" ht="12" customHeight="1"/>
    <row r="299" customFormat="1" ht="12" customHeight="1"/>
    <row r="300" customFormat="1" ht="12" customHeight="1"/>
    <row r="301" customFormat="1" ht="12" customHeight="1"/>
    <row r="302" customFormat="1" ht="12" customHeight="1"/>
    <row r="303" customFormat="1" ht="12" customHeight="1"/>
    <row r="304" customFormat="1" ht="12" customHeight="1"/>
    <row r="305" customFormat="1" ht="12" customHeight="1"/>
    <row r="306" customFormat="1" ht="12" customHeight="1"/>
    <row r="307" customFormat="1" ht="12" customHeight="1"/>
    <row r="308" customFormat="1" ht="12" customHeight="1"/>
    <row r="309" customFormat="1" ht="12" customHeight="1"/>
    <row r="310" customFormat="1" ht="12" customHeight="1"/>
    <row r="311" customFormat="1" ht="12" customHeight="1"/>
    <row r="312" customFormat="1" ht="12" customHeight="1"/>
    <row r="313" customFormat="1" ht="12" customHeight="1"/>
    <row r="314" customFormat="1" ht="12" customHeight="1"/>
    <row r="315" customFormat="1" ht="12" customHeight="1"/>
    <row r="316" customFormat="1" ht="12" customHeight="1"/>
    <row r="317" customFormat="1" ht="12" customHeight="1"/>
    <row r="318" customFormat="1" ht="12" customHeight="1"/>
    <row r="319" customFormat="1" ht="12" customHeight="1"/>
    <row r="320" customFormat="1" ht="12" customHeight="1"/>
    <row r="321" customFormat="1" ht="12" customHeight="1"/>
    <row r="322" customFormat="1" ht="12" customHeight="1"/>
    <row r="323" customFormat="1" ht="12" customHeight="1"/>
    <row r="324" customFormat="1" ht="12" customHeight="1"/>
    <row r="325" customFormat="1" ht="12" customHeight="1"/>
    <row r="326" customFormat="1" ht="12" customHeight="1"/>
    <row r="327" customFormat="1" ht="12" customHeight="1"/>
    <row r="328" customFormat="1" ht="12" customHeight="1"/>
    <row r="329" customFormat="1" ht="12" customHeight="1"/>
    <row r="330" customFormat="1" ht="12" customHeight="1"/>
    <row r="331" customFormat="1" ht="12" customHeight="1"/>
    <row r="332" customFormat="1" ht="12" customHeight="1"/>
    <row r="333" customFormat="1" ht="12" customHeight="1"/>
    <row r="334" customFormat="1" ht="12" customHeight="1"/>
    <row r="335" customFormat="1" ht="12" customHeight="1"/>
    <row r="336" customFormat="1" ht="12" customHeight="1"/>
    <row r="337" customFormat="1" ht="12" customHeight="1"/>
    <row r="338" customFormat="1" ht="12" customHeight="1"/>
    <row r="339" customFormat="1" ht="12" customHeight="1"/>
    <row r="340" customFormat="1" ht="12" customHeight="1"/>
    <row r="341" customFormat="1" ht="12" customHeight="1"/>
    <row r="342" customFormat="1" ht="12" customHeight="1"/>
    <row r="343" customFormat="1" ht="12" customHeight="1"/>
    <row r="344" customFormat="1" ht="12" customHeight="1"/>
    <row r="345" customFormat="1" ht="12" customHeight="1"/>
    <row r="346" customFormat="1" ht="12" customHeight="1"/>
    <row r="347" customFormat="1" ht="12" customHeight="1"/>
    <row r="348" customFormat="1" ht="12" customHeight="1"/>
    <row r="349" customFormat="1" ht="12" customHeight="1"/>
    <row r="350" customFormat="1" ht="12" customHeight="1"/>
    <row r="351" customFormat="1" ht="12" customHeight="1"/>
    <row r="352" customFormat="1" ht="12" customHeight="1"/>
    <row r="353" customFormat="1" ht="12" customHeight="1"/>
    <row r="354" customFormat="1" ht="12" customHeight="1"/>
    <row r="355" customFormat="1" ht="12" customHeight="1"/>
    <row r="356" customFormat="1" ht="12" customHeight="1"/>
    <row r="357" customFormat="1" ht="12" customHeight="1"/>
    <row r="358" customFormat="1" ht="12" customHeight="1"/>
    <row r="359" customFormat="1" ht="12" customHeight="1"/>
    <row r="360" customFormat="1" ht="12" customHeight="1"/>
    <row r="361" customFormat="1" ht="12" customHeight="1"/>
    <row r="362" customFormat="1" ht="12" customHeight="1"/>
    <row r="363" customFormat="1" ht="12" customHeight="1"/>
    <row r="364" customFormat="1" ht="12" customHeight="1"/>
    <row r="365" customFormat="1" ht="12" customHeight="1"/>
    <row r="366" customFormat="1" ht="12" customHeight="1"/>
    <row r="367" customFormat="1" ht="12" customHeight="1"/>
    <row r="368" customFormat="1" ht="12" customHeight="1"/>
    <row r="369" customFormat="1" ht="12" customHeight="1"/>
    <row r="370" customFormat="1" ht="12" customHeight="1"/>
    <row r="371" customFormat="1" ht="12" customHeight="1"/>
    <row r="372" customFormat="1" ht="12" customHeight="1"/>
    <row r="373" customFormat="1" ht="12" customHeight="1"/>
    <row r="374" customFormat="1" ht="12" customHeight="1"/>
    <row r="375" customFormat="1" ht="12" customHeight="1"/>
    <row r="376" customFormat="1" ht="12" customHeight="1"/>
    <row r="377" customFormat="1" ht="12" customHeight="1"/>
    <row r="378" customFormat="1" ht="12" customHeight="1"/>
    <row r="379" customFormat="1" ht="12" customHeight="1"/>
    <row r="380" customFormat="1" ht="12" customHeight="1"/>
    <row r="381" customFormat="1" ht="12" customHeight="1"/>
    <row r="382" customFormat="1" ht="12" customHeight="1"/>
    <row r="383" customFormat="1" ht="12" customHeight="1"/>
    <row r="384" customFormat="1" ht="12" customHeight="1"/>
    <row r="385" customFormat="1" ht="12" customHeight="1"/>
    <row r="386" customFormat="1" ht="12" customHeight="1"/>
    <row r="387" customFormat="1" ht="12" customHeight="1"/>
    <row r="388" customFormat="1" ht="12" customHeight="1"/>
    <row r="389" customFormat="1" ht="12" customHeight="1"/>
    <row r="390" customFormat="1" ht="12" customHeight="1"/>
    <row r="391" customFormat="1" ht="12" customHeight="1"/>
    <row r="392" customFormat="1" ht="12" customHeight="1"/>
    <row r="393" customFormat="1" ht="12" customHeight="1"/>
    <row r="394" customFormat="1" ht="12" customHeight="1"/>
    <row r="395" customFormat="1" ht="12" customHeight="1"/>
    <row r="396" customFormat="1" ht="12" customHeight="1"/>
    <row r="397" customFormat="1" ht="12" customHeight="1"/>
    <row r="398" customFormat="1" ht="12" customHeight="1"/>
    <row r="399" customFormat="1" ht="12" customHeight="1"/>
    <row r="400" customFormat="1" ht="12" customHeight="1"/>
    <row r="401" customFormat="1" ht="12" customHeight="1"/>
    <row r="402" customFormat="1" ht="12" customHeight="1"/>
    <row r="403" customFormat="1" ht="12" customHeight="1"/>
    <row r="404" customFormat="1" ht="12" customHeight="1"/>
    <row r="405" customFormat="1" ht="12" customHeight="1"/>
    <row r="406" customFormat="1" ht="12" customHeight="1"/>
    <row r="407" customFormat="1" ht="12" customHeight="1"/>
    <row r="408" customFormat="1" ht="12" customHeight="1"/>
    <row r="409" customFormat="1" ht="12" customHeight="1"/>
    <row r="410" customFormat="1" ht="12" customHeight="1"/>
    <row r="411" customFormat="1" ht="12" customHeight="1"/>
    <row r="412" customFormat="1" ht="12" customHeight="1"/>
    <row r="413" customFormat="1" ht="12" customHeight="1"/>
    <row r="414" customFormat="1" ht="12" customHeight="1"/>
    <row r="415" customFormat="1" ht="12" customHeight="1"/>
    <row r="416" customFormat="1" ht="12" customHeight="1"/>
    <row r="417" customFormat="1" ht="12" customHeight="1"/>
    <row r="418" customFormat="1" ht="12" customHeight="1"/>
    <row r="419" customFormat="1" ht="12" customHeight="1"/>
    <row r="420" customFormat="1" ht="12" customHeight="1"/>
    <row r="421" customFormat="1" ht="12" customHeight="1"/>
    <row r="422" customFormat="1" ht="12" customHeight="1"/>
    <row r="423" customFormat="1" ht="12" customHeight="1"/>
    <row r="424" customFormat="1" ht="12" customHeight="1"/>
    <row r="425" customFormat="1" ht="12" customHeight="1"/>
    <row r="426" customFormat="1" ht="12" customHeight="1"/>
    <row r="427" customFormat="1" ht="12" customHeight="1"/>
    <row r="428" customFormat="1" ht="12" customHeight="1"/>
    <row r="429" customFormat="1" ht="12" customHeight="1"/>
    <row r="430" customFormat="1" ht="12" customHeight="1"/>
    <row r="431" customFormat="1" ht="12" customHeight="1"/>
    <row r="432" customFormat="1" ht="12" customHeight="1"/>
    <row r="433" customFormat="1" ht="12" customHeight="1"/>
    <row r="434" customFormat="1" ht="12" customHeight="1"/>
    <row r="435" customFormat="1" ht="12" customHeight="1"/>
    <row r="436" customFormat="1" ht="12" customHeight="1"/>
    <row r="437" customFormat="1" ht="12" customHeight="1"/>
    <row r="438" customFormat="1" ht="12" customHeight="1"/>
    <row r="439" customFormat="1" ht="12" customHeight="1"/>
    <row r="440" customFormat="1" ht="12" customHeight="1"/>
    <row r="441" customFormat="1" ht="12" customHeight="1"/>
    <row r="442" customFormat="1" ht="12" customHeight="1"/>
    <row r="443" customFormat="1" ht="12" customHeight="1"/>
    <row r="444" customFormat="1" ht="12" customHeight="1"/>
    <row r="445" customFormat="1" ht="12" customHeight="1"/>
    <row r="446" customFormat="1" ht="12" customHeight="1"/>
    <row r="447" customFormat="1" ht="12" customHeight="1"/>
    <row r="448" customFormat="1" ht="12" customHeight="1"/>
    <row r="449" customFormat="1" ht="12" customHeight="1"/>
    <row r="450" customFormat="1" ht="12" customHeight="1"/>
    <row r="451" customFormat="1" ht="12" customHeight="1"/>
    <row r="452" customFormat="1" ht="12" customHeight="1"/>
    <row r="453" customFormat="1" ht="12" customHeight="1"/>
    <row r="454" customFormat="1" ht="12" customHeight="1"/>
    <row r="455" customFormat="1" ht="12" customHeight="1"/>
    <row r="456" customFormat="1" ht="12" customHeight="1"/>
    <row r="457" customFormat="1" ht="12" customHeight="1"/>
    <row r="458" customFormat="1" ht="12" customHeight="1"/>
    <row r="459" customFormat="1" ht="12" customHeight="1"/>
    <row r="460" customFormat="1" ht="12" customHeight="1"/>
    <row r="461" customFormat="1" ht="12" customHeight="1"/>
    <row r="462" customFormat="1" ht="12" customHeight="1"/>
    <row r="463" customFormat="1" ht="12" customHeight="1"/>
    <row r="464" customFormat="1" ht="12" customHeight="1"/>
    <row r="465" customFormat="1" ht="12" customHeight="1"/>
    <row r="466" customFormat="1" ht="12" customHeight="1"/>
    <row r="467" customFormat="1" ht="12" customHeight="1"/>
    <row r="468" customFormat="1" ht="12" customHeight="1"/>
    <row r="469" customFormat="1" ht="12" customHeight="1"/>
    <row r="470" customFormat="1" ht="12" customHeight="1"/>
    <row r="471" customFormat="1" ht="12" customHeight="1"/>
    <row r="472" customFormat="1" ht="12" customHeight="1"/>
    <row r="473" customFormat="1" ht="12" customHeight="1"/>
    <row r="474" customFormat="1" ht="12" customHeight="1"/>
    <row r="475" customFormat="1" ht="12" customHeight="1"/>
    <row r="476" customFormat="1" ht="12" customHeight="1"/>
    <row r="477" customFormat="1" ht="12" customHeight="1"/>
    <row r="478" customFormat="1" ht="12" customHeight="1"/>
    <row r="479" customFormat="1" ht="12" customHeight="1"/>
    <row r="480" customFormat="1" ht="12" customHeight="1"/>
    <row r="481" customFormat="1" ht="12" customHeight="1"/>
    <row r="482" customFormat="1" ht="12" customHeight="1"/>
    <row r="483" customFormat="1" ht="12" customHeight="1"/>
    <row r="484" customFormat="1" ht="12" customHeight="1"/>
    <row r="485" customFormat="1" ht="12" customHeight="1"/>
    <row r="486" customFormat="1" ht="12" customHeight="1"/>
    <row r="487" customFormat="1" ht="12" customHeight="1"/>
    <row r="488" customFormat="1" ht="12" customHeight="1"/>
    <row r="489" customFormat="1" ht="12" customHeight="1"/>
    <row r="490" customFormat="1" ht="12" customHeight="1"/>
    <row r="491" customFormat="1" ht="12" customHeight="1"/>
    <row r="492" customFormat="1" ht="12" customHeight="1"/>
    <row r="493" customFormat="1" ht="12" customHeight="1"/>
    <row r="494" customFormat="1" ht="12" customHeight="1"/>
    <row r="495" customFormat="1" ht="12" customHeight="1"/>
    <row r="496" customFormat="1" ht="12" customHeight="1"/>
    <row r="497" customFormat="1" ht="12" customHeight="1"/>
    <row r="498" customFormat="1" ht="12" customHeight="1"/>
    <row r="499" customFormat="1" ht="12" customHeight="1"/>
    <row r="500" customFormat="1" ht="12" customHeight="1"/>
    <row r="501" customFormat="1" ht="12" customHeight="1"/>
    <row r="502" customFormat="1" ht="12" customHeight="1"/>
    <row r="503" customFormat="1" ht="12" customHeight="1"/>
    <row r="504" customFormat="1" ht="12" customHeight="1"/>
    <row r="505" customFormat="1" ht="12" customHeight="1"/>
    <row r="506" customFormat="1" ht="12" customHeight="1"/>
    <row r="507" customFormat="1" ht="12" customHeight="1"/>
    <row r="508" customFormat="1" ht="12" customHeight="1"/>
    <row r="509" customFormat="1" ht="12" customHeight="1"/>
    <row r="510" customFormat="1" ht="12" customHeight="1"/>
    <row r="511" customFormat="1" ht="12" customHeight="1"/>
    <row r="512" customFormat="1" ht="12" customHeight="1"/>
    <row r="513" customFormat="1" ht="12" customHeight="1"/>
    <row r="514" customFormat="1" ht="12" customHeight="1"/>
    <row r="515" customFormat="1" ht="12" customHeight="1"/>
    <row r="516" customFormat="1" ht="12" customHeight="1"/>
    <row r="517" customFormat="1" ht="12" customHeight="1"/>
    <row r="518" customFormat="1" ht="12" customHeight="1"/>
    <row r="519" customFormat="1" ht="12" customHeight="1"/>
    <row r="520" customFormat="1" ht="12" customHeight="1"/>
    <row r="521" customFormat="1" ht="12" customHeight="1"/>
    <row r="522" customFormat="1" ht="12" customHeight="1"/>
    <row r="523" customFormat="1" ht="12" customHeight="1"/>
    <row r="524" customFormat="1" ht="12" customHeight="1"/>
    <row r="525" customFormat="1" ht="12" customHeight="1"/>
    <row r="526" customFormat="1" ht="12" customHeight="1"/>
    <row r="527" customFormat="1" ht="12" customHeight="1"/>
    <row r="528" customFormat="1" ht="12" customHeight="1"/>
    <row r="529" customFormat="1" ht="12" customHeight="1"/>
    <row r="530" customFormat="1" ht="12" customHeight="1"/>
    <row r="531" customFormat="1" ht="12" customHeight="1"/>
    <row r="532" customFormat="1" ht="12" customHeight="1"/>
    <row r="533" customFormat="1" ht="12" customHeight="1"/>
    <row r="534" customFormat="1" ht="12" customHeight="1"/>
    <row r="535" customFormat="1" ht="12" customHeight="1"/>
    <row r="536" customFormat="1" ht="12" customHeight="1"/>
    <row r="537" customFormat="1" ht="12" customHeight="1"/>
    <row r="538" customFormat="1" ht="12" customHeight="1"/>
    <row r="539" customFormat="1" ht="12" customHeight="1"/>
    <row r="540" customFormat="1" ht="12" customHeight="1"/>
    <row r="541" customFormat="1" ht="12" customHeight="1"/>
    <row r="542" customFormat="1" ht="12" customHeight="1"/>
    <row r="543" customFormat="1" ht="12" customHeight="1"/>
    <row r="544" customFormat="1" ht="12" customHeight="1"/>
    <row r="545" customFormat="1" ht="12" customHeight="1"/>
    <row r="546" customFormat="1" ht="12" customHeight="1"/>
    <row r="547" customFormat="1" ht="12" customHeight="1"/>
    <row r="548" customFormat="1" ht="12" customHeight="1"/>
    <row r="549" customFormat="1" ht="12" customHeight="1"/>
    <row r="550" customFormat="1" ht="12" customHeight="1"/>
    <row r="551" customFormat="1" ht="12" customHeight="1"/>
    <row r="552" customFormat="1" ht="12" customHeight="1"/>
    <row r="553" customFormat="1" ht="12" customHeight="1"/>
    <row r="554" customFormat="1" ht="12" customHeight="1"/>
    <row r="555" customFormat="1" ht="12" customHeight="1"/>
    <row r="556" customFormat="1" ht="12" customHeight="1"/>
    <row r="557" customFormat="1" ht="12" customHeight="1"/>
    <row r="558" customFormat="1" ht="12" customHeight="1"/>
    <row r="559" customFormat="1" ht="12" customHeight="1"/>
    <row r="560" customFormat="1" ht="12" customHeight="1"/>
    <row r="561" customFormat="1" ht="12" customHeight="1"/>
    <row r="562" customFormat="1" ht="12" customHeight="1"/>
    <row r="563" customFormat="1" ht="12" customHeight="1"/>
    <row r="564" customFormat="1" ht="12" customHeight="1"/>
    <row r="565" customFormat="1" ht="12" customHeight="1"/>
    <row r="566" customFormat="1" ht="12" customHeight="1"/>
    <row r="567" customFormat="1" ht="12" customHeight="1"/>
    <row r="568" customFormat="1" ht="12" customHeight="1"/>
    <row r="569" customFormat="1" ht="12" customHeight="1"/>
    <row r="570" customFormat="1" ht="12" customHeight="1"/>
    <row r="571" customFormat="1" ht="12" customHeight="1"/>
    <row r="572" customFormat="1" ht="12" customHeight="1"/>
    <row r="573" customFormat="1" ht="12" customHeight="1"/>
    <row r="574" customFormat="1" ht="12" customHeight="1"/>
    <row r="575" customFormat="1" ht="12" customHeight="1"/>
    <row r="576" customFormat="1" ht="12" customHeight="1"/>
    <row r="577" customFormat="1" ht="12" customHeight="1"/>
    <row r="578" customFormat="1" ht="12" customHeight="1"/>
    <row r="579" customFormat="1" ht="12" customHeight="1"/>
    <row r="580" customFormat="1" ht="12" customHeight="1"/>
    <row r="581" customFormat="1" ht="12" customHeight="1"/>
    <row r="582" customFormat="1" ht="12" customHeight="1"/>
    <row r="583" customFormat="1" ht="12" customHeight="1"/>
    <row r="584" customFormat="1" ht="12" customHeight="1"/>
    <row r="585" customFormat="1" ht="12" customHeight="1"/>
    <row r="586" customFormat="1" ht="12" customHeight="1"/>
    <row r="587" customFormat="1" ht="12" customHeight="1"/>
    <row r="588" customFormat="1" ht="12" customHeight="1"/>
    <row r="589" customFormat="1" ht="12" customHeight="1"/>
    <row r="590" customFormat="1" ht="12" customHeight="1"/>
    <row r="591" customFormat="1" ht="12" customHeight="1"/>
    <row r="592" customFormat="1" ht="12" customHeight="1"/>
    <row r="593" customFormat="1" ht="12" customHeight="1"/>
    <row r="594" customFormat="1" ht="12" customHeight="1"/>
    <row r="595" customFormat="1" ht="12" customHeight="1"/>
    <row r="596" customFormat="1" ht="12" customHeight="1"/>
    <row r="597" customFormat="1" ht="12" customHeight="1"/>
    <row r="598" customFormat="1" ht="12" customHeight="1"/>
    <row r="599" customFormat="1" ht="12" customHeight="1"/>
    <row r="600" customFormat="1" ht="12" customHeight="1"/>
    <row r="601" customFormat="1" ht="12" customHeight="1"/>
    <row r="602" customFormat="1" ht="12" customHeight="1"/>
    <row r="603" customFormat="1" ht="12" customHeight="1"/>
    <row r="604" customFormat="1" ht="12" customHeight="1"/>
    <row r="605" customFormat="1" ht="12" customHeight="1"/>
    <row r="606" customFormat="1" ht="12" customHeight="1"/>
    <row r="607" customFormat="1" ht="12" customHeight="1"/>
    <row r="608" customFormat="1" ht="12" customHeight="1"/>
    <row r="609" customFormat="1" ht="12" customHeight="1"/>
    <row r="610" customFormat="1" ht="12" customHeight="1"/>
    <row r="611" customFormat="1" ht="12" customHeight="1"/>
    <row r="612" customFormat="1" ht="12" customHeight="1"/>
    <row r="613" customFormat="1" ht="12" customHeight="1"/>
    <row r="614" customFormat="1" ht="12" customHeight="1"/>
    <row r="615" customFormat="1" ht="12" customHeight="1"/>
    <row r="616" customFormat="1" ht="12" customHeight="1"/>
    <row r="617" customFormat="1" ht="12" customHeight="1"/>
    <row r="618" customFormat="1" ht="12" customHeight="1"/>
    <row r="619" customFormat="1" ht="12" customHeight="1"/>
    <row r="620" customFormat="1" ht="12" customHeight="1"/>
    <row r="621" customFormat="1" ht="12" customHeight="1"/>
    <row r="622" customFormat="1" ht="12" customHeight="1"/>
    <row r="623" customFormat="1" ht="12" customHeight="1"/>
    <row r="624" customFormat="1" ht="12" customHeight="1"/>
    <row r="625" customFormat="1" ht="12" customHeight="1"/>
    <row r="626" customFormat="1" ht="12" customHeight="1"/>
    <row r="627" customFormat="1" ht="12" customHeight="1"/>
    <row r="628" customFormat="1" ht="12" customHeight="1"/>
    <row r="629" customFormat="1" ht="12" customHeight="1"/>
    <row r="630" customFormat="1" ht="12" customHeight="1"/>
    <row r="631" customFormat="1" ht="12" customHeight="1"/>
    <row r="632" customFormat="1" ht="12" customHeight="1"/>
    <row r="633" customFormat="1" ht="12" customHeight="1"/>
    <row r="634" customFormat="1" ht="12" customHeight="1"/>
    <row r="635" customFormat="1" ht="12" customHeight="1"/>
    <row r="636" customFormat="1" ht="12" customHeight="1"/>
    <row r="637" customFormat="1" ht="12" customHeight="1"/>
    <row r="638" customFormat="1" ht="12" customHeight="1"/>
    <row r="639" customFormat="1" ht="12" customHeight="1"/>
    <row r="640" customFormat="1" ht="12" customHeight="1"/>
    <row r="641" customFormat="1" ht="12" customHeight="1"/>
    <row r="642" customFormat="1" ht="12" customHeight="1"/>
    <row r="643" customFormat="1" ht="12" customHeight="1"/>
    <row r="644" customFormat="1" ht="12" customHeight="1"/>
    <row r="645" customFormat="1" ht="12" customHeight="1"/>
    <row r="646" customFormat="1" ht="12" customHeight="1"/>
    <row r="647" customFormat="1" ht="12" customHeight="1"/>
    <row r="648" customFormat="1" ht="12" customHeight="1"/>
    <row r="649" customFormat="1" ht="12" customHeight="1"/>
    <row r="650" customFormat="1" ht="12" customHeight="1"/>
    <row r="651" customFormat="1" ht="12" customHeight="1"/>
    <row r="652" customFormat="1" ht="12" customHeight="1"/>
    <row r="653" customFormat="1" ht="12" customHeight="1"/>
    <row r="654" customFormat="1" ht="12" customHeight="1"/>
    <row r="655" customFormat="1" ht="12" customHeight="1"/>
    <row r="656" customFormat="1" ht="12" customHeight="1"/>
    <row r="657" customFormat="1" ht="12" customHeight="1"/>
    <row r="658" customFormat="1" ht="12" customHeight="1"/>
    <row r="659" customFormat="1" ht="12" customHeight="1"/>
    <row r="660" customFormat="1" ht="12" customHeight="1"/>
    <row r="661" customFormat="1" ht="12" customHeight="1"/>
    <row r="662" customFormat="1" ht="12" customHeight="1"/>
    <row r="663" customFormat="1" ht="12" customHeight="1"/>
    <row r="664" customFormat="1" ht="12" customHeight="1"/>
    <row r="665" customFormat="1" ht="12" customHeight="1"/>
    <row r="666" customFormat="1" ht="12" customHeight="1"/>
    <row r="667" customFormat="1" ht="12" customHeight="1"/>
    <row r="668" customFormat="1" ht="12" customHeight="1"/>
    <row r="669" customFormat="1" ht="12" customHeight="1"/>
    <row r="670" customFormat="1" ht="12" customHeight="1"/>
    <row r="671" customFormat="1" ht="12" customHeight="1"/>
    <row r="672" customFormat="1" ht="12" customHeight="1"/>
    <row r="673" customFormat="1" ht="12" customHeight="1"/>
    <row r="674" customFormat="1" ht="12" customHeight="1"/>
    <row r="675" customFormat="1" ht="12" customHeight="1"/>
    <row r="676" customFormat="1" ht="12" customHeight="1"/>
    <row r="677" customFormat="1" ht="12" customHeight="1"/>
    <row r="678" customFormat="1" ht="12" customHeight="1"/>
    <row r="679" customFormat="1" ht="12" customHeight="1"/>
    <row r="680" customFormat="1" ht="12" customHeight="1"/>
    <row r="681" customFormat="1" ht="12" customHeight="1"/>
    <row r="682" customFormat="1" ht="12" customHeight="1"/>
    <row r="683" customFormat="1" ht="12" customHeight="1"/>
    <row r="684" customFormat="1" ht="12" customHeight="1"/>
    <row r="685" customFormat="1" ht="12" customHeight="1"/>
    <row r="686" customFormat="1" ht="12" customHeight="1"/>
    <row r="687" customFormat="1" ht="12" customHeight="1"/>
    <row r="688" customFormat="1" ht="12" customHeight="1"/>
    <row r="689" customFormat="1" ht="12" customHeight="1"/>
    <row r="690" customFormat="1" ht="12" customHeight="1"/>
    <row r="691" customFormat="1" ht="12" customHeight="1"/>
    <row r="692" customFormat="1" ht="12" customHeight="1"/>
    <row r="693" customFormat="1" ht="12" customHeight="1"/>
    <row r="694" customFormat="1" ht="12" customHeight="1"/>
    <row r="695" customFormat="1" ht="12" customHeight="1"/>
    <row r="696" customFormat="1" ht="12" customHeight="1"/>
    <row r="697" customFormat="1" ht="12" customHeight="1"/>
    <row r="698" customFormat="1" ht="12" customHeight="1"/>
    <row r="699" customFormat="1" ht="12" customHeight="1"/>
    <row r="700" customFormat="1" ht="12" customHeight="1"/>
    <row r="701" customFormat="1" ht="12" customHeight="1"/>
    <row r="702" customFormat="1" ht="12" customHeight="1"/>
    <row r="703" customFormat="1" ht="12" customHeight="1"/>
    <row r="704" customFormat="1" ht="12" customHeight="1"/>
    <row r="705" customFormat="1" ht="12" customHeight="1"/>
    <row r="706" customFormat="1" ht="12" customHeight="1"/>
    <row r="707" customFormat="1" ht="12" customHeight="1"/>
    <row r="708" customFormat="1" ht="12" customHeight="1"/>
    <row r="709" customFormat="1" ht="12" customHeight="1"/>
    <row r="710" customFormat="1" ht="12" customHeight="1"/>
    <row r="711" customFormat="1" ht="12" customHeight="1"/>
    <row r="712" customFormat="1" ht="12" customHeight="1"/>
    <row r="713" customFormat="1" ht="12" customHeight="1"/>
    <row r="714" customFormat="1" ht="12" customHeight="1"/>
    <row r="715" customFormat="1" ht="12" customHeight="1"/>
    <row r="716" customFormat="1" ht="12" customHeight="1"/>
    <row r="717" customFormat="1" ht="12" customHeight="1"/>
    <row r="718" customFormat="1" ht="12" customHeight="1"/>
    <row r="719" customFormat="1" ht="12" customHeight="1"/>
    <row r="720" customFormat="1" ht="12" customHeight="1"/>
    <row r="721" customFormat="1" ht="12" customHeight="1"/>
    <row r="722" customFormat="1" ht="12" customHeight="1"/>
    <row r="723" customFormat="1" ht="12" customHeight="1"/>
    <row r="724" customFormat="1" ht="12" customHeight="1"/>
    <row r="725" customFormat="1" ht="12" customHeight="1"/>
    <row r="726" customFormat="1" ht="12" customHeight="1"/>
    <row r="727" customFormat="1" ht="12" customHeight="1"/>
    <row r="728" customFormat="1" ht="12" customHeight="1"/>
    <row r="729" customFormat="1" ht="12" customHeight="1"/>
    <row r="730" customFormat="1" ht="12" customHeight="1"/>
    <row r="731" customFormat="1" ht="12" customHeight="1"/>
    <row r="732" customFormat="1" ht="12" customHeight="1"/>
    <row r="733" customFormat="1" ht="12" customHeight="1"/>
    <row r="734" customFormat="1" ht="12" customHeight="1"/>
    <row r="735" customFormat="1" ht="12" customHeight="1"/>
    <row r="736" customFormat="1" ht="12" customHeight="1"/>
    <row r="737" customFormat="1" ht="12" customHeight="1"/>
    <row r="738" customFormat="1" ht="12" customHeight="1"/>
    <row r="739" customFormat="1" ht="12" customHeight="1"/>
    <row r="740" customFormat="1" ht="12" customHeight="1"/>
    <row r="741" customFormat="1" ht="12" customHeight="1"/>
    <row r="742" customFormat="1" ht="12" customHeight="1"/>
    <row r="743" customFormat="1" ht="12" customHeight="1"/>
    <row r="744" customFormat="1" ht="12" customHeight="1"/>
    <row r="745" customFormat="1" ht="12" customHeight="1"/>
    <row r="746" customFormat="1" ht="12" customHeight="1"/>
    <row r="747" customFormat="1" ht="12" customHeight="1"/>
    <row r="748" customFormat="1" ht="12" customHeight="1"/>
    <row r="749" customFormat="1" ht="12" customHeight="1"/>
    <row r="750" customFormat="1" ht="12" customHeight="1"/>
    <row r="751" customFormat="1" ht="12" customHeight="1"/>
    <row r="752" customFormat="1" ht="12" customHeight="1"/>
    <row r="753" customFormat="1" ht="12" customHeight="1"/>
    <row r="754" customFormat="1" ht="12" customHeight="1"/>
    <row r="755" customFormat="1" ht="12" customHeight="1"/>
    <row r="756" customFormat="1" ht="12" customHeight="1"/>
    <row r="757" customFormat="1" ht="12" customHeight="1"/>
    <row r="758" customFormat="1" ht="12" customHeight="1"/>
    <row r="759" customFormat="1" ht="12" customHeight="1"/>
    <row r="760" customFormat="1" ht="12" customHeight="1"/>
    <row r="761" customFormat="1" ht="12" customHeight="1"/>
    <row r="762" customFormat="1" ht="12" customHeight="1"/>
    <row r="763" customFormat="1" ht="12" customHeight="1"/>
    <row r="764" customFormat="1" ht="12" customHeight="1"/>
    <row r="765" customFormat="1" ht="12" customHeight="1"/>
    <row r="766" customFormat="1" ht="12" customHeight="1"/>
    <row r="767" customFormat="1" ht="12" customHeight="1"/>
    <row r="768" customFormat="1" ht="12" customHeight="1"/>
    <row r="769" customFormat="1" ht="12" customHeight="1"/>
    <row r="770" customFormat="1" ht="12" customHeight="1"/>
    <row r="771" customFormat="1" ht="12" customHeight="1"/>
    <row r="772" customFormat="1" ht="12" customHeight="1"/>
    <row r="773" customFormat="1" ht="12" customHeight="1"/>
    <row r="774" customFormat="1" ht="12" customHeight="1"/>
    <row r="775" customFormat="1" ht="12" customHeight="1"/>
    <row r="776" customFormat="1" ht="12" customHeight="1"/>
    <row r="777" customFormat="1" ht="12" customHeight="1"/>
    <row r="778" customFormat="1" ht="12" customHeight="1"/>
    <row r="779" customFormat="1" ht="12" customHeight="1"/>
    <row r="780" customFormat="1" ht="12" customHeight="1"/>
    <row r="781" customFormat="1" ht="12" customHeight="1"/>
    <row r="782" customFormat="1" ht="12" customHeight="1"/>
    <row r="783" customFormat="1" ht="12" customHeight="1"/>
    <row r="784" customFormat="1" ht="12" customHeight="1"/>
    <row r="785" customFormat="1" ht="12" customHeight="1"/>
    <row r="786" customFormat="1" ht="12" customHeight="1"/>
    <row r="787" customFormat="1" ht="12" customHeight="1"/>
    <row r="788" customFormat="1" ht="12" customHeight="1"/>
    <row r="789" customFormat="1" ht="12" customHeight="1"/>
    <row r="790" customFormat="1" ht="12" customHeight="1"/>
    <row r="791" customFormat="1" ht="12" customHeight="1"/>
    <row r="792" customFormat="1" ht="12" customHeight="1"/>
    <row r="793" customFormat="1" ht="12" customHeight="1"/>
    <row r="794" customFormat="1" ht="12" customHeight="1"/>
    <row r="795" customFormat="1" ht="12" customHeight="1"/>
    <row r="796" customFormat="1" ht="12" customHeight="1"/>
    <row r="797" customFormat="1" ht="12" customHeight="1"/>
    <row r="798" customFormat="1" ht="12" customHeight="1"/>
    <row r="799" customFormat="1" ht="12" customHeight="1"/>
    <row r="800" customFormat="1" ht="12" customHeight="1"/>
    <row r="801" customFormat="1" ht="12" customHeight="1"/>
    <row r="802" customFormat="1" ht="12" customHeight="1"/>
    <row r="803" customFormat="1" ht="12" customHeight="1"/>
    <row r="804" customFormat="1" ht="12" customHeight="1"/>
    <row r="805" customFormat="1" ht="12" customHeight="1"/>
    <row r="806" customFormat="1" ht="12" customHeight="1"/>
    <row r="807" customFormat="1" ht="12" customHeight="1"/>
    <row r="808" customFormat="1" ht="12" customHeight="1"/>
    <row r="809" customFormat="1" ht="12" customHeight="1"/>
    <row r="810" customFormat="1" ht="12" customHeight="1"/>
    <row r="811" customFormat="1" ht="12" customHeight="1"/>
    <row r="812" customFormat="1" ht="12" customHeight="1"/>
    <row r="813" customFormat="1" ht="12" customHeight="1"/>
    <row r="814" customFormat="1" ht="12" customHeight="1"/>
    <row r="815" customFormat="1" ht="12" customHeight="1"/>
    <row r="816" customFormat="1" ht="12" customHeight="1"/>
    <row r="817" customFormat="1" ht="12" customHeight="1"/>
    <row r="818" customFormat="1" ht="12" customHeight="1"/>
    <row r="819" customFormat="1" ht="12" customHeight="1"/>
    <row r="820" customFormat="1" ht="12" customHeight="1"/>
    <row r="821" customFormat="1" ht="12" customHeight="1"/>
    <row r="822" customFormat="1" ht="12" customHeight="1"/>
    <row r="823" customFormat="1" ht="12" customHeight="1"/>
    <row r="824" customFormat="1" ht="12" customHeight="1"/>
    <row r="825" customFormat="1" ht="12" customHeight="1"/>
    <row r="826" customFormat="1" ht="12" customHeight="1"/>
    <row r="827" customFormat="1" ht="12" customHeight="1"/>
    <row r="828" customFormat="1" ht="12" customHeight="1"/>
    <row r="829" customFormat="1" ht="12" customHeight="1"/>
    <row r="830" customFormat="1" ht="12" customHeight="1"/>
    <row r="831" customFormat="1" ht="12" customHeight="1"/>
    <row r="832" customFormat="1" ht="12" customHeight="1"/>
    <row r="833" customFormat="1" ht="12" customHeight="1"/>
    <row r="834" customFormat="1" ht="12" customHeight="1"/>
    <row r="835" customFormat="1" ht="12" customHeight="1"/>
    <row r="836" customFormat="1" ht="12" customHeight="1"/>
    <row r="837" customFormat="1" ht="12" customHeight="1"/>
    <row r="838" customFormat="1" ht="12" customHeight="1"/>
    <row r="839" customFormat="1" ht="12" customHeight="1"/>
    <row r="840" customFormat="1" ht="12" customHeight="1"/>
    <row r="841" customFormat="1" ht="12" customHeight="1"/>
    <row r="842" customFormat="1" ht="12" customHeight="1"/>
    <row r="843" customFormat="1" ht="12" customHeight="1"/>
    <row r="844" customFormat="1" ht="12" customHeight="1"/>
    <row r="845" customFormat="1" ht="12" customHeight="1"/>
    <row r="846" customFormat="1" ht="12" customHeight="1"/>
    <row r="847" customFormat="1" ht="12" customHeight="1"/>
    <row r="848" customFormat="1" ht="12" customHeight="1"/>
    <row r="849" customFormat="1" ht="12" customHeight="1"/>
    <row r="850" customFormat="1" ht="12" customHeight="1"/>
    <row r="851" customFormat="1" ht="12" customHeight="1"/>
    <row r="852" customFormat="1" ht="12" customHeight="1"/>
    <row r="853" customFormat="1" ht="12" customHeight="1"/>
    <row r="854" customFormat="1" ht="12" customHeight="1"/>
    <row r="855" customFormat="1" ht="12" customHeight="1"/>
    <row r="856" customFormat="1" ht="12" customHeight="1"/>
    <row r="857" customFormat="1" ht="12" customHeight="1"/>
    <row r="858" customFormat="1" ht="12" customHeight="1"/>
    <row r="859" customFormat="1" ht="12" customHeight="1"/>
    <row r="860" customFormat="1" ht="12" customHeight="1"/>
    <row r="861" customFormat="1" ht="12" customHeight="1"/>
    <row r="862" customFormat="1" ht="12" customHeight="1"/>
    <row r="863" customFormat="1" ht="12" customHeight="1"/>
    <row r="864" customFormat="1" ht="12" customHeight="1"/>
    <row r="865" customFormat="1" ht="12" customHeight="1"/>
    <row r="866" customFormat="1" ht="12" customHeight="1"/>
    <row r="867" customFormat="1" ht="12" customHeight="1"/>
    <row r="868" customFormat="1" ht="12" customHeight="1"/>
    <row r="869" customFormat="1" ht="12" customHeight="1"/>
    <row r="870" customFormat="1" ht="12" customHeight="1"/>
    <row r="871" customFormat="1" ht="12" customHeight="1"/>
    <row r="872" customFormat="1" ht="12" customHeight="1"/>
    <row r="873" customFormat="1" ht="12" customHeight="1"/>
    <row r="874" customFormat="1" ht="12" customHeight="1"/>
    <row r="875" customFormat="1" ht="12" customHeight="1"/>
    <row r="876" customFormat="1" ht="12" customHeight="1"/>
    <row r="877" customFormat="1" ht="12" customHeight="1"/>
    <row r="878" customFormat="1" ht="12" customHeight="1"/>
    <row r="879" customFormat="1" ht="12" customHeight="1"/>
    <row r="880" customFormat="1" ht="12" customHeight="1"/>
    <row r="881" customFormat="1" ht="12" customHeight="1"/>
    <row r="882" customFormat="1" ht="12" customHeight="1"/>
    <row r="883" customFormat="1" ht="12" customHeight="1"/>
    <row r="884" customFormat="1" ht="12" customHeight="1"/>
    <row r="885" customFormat="1" ht="12" customHeight="1"/>
    <row r="886" customFormat="1" ht="12" customHeight="1"/>
    <row r="887" customFormat="1" ht="12" customHeight="1"/>
    <row r="888" customFormat="1" ht="12" customHeight="1"/>
    <row r="889" customFormat="1" ht="12" customHeight="1"/>
    <row r="890" customFormat="1" ht="12" customHeight="1"/>
    <row r="891" customFormat="1" ht="12" customHeight="1"/>
    <row r="892" customFormat="1" ht="12" customHeight="1"/>
    <row r="893" customFormat="1" ht="12" customHeight="1"/>
    <row r="894" customFormat="1" ht="12" customHeight="1"/>
    <row r="895" customFormat="1" ht="12" customHeight="1"/>
    <row r="896" customFormat="1" ht="12" customHeight="1"/>
    <row r="897" customFormat="1" ht="12" customHeight="1"/>
    <row r="898" customFormat="1" ht="12" customHeight="1"/>
    <row r="899" customFormat="1" ht="12" customHeight="1"/>
    <row r="900" customFormat="1" ht="12" customHeight="1"/>
    <row r="901" customFormat="1" ht="12" customHeight="1"/>
    <row r="902" customFormat="1" ht="12" customHeight="1"/>
    <row r="903" customFormat="1" ht="12" customHeight="1"/>
    <row r="904" customFormat="1" ht="12" customHeight="1"/>
    <row r="905" customFormat="1" ht="12" customHeight="1"/>
    <row r="906" customFormat="1" ht="12" customHeight="1"/>
    <row r="907" customFormat="1" ht="12" customHeight="1"/>
    <row r="908" customFormat="1" ht="12" customHeight="1"/>
    <row r="909" customFormat="1" ht="12" customHeight="1"/>
    <row r="910" customFormat="1" ht="12" customHeight="1"/>
    <row r="911" customFormat="1" ht="12" customHeight="1"/>
    <row r="912" customFormat="1" ht="12" customHeight="1"/>
    <row r="913" customFormat="1" ht="12" customHeight="1"/>
    <row r="914" customFormat="1" ht="12" customHeight="1"/>
    <row r="915" customFormat="1" ht="12" customHeight="1"/>
    <row r="916" customFormat="1" ht="12" customHeight="1"/>
    <row r="917" customFormat="1" ht="12" customHeight="1"/>
    <row r="918" customFormat="1" ht="12" customHeight="1"/>
    <row r="919" customFormat="1" ht="12" customHeight="1"/>
    <row r="920" customFormat="1" ht="12" customHeight="1"/>
    <row r="921" customFormat="1" ht="12" customHeight="1"/>
    <row r="922" customFormat="1" ht="12" customHeight="1"/>
    <row r="923" customFormat="1" ht="12" customHeight="1"/>
    <row r="924" customFormat="1" ht="12" customHeight="1"/>
    <row r="925" customFormat="1" ht="12" customHeight="1"/>
    <row r="926" customFormat="1" ht="12" customHeight="1"/>
    <row r="927" customFormat="1" ht="12" customHeight="1"/>
    <row r="928" customFormat="1" ht="12" customHeight="1"/>
    <row r="929" customFormat="1" ht="12" customHeight="1"/>
    <row r="930" customFormat="1" ht="12" customHeight="1"/>
    <row r="931" customFormat="1" ht="12" customHeight="1"/>
    <row r="932" customFormat="1" ht="12" customHeight="1"/>
    <row r="933" customFormat="1" ht="12" customHeight="1"/>
    <row r="934" customFormat="1" ht="12" customHeight="1"/>
    <row r="935" customFormat="1" ht="12" customHeight="1"/>
    <row r="936" customFormat="1" ht="12" customHeight="1"/>
    <row r="937" customFormat="1" ht="12" customHeight="1"/>
    <row r="938" customFormat="1" ht="12" customHeight="1"/>
    <row r="939" customFormat="1" ht="12" customHeight="1"/>
    <row r="940" customFormat="1" ht="12" customHeight="1"/>
    <row r="941" customFormat="1" ht="12" customHeight="1"/>
    <row r="942" customFormat="1" ht="12" customHeight="1"/>
    <row r="943" customFormat="1" ht="12" customHeight="1"/>
    <row r="944" customFormat="1" ht="12" customHeight="1"/>
    <row r="945" customFormat="1" ht="12" customHeight="1"/>
    <row r="946" customFormat="1" ht="12" customHeight="1"/>
    <row r="947" customFormat="1" ht="12" customHeight="1"/>
    <row r="948" customFormat="1" ht="12" customHeight="1"/>
    <row r="949" customFormat="1" ht="12" customHeight="1"/>
    <row r="950" customFormat="1" ht="12" customHeight="1"/>
    <row r="951" customFormat="1" ht="12" customHeight="1"/>
    <row r="952" customFormat="1" ht="12" customHeight="1"/>
    <row r="953" customFormat="1" ht="12" customHeight="1"/>
    <row r="954" customFormat="1" ht="12" customHeight="1"/>
    <row r="955" customFormat="1" ht="12" customHeight="1"/>
    <row r="956" customFormat="1" ht="12" customHeight="1"/>
    <row r="957" customFormat="1" ht="12" customHeight="1"/>
    <row r="958" customFormat="1" ht="12" customHeight="1"/>
    <row r="959" customFormat="1" ht="12" customHeight="1"/>
    <row r="960" customFormat="1" ht="12" customHeight="1"/>
    <row r="961" customFormat="1" ht="12" customHeight="1"/>
    <row r="962" customFormat="1" ht="12" customHeight="1"/>
    <row r="963" customFormat="1" ht="12" customHeight="1"/>
    <row r="964" customFormat="1" ht="12" customHeight="1"/>
    <row r="965" customFormat="1" ht="12" customHeight="1"/>
    <row r="966" customFormat="1" ht="12" customHeight="1"/>
    <row r="967" customFormat="1" ht="12" customHeight="1"/>
    <row r="968" customFormat="1" ht="12" customHeight="1"/>
    <row r="969" customFormat="1" ht="12" customHeight="1"/>
    <row r="970" customFormat="1" ht="12" customHeight="1"/>
    <row r="971" customFormat="1" ht="12" customHeight="1"/>
    <row r="972" customFormat="1" ht="12" customHeight="1"/>
    <row r="973" customFormat="1" ht="12" customHeight="1"/>
    <row r="974" customFormat="1" ht="12" customHeight="1"/>
    <row r="975" customFormat="1" ht="12" customHeight="1"/>
    <row r="976" customFormat="1" ht="12" customHeight="1"/>
    <row r="977" customFormat="1" ht="12" customHeight="1"/>
    <row r="978" customFormat="1" ht="12" customHeight="1"/>
    <row r="979" customFormat="1" ht="12" customHeight="1"/>
    <row r="980" customFormat="1" ht="12" customHeight="1"/>
    <row r="981" customFormat="1" ht="12" customHeight="1"/>
    <row r="982" customFormat="1" ht="12" customHeight="1"/>
    <row r="983" customFormat="1" ht="12" customHeight="1"/>
    <row r="984" customFormat="1" ht="12" customHeight="1"/>
    <row r="985" customFormat="1" ht="12" customHeight="1"/>
    <row r="986" customFormat="1" ht="12" customHeight="1"/>
    <row r="987" customFormat="1" ht="12" customHeight="1"/>
    <row r="988" customFormat="1" ht="12" customHeight="1"/>
    <row r="989" customFormat="1" ht="12" customHeight="1"/>
    <row r="990" customFormat="1" ht="12" customHeight="1"/>
    <row r="991" customFormat="1" ht="12" customHeight="1"/>
    <row r="992" customFormat="1" ht="12" customHeight="1"/>
    <row r="993" customFormat="1" ht="12" customHeight="1"/>
    <row r="994" customFormat="1" ht="12" customHeight="1"/>
    <row r="995" customFormat="1" ht="12" customHeight="1"/>
    <row r="996" customFormat="1" ht="12" customHeight="1"/>
    <row r="997" customFormat="1" ht="12" customHeight="1"/>
    <row r="998" customFormat="1" ht="12" customHeight="1"/>
    <row r="999" customFormat="1" ht="12" customHeight="1"/>
    <row r="1000" customFormat="1" ht="12" customHeight="1"/>
  </sheetData>
  <mergeCells count="1">
    <mergeCell ref="C1:D1"/>
  </mergeCells>
  <dataValidations count="2">
    <dataValidation type="list" allowBlank="1" showErrorMessage="1" sqref="B4" xr:uid="{6B2C53C6-F07F-6841-8355-B3814CD3FE09}">
      <formula1>artiesten</formula1>
    </dataValidation>
    <dataValidation type="list" allowBlank="1" showErrorMessage="1" sqref="B5" xr:uid="{772EDD06-031C-FF4F-B5D8-82BBF04F012A}">
      <formula1>productie</formula1>
    </dataValidation>
  </dataValidations>
  <pageMargins left="0.75" right="0.75" top="1" bottom="1" header="0" footer="0"/>
  <pageSetup paperSize="9" orientation="landscape"/>
  <legacy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Z1000"/>
  <sheetViews>
    <sheetView workbookViewId="0">
      <selection sqref="A1:XFD1048576"/>
    </sheetView>
  </sheetViews>
  <sheetFormatPr defaultColWidth="14.5" defaultRowHeight="15" customHeight="1"/>
  <cols>
    <col min="1" max="1" width="42.625" customWidth="1"/>
    <col min="2" max="16" width="14.5" customWidth="1"/>
    <col min="17" max="26" width="11" customWidth="1"/>
  </cols>
  <sheetData>
    <row r="1" spans="1:26" s="93" customFormat="1" ht="15.95" customHeight="1" thickBot="1">
      <c r="A1" s="94" t="s">
        <v>40</v>
      </c>
      <c r="B1" s="95">
        <v>2026</v>
      </c>
      <c r="C1" s="166" t="s">
        <v>122</v>
      </c>
      <c r="D1" s="181"/>
    </row>
    <row r="2" spans="1:26" ht="12" customHeight="1"/>
    <row r="3" spans="1:26" ht="12" customHeight="1">
      <c r="A3" s="17" t="s">
        <v>42</v>
      </c>
      <c r="B3" s="18" t="s">
        <v>15</v>
      </c>
    </row>
    <row r="4" spans="1:26" ht="12" customHeight="1">
      <c r="A4" s="17" t="s">
        <v>43</v>
      </c>
      <c r="B4" s="18" t="s">
        <v>15</v>
      </c>
    </row>
    <row r="5" spans="1:26" ht="12" customHeight="1">
      <c r="A5" s="17" t="s">
        <v>44</v>
      </c>
      <c r="B5" s="18" t="s">
        <v>15</v>
      </c>
    </row>
    <row r="6" spans="1:26" ht="12" customHeight="1">
      <c r="A6" s="17" t="s">
        <v>45</v>
      </c>
      <c r="B6" s="19">
        <v>0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2" customHeight="1"/>
    <row r="8" spans="1:26" ht="12" customHeight="1">
      <c r="A8" s="15" t="s">
        <v>46</v>
      </c>
    </row>
    <row r="9" spans="1:26" ht="12" customHeight="1">
      <c r="A9" s="17" t="s">
        <v>47</v>
      </c>
      <c r="B9" s="20" t="s">
        <v>123</v>
      </c>
    </row>
    <row r="10" spans="1:26" ht="12" customHeight="1">
      <c r="A10" s="17" t="s">
        <v>49</v>
      </c>
      <c r="B10" s="18" t="s">
        <v>15</v>
      </c>
    </row>
    <row r="11" spans="1:26" ht="12" customHeight="1">
      <c r="A11" s="17" t="s">
        <v>50</v>
      </c>
      <c r="B11" s="18" t="s">
        <v>15</v>
      </c>
      <c r="C11" s="7" t="s">
        <v>15</v>
      </c>
      <c r="D11" s="6" t="s">
        <v>15</v>
      </c>
      <c r="E11" s="6"/>
      <c r="F11" s="6"/>
    </row>
    <row r="12" spans="1:26" ht="12" customHeight="1">
      <c r="A12" s="17" t="s">
        <v>51</v>
      </c>
      <c r="B12" s="18" t="s">
        <v>15</v>
      </c>
      <c r="C12" s="7" t="s">
        <v>15</v>
      </c>
      <c r="D12" s="6"/>
      <c r="E12" s="6"/>
      <c r="F12" s="6"/>
    </row>
    <row r="13" spans="1:26" ht="12" customHeight="1">
      <c r="A13" s="17" t="s">
        <v>52</v>
      </c>
      <c r="B13" s="18" t="s">
        <v>15</v>
      </c>
      <c r="C13" s="7" t="s">
        <v>15</v>
      </c>
    </row>
    <row r="14" spans="1:26" ht="12" customHeight="1"/>
    <row r="15" spans="1:26" ht="12" customHeight="1">
      <c r="A15" s="17" t="s">
        <v>53</v>
      </c>
      <c r="B15" s="21">
        <v>0</v>
      </c>
    </row>
    <row r="16" spans="1:26" ht="12" customHeight="1">
      <c r="A16" s="17" t="s">
        <v>54</v>
      </c>
      <c r="B16" s="21">
        <v>0</v>
      </c>
    </row>
    <row r="17" spans="1:26" ht="12" customHeight="1">
      <c r="A17" s="17" t="s">
        <v>55</v>
      </c>
      <c r="B17" s="21">
        <v>0</v>
      </c>
    </row>
    <row r="18" spans="1:26" ht="12" customHeight="1">
      <c r="A18" s="17" t="s">
        <v>56</v>
      </c>
      <c r="B18" s="21">
        <v>0</v>
      </c>
    </row>
    <row r="19" spans="1:26" ht="12" customHeight="1">
      <c r="A19" s="7" t="s">
        <v>15</v>
      </c>
      <c r="B19" s="7" t="s">
        <v>15</v>
      </c>
      <c r="C19" s="7" t="s">
        <v>15</v>
      </c>
    </row>
    <row r="20" spans="1:26" ht="12" customHeight="1">
      <c r="A20" s="17" t="s">
        <v>57</v>
      </c>
      <c r="B20" s="22">
        <v>1</v>
      </c>
      <c r="C20" s="7" t="s">
        <v>124</v>
      </c>
    </row>
    <row r="21" spans="1:26" ht="12" customHeight="1">
      <c r="A21" s="17" t="s">
        <v>59</v>
      </c>
      <c r="B21" s="48">
        <f>(((52*5)-20-10-B22)/11)*B20</f>
        <v>20.90909090909091</v>
      </c>
      <c r="C21" s="7" t="s">
        <v>125</v>
      </c>
    </row>
    <row r="22" spans="1:26" ht="12" customHeight="1">
      <c r="A22" s="17" t="s">
        <v>61</v>
      </c>
      <c r="B22" s="48">
        <v>0</v>
      </c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spans="1:26" ht="12" customHeight="1">
      <c r="A23" s="17" t="s">
        <v>62</v>
      </c>
      <c r="B23" s="24">
        <v>0</v>
      </c>
      <c r="C23" s="7" t="s">
        <v>15</v>
      </c>
    </row>
    <row r="24" spans="1:26" ht="12" customHeight="1">
      <c r="A24" s="17" t="s">
        <v>126</v>
      </c>
      <c r="B24" s="24">
        <f t="shared" ref="B24:B26" si="0">B16*$B$20</f>
        <v>0</v>
      </c>
      <c r="C24" s="7" t="s">
        <v>15</v>
      </c>
    </row>
    <row r="25" spans="1:26" ht="12" customHeight="1">
      <c r="A25" s="17" t="s">
        <v>64</v>
      </c>
      <c r="B25" s="24">
        <f t="shared" si="0"/>
        <v>0</v>
      </c>
      <c r="C25" s="7" t="s">
        <v>15</v>
      </c>
    </row>
    <row r="26" spans="1:26" ht="12" customHeight="1">
      <c r="A26" s="17" t="s">
        <v>65</v>
      </c>
      <c r="B26" s="24">
        <f t="shared" si="0"/>
        <v>0</v>
      </c>
      <c r="C26" s="7" t="s">
        <v>15</v>
      </c>
    </row>
    <row r="27" spans="1:26" ht="12" customHeight="1">
      <c r="A27" s="7" t="s">
        <v>15</v>
      </c>
      <c r="B27" s="7" t="s">
        <v>15</v>
      </c>
      <c r="C27" s="7" t="s">
        <v>15</v>
      </c>
    </row>
    <row r="28" spans="1:26" ht="12" customHeight="1">
      <c r="A28" s="17" t="s">
        <v>66</v>
      </c>
      <c r="B28" s="25">
        <v>0</v>
      </c>
      <c r="C28" s="7" t="s">
        <v>67</v>
      </c>
    </row>
    <row r="29" spans="1:26" ht="12" customHeight="1">
      <c r="A29" s="17" t="s">
        <v>68</v>
      </c>
      <c r="B29" s="25">
        <v>0</v>
      </c>
      <c r="C29" s="7" t="s">
        <v>69</v>
      </c>
    </row>
    <row r="30" spans="1:26" ht="12" customHeight="1">
      <c r="A30" s="17" t="s">
        <v>70</v>
      </c>
      <c r="B30" s="25">
        <v>0</v>
      </c>
      <c r="C30" s="7" t="s">
        <v>67</v>
      </c>
    </row>
    <row r="31" spans="1:26" ht="12" customHeight="1">
      <c r="A31" s="17" t="s">
        <v>70</v>
      </c>
      <c r="B31" s="25">
        <v>0</v>
      </c>
      <c r="C31" s="7" t="s">
        <v>69</v>
      </c>
    </row>
    <row r="32" spans="1:26" ht="12" customHeight="1">
      <c r="A32" s="17" t="s">
        <v>71</v>
      </c>
      <c r="B32" s="25">
        <v>0</v>
      </c>
      <c r="C32" s="7" t="s">
        <v>72</v>
      </c>
    </row>
    <row r="33" spans="1:17" ht="12" customHeight="1">
      <c r="A33" s="17" t="s">
        <v>73</v>
      </c>
      <c r="B33" s="25">
        <v>0</v>
      </c>
      <c r="C33" s="7" t="s">
        <v>74</v>
      </c>
    </row>
    <row r="34" spans="1:17" ht="12" customHeight="1">
      <c r="A34" s="8"/>
      <c r="B34" s="8"/>
      <c r="C34" s="8"/>
    </row>
    <row r="35" spans="1:17" ht="12" customHeight="1">
      <c r="A35" s="17" t="s">
        <v>75</v>
      </c>
      <c r="B35" s="8">
        <f>'RSZ-tarieven'!B5</f>
        <v>0.30609999999999998</v>
      </c>
      <c r="C35" s="8"/>
      <c r="D35" s="8"/>
    </row>
    <row r="36" spans="1:17" ht="12" customHeight="1">
      <c r="A36" s="17" t="s">
        <v>76</v>
      </c>
      <c r="B36" s="8">
        <f>'RSZ-tarieven'!B15</f>
        <v>1.9799999999999998E-2</v>
      </c>
      <c r="C36" s="8"/>
      <c r="D36" s="49"/>
      <c r="E36" s="49"/>
      <c r="G36" s="49"/>
    </row>
    <row r="37" spans="1:17" ht="12" customHeight="1">
      <c r="A37" s="17" t="s">
        <v>77</v>
      </c>
      <c r="B37" s="22">
        <f>IF(B6&lt;10,0,1.69%)</f>
        <v>0</v>
      </c>
      <c r="C37" s="8"/>
    </row>
    <row r="38" spans="1:17" ht="12" customHeight="1">
      <c r="A38" s="17" t="s">
        <v>78</v>
      </c>
      <c r="B38" s="26">
        <f>IF(B23&gt;3744,0,0.14*(11233.89-(B23*3))/3)</f>
        <v>524.2482</v>
      </c>
      <c r="C38" s="6" t="s">
        <v>15</v>
      </c>
      <c r="E38" s="6"/>
    </row>
    <row r="39" spans="1:17" ht="12" customHeight="1">
      <c r="A39" s="17" t="s">
        <v>79</v>
      </c>
      <c r="B39" s="50">
        <f>('RSZ-tarieven'!B31)*B20</f>
        <v>172.33333333333334</v>
      </c>
      <c r="C39" s="6" t="s">
        <v>127</v>
      </c>
    </row>
    <row r="40" spans="1:17" ht="12" customHeight="1">
      <c r="A40" s="17" t="s">
        <v>80</v>
      </c>
      <c r="B40" s="27"/>
    </row>
    <row r="41" spans="1:17" ht="12" customHeight="1">
      <c r="J41" s="28" t="s">
        <v>81</v>
      </c>
      <c r="M41" s="29" t="s">
        <v>15</v>
      </c>
      <c r="Q41" s="24"/>
    </row>
    <row r="42" spans="1:17" ht="12" customHeight="1">
      <c r="B42" s="30">
        <f>B1</f>
        <v>2026</v>
      </c>
      <c r="C42" s="20" t="s">
        <v>82</v>
      </c>
      <c r="D42" s="20" t="s">
        <v>83</v>
      </c>
      <c r="E42" s="20" t="s">
        <v>88</v>
      </c>
      <c r="F42" s="20" t="s">
        <v>84</v>
      </c>
      <c r="G42" s="20" t="s">
        <v>85</v>
      </c>
      <c r="H42" s="20" t="s">
        <v>86</v>
      </c>
      <c r="I42" s="20" t="s">
        <v>87</v>
      </c>
      <c r="J42" s="20" t="s">
        <v>89</v>
      </c>
      <c r="K42" s="20" t="s">
        <v>90</v>
      </c>
      <c r="L42" s="20" t="s">
        <v>91</v>
      </c>
      <c r="M42" s="20" t="s">
        <v>92</v>
      </c>
      <c r="N42" s="20" t="s">
        <v>93</v>
      </c>
      <c r="O42" s="20" t="s">
        <v>94</v>
      </c>
      <c r="P42" s="20" t="s">
        <v>95</v>
      </c>
    </row>
    <row r="43" spans="1:17" ht="12" customHeight="1">
      <c r="A43" s="7" t="s">
        <v>57</v>
      </c>
      <c r="B43" s="31" t="s">
        <v>96</v>
      </c>
      <c r="C43" s="105">
        <f t="shared" ref="C43:D43" si="1">$B$20</f>
        <v>1</v>
      </c>
      <c r="D43" s="106">
        <f t="shared" si="1"/>
        <v>1</v>
      </c>
      <c r="E43" s="107">
        <v>0.1027</v>
      </c>
      <c r="F43" s="106">
        <f t="shared" ref="F43:P43" si="2">$B$20</f>
        <v>1</v>
      </c>
      <c r="G43" s="106">
        <f t="shared" si="2"/>
        <v>1</v>
      </c>
      <c r="H43" s="106">
        <f t="shared" si="2"/>
        <v>1</v>
      </c>
      <c r="I43" s="106">
        <f t="shared" si="2"/>
        <v>1</v>
      </c>
      <c r="J43" s="106">
        <f t="shared" si="2"/>
        <v>1</v>
      </c>
      <c r="K43" s="106">
        <f t="shared" si="2"/>
        <v>1</v>
      </c>
      <c r="L43" s="106">
        <f t="shared" si="2"/>
        <v>1</v>
      </c>
      <c r="M43" s="106">
        <f t="shared" si="2"/>
        <v>1</v>
      </c>
      <c r="N43" s="106">
        <f t="shared" si="2"/>
        <v>1</v>
      </c>
      <c r="O43" s="106">
        <f t="shared" si="2"/>
        <v>1</v>
      </c>
      <c r="P43" s="108">
        <f t="shared" si="2"/>
        <v>1</v>
      </c>
    </row>
    <row r="44" spans="1:17" ht="12" customHeight="1">
      <c r="A44" s="7" t="s">
        <v>97</v>
      </c>
      <c r="B44" s="32">
        <f t="shared" ref="B44:B50" si="3">SUM(C44:P44)</f>
        <v>230</v>
      </c>
      <c r="C44" s="109">
        <f>$B21</f>
        <v>20.90909090909091</v>
      </c>
      <c r="D44" s="110">
        <f t="shared" ref="D44:D45" si="4">C44</f>
        <v>20.90909090909091</v>
      </c>
      <c r="E44" s="111" t="s">
        <v>15</v>
      </c>
      <c r="F44" s="110">
        <f t="shared" ref="F44:F45" si="5">D44</f>
        <v>20.90909090909091</v>
      </c>
      <c r="G44" s="110">
        <f t="shared" ref="G44:I45" si="6">F44</f>
        <v>20.90909090909091</v>
      </c>
      <c r="H44" s="110">
        <f t="shared" si="6"/>
        <v>20.90909090909091</v>
      </c>
      <c r="I44" s="110">
        <f t="shared" si="6"/>
        <v>20.90909090909091</v>
      </c>
      <c r="J44" s="110" t="s">
        <v>15</v>
      </c>
      <c r="K44" s="110">
        <f t="shared" ref="K44:K45" si="7">I44</f>
        <v>20.90909090909091</v>
      </c>
      <c r="L44" s="110">
        <f t="shared" ref="L44:N45" si="8">K44</f>
        <v>20.90909090909091</v>
      </c>
      <c r="M44" s="110">
        <f t="shared" si="8"/>
        <v>20.90909090909091</v>
      </c>
      <c r="N44" s="110">
        <f t="shared" si="8"/>
        <v>20.90909090909091</v>
      </c>
      <c r="O44" s="111" t="s">
        <v>98</v>
      </c>
      <c r="P44" s="112">
        <f t="shared" ref="P44:P45" si="9">N44</f>
        <v>20.90909090909091</v>
      </c>
    </row>
    <row r="45" spans="1:17" ht="12" customHeight="1">
      <c r="A45" s="7" t="s">
        <v>99</v>
      </c>
      <c r="B45" s="33">
        <f t="shared" si="3"/>
        <v>0</v>
      </c>
      <c r="C45" s="34">
        <f>$B23</f>
        <v>0</v>
      </c>
      <c r="D45" s="24">
        <f t="shared" si="4"/>
        <v>0</v>
      </c>
      <c r="E45" s="35">
        <f>B23*11*108%*E43</f>
        <v>0</v>
      </c>
      <c r="F45" s="24">
        <f t="shared" si="5"/>
        <v>0</v>
      </c>
      <c r="G45" s="24">
        <f t="shared" si="6"/>
        <v>0</v>
      </c>
      <c r="H45" s="24">
        <f t="shared" si="6"/>
        <v>0</v>
      </c>
      <c r="I45" s="24">
        <f t="shared" si="6"/>
        <v>0</v>
      </c>
      <c r="J45" s="35" t="s">
        <v>98</v>
      </c>
      <c r="K45" s="24">
        <f t="shared" si="7"/>
        <v>0</v>
      </c>
      <c r="L45" s="24">
        <f t="shared" si="8"/>
        <v>0</v>
      </c>
      <c r="M45" s="24">
        <f t="shared" si="8"/>
        <v>0</v>
      </c>
      <c r="N45" s="24">
        <f t="shared" si="8"/>
        <v>0</v>
      </c>
      <c r="O45" s="24">
        <f>$B$18*$B20</f>
        <v>0</v>
      </c>
      <c r="P45" s="113">
        <f t="shared" si="9"/>
        <v>0</v>
      </c>
    </row>
    <row r="46" spans="1:17" ht="12" customHeight="1">
      <c r="A46" s="7" t="s">
        <v>100</v>
      </c>
      <c r="B46" s="33">
        <f t="shared" si="3"/>
        <v>0</v>
      </c>
      <c r="C46" s="34">
        <f>+$B28+(($B29)*C$44)</f>
        <v>0</v>
      </c>
      <c r="D46" s="24">
        <f>+$B28+($B29*D$44)</f>
        <v>0</v>
      </c>
      <c r="E46" s="35" t="s">
        <v>98</v>
      </c>
      <c r="F46" s="24">
        <f t="shared" ref="F46:I46" si="10">+$B28+($B29*F$44)</f>
        <v>0</v>
      </c>
      <c r="G46" s="24">
        <f t="shared" si="10"/>
        <v>0</v>
      </c>
      <c r="H46" s="24">
        <f t="shared" si="10"/>
        <v>0</v>
      </c>
      <c r="I46" s="24">
        <f t="shared" si="10"/>
        <v>0</v>
      </c>
      <c r="J46" s="35" t="s">
        <v>98</v>
      </c>
      <c r="K46" s="24">
        <f t="shared" ref="K46:N46" si="11">+$B28+($B29*K$21)</f>
        <v>0</v>
      </c>
      <c r="L46" s="24">
        <f t="shared" si="11"/>
        <v>0</v>
      </c>
      <c r="M46" s="24">
        <f t="shared" si="11"/>
        <v>0</v>
      </c>
      <c r="N46" s="24">
        <f t="shared" si="11"/>
        <v>0</v>
      </c>
      <c r="O46" s="35" t="s">
        <v>98</v>
      </c>
      <c r="P46" s="114">
        <f>+$B28+($B29*P$21)</f>
        <v>0</v>
      </c>
    </row>
    <row r="47" spans="1:17" ht="12" customHeight="1">
      <c r="A47" s="7" t="s">
        <v>101</v>
      </c>
      <c r="B47" s="33">
        <f t="shared" si="3"/>
        <v>0</v>
      </c>
      <c r="C47" s="34">
        <f>MAX(0,IF((C45+C46)&gt;0,((C45+C46)*108%)*(B35+B36+B37)-(B38+B39+B40),0))</f>
        <v>0</v>
      </c>
      <c r="D47" s="24">
        <f>MAX(0,IF((D45+D46)&gt;0,((D45+D46)*108%)*(B35+B36+B37)-(B38+B39+B40),0))</f>
        <v>0</v>
      </c>
      <c r="E47" s="35" t="s">
        <v>98</v>
      </c>
      <c r="F47" s="24">
        <f>MAX(0,IF((F45+F46)&gt;0,((F45+F46)*108%)*(B35+B36+B37)-(B38+B39+B40),0))</f>
        <v>0</v>
      </c>
      <c r="G47" s="24">
        <f>MAX(0,IF((G45+G46)&gt;0,((G45+G46)*108%)*(B35+B36+B37)-(B38+B40),0))</f>
        <v>0</v>
      </c>
      <c r="H47" s="24">
        <f>MAX(0,IF((H45+H46)&gt;0,((H45+H46)*108%)*(B35+B36+B37)-(B38+B40),0))</f>
        <v>0</v>
      </c>
      <c r="I47" s="24">
        <f>MAX(0,IF((I45+I46)&gt;0,((I45+I46)*108%)*(B35+B36+B37)-(B38+B40),0))</f>
        <v>0</v>
      </c>
      <c r="J47" s="35" t="s">
        <v>98</v>
      </c>
      <c r="K47" s="24">
        <f>MAX(0,IF((K45+K46)&gt;0,((K45+K46)*108%)*(B35+B36+B37)-(B38+B40),0))</f>
        <v>0</v>
      </c>
      <c r="L47" s="24">
        <f>MAX(0,IF((L45+L46)&gt;0,((L45+L46)*108%)*(B35+B36+B37)-(B38+B40),0))</f>
        <v>0</v>
      </c>
      <c r="M47" s="24">
        <f>MAX(0,IF((M45+M46)&gt;0,((M45+M46)*108%)*(B35+B36+B37)-(B38+B40),0))</f>
        <v>0</v>
      </c>
      <c r="N47" s="24">
        <f>MAX(0,IF((N45+N46)&gt;0,((N45+N46)*108%)*(B35+B36+B37)-(B38+B40),0))</f>
        <v>0</v>
      </c>
      <c r="O47" s="24">
        <f>MAX(0,IF((O45)&gt;0,((O45)*108%)*(B35+B36+B37),0))</f>
        <v>0</v>
      </c>
      <c r="P47" s="114">
        <f>MAX(0,IF((P45+P46)&gt;0,((P45+P46)*108%)*(B35+B36+B37)-(B38+B40),0))</f>
        <v>0</v>
      </c>
    </row>
    <row r="48" spans="1:17" ht="12" customHeight="1">
      <c r="A48" s="7" t="s">
        <v>102</v>
      </c>
      <c r="B48" s="33">
        <f t="shared" si="3"/>
        <v>0</v>
      </c>
      <c r="C48" s="34">
        <f t="shared" ref="C48:D48" si="12">$B30+($B31*C$44)</f>
        <v>0</v>
      </c>
      <c r="D48" s="35">
        <f t="shared" si="12"/>
        <v>0</v>
      </c>
      <c r="E48" s="35" t="s">
        <v>98</v>
      </c>
      <c r="F48" s="35">
        <f t="shared" ref="F48:I48" si="13">$B30+($B31*F$44)</f>
        <v>0</v>
      </c>
      <c r="G48" s="35">
        <f t="shared" si="13"/>
        <v>0</v>
      </c>
      <c r="H48" s="35">
        <f t="shared" si="13"/>
        <v>0</v>
      </c>
      <c r="I48" s="35">
        <f t="shared" si="13"/>
        <v>0</v>
      </c>
      <c r="J48" s="35" t="s">
        <v>98</v>
      </c>
      <c r="K48" s="35">
        <f t="shared" ref="K48:N48" si="14">$B30+($B31*K$44)</f>
        <v>0</v>
      </c>
      <c r="L48" s="35">
        <f t="shared" si="14"/>
        <v>0</v>
      </c>
      <c r="M48" s="35">
        <f t="shared" si="14"/>
        <v>0</v>
      </c>
      <c r="N48" s="35">
        <f t="shared" si="14"/>
        <v>0</v>
      </c>
      <c r="O48" s="35" t="s">
        <v>98</v>
      </c>
      <c r="P48" s="115">
        <f>$B30+($B31*P$44)</f>
        <v>0</v>
      </c>
    </row>
    <row r="49" spans="1:16" ht="12" customHeight="1">
      <c r="A49" s="7" t="s">
        <v>103</v>
      </c>
      <c r="B49" s="33">
        <f t="shared" si="3"/>
        <v>0</v>
      </c>
      <c r="C49" s="34">
        <f t="shared" ref="C49:D49" si="15">$B32*C$44</f>
        <v>0</v>
      </c>
      <c r="D49" s="24">
        <f t="shared" si="15"/>
        <v>0</v>
      </c>
      <c r="E49" s="35" t="s">
        <v>98</v>
      </c>
      <c r="F49" s="24">
        <f t="shared" ref="F49:I49" si="16">$B32*F$44</f>
        <v>0</v>
      </c>
      <c r="G49" s="24">
        <f t="shared" si="16"/>
        <v>0</v>
      </c>
      <c r="H49" s="24">
        <f t="shared" si="16"/>
        <v>0</v>
      </c>
      <c r="I49" s="24">
        <f t="shared" si="16"/>
        <v>0</v>
      </c>
      <c r="J49" s="35" t="s">
        <v>98</v>
      </c>
      <c r="K49" s="24">
        <f t="shared" ref="K49:N49" si="17">$B32*K$44</f>
        <v>0</v>
      </c>
      <c r="L49" s="24">
        <f t="shared" si="17"/>
        <v>0</v>
      </c>
      <c r="M49" s="24">
        <f t="shared" si="17"/>
        <v>0</v>
      </c>
      <c r="N49" s="24">
        <f t="shared" si="17"/>
        <v>0</v>
      </c>
      <c r="O49" s="35" t="s">
        <v>98</v>
      </c>
      <c r="P49" s="114">
        <f>$B32*P$44</f>
        <v>0</v>
      </c>
    </row>
    <row r="50" spans="1:16" ht="12" customHeight="1">
      <c r="A50" s="7" t="s">
        <v>104</v>
      </c>
      <c r="B50" s="36">
        <f t="shared" si="3"/>
        <v>0</v>
      </c>
      <c r="C50" s="116">
        <f t="shared" ref="C50:D50" si="18">$B33</f>
        <v>0</v>
      </c>
      <c r="D50" s="117">
        <f t="shared" si="18"/>
        <v>0</v>
      </c>
      <c r="E50" s="118" t="s">
        <v>98</v>
      </c>
      <c r="F50" s="117">
        <f t="shared" ref="F50:I50" si="19">$B33</f>
        <v>0</v>
      </c>
      <c r="G50" s="117">
        <f t="shared" si="19"/>
        <v>0</v>
      </c>
      <c r="H50" s="117">
        <f t="shared" si="19"/>
        <v>0</v>
      </c>
      <c r="I50" s="117">
        <f t="shared" si="19"/>
        <v>0</v>
      </c>
      <c r="J50" s="118" t="s">
        <v>98</v>
      </c>
      <c r="K50" s="117">
        <f t="shared" ref="K50:N50" si="20">$B33</f>
        <v>0</v>
      </c>
      <c r="L50" s="117">
        <f t="shared" si="20"/>
        <v>0</v>
      </c>
      <c r="M50" s="117">
        <f t="shared" si="20"/>
        <v>0</v>
      </c>
      <c r="N50" s="117">
        <f t="shared" si="20"/>
        <v>0</v>
      </c>
      <c r="O50" s="118" t="s">
        <v>98</v>
      </c>
      <c r="P50" s="119">
        <f>$B33</f>
        <v>0</v>
      </c>
    </row>
    <row r="51" spans="1:16" ht="12" customHeight="1">
      <c r="B51" s="37">
        <f t="shared" ref="B51:P51" si="21">SUM(B45:B50)</f>
        <v>0</v>
      </c>
      <c r="C51" s="120">
        <f t="shared" si="21"/>
        <v>0</v>
      </c>
      <c r="D51" s="121">
        <f t="shared" si="21"/>
        <v>0</v>
      </c>
      <c r="E51" s="121">
        <f t="shared" si="21"/>
        <v>0</v>
      </c>
      <c r="F51" s="121">
        <f t="shared" si="21"/>
        <v>0</v>
      </c>
      <c r="G51" s="121">
        <f t="shared" si="21"/>
        <v>0</v>
      </c>
      <c r="H51" s="121">
        <f t="shared" si="21"/>
        <v>0</v>
      </c>
      <c r="I51" s="121">
        <f t="shared" si="21"/>
        <v>0</v>
      </c>
      <c r="J51" s="121">
        <f t="shared" si="21"/>
        <v>0</v>
      </c>
      <c r="K51" s="121">
        <f t="shared" si="21"/>
        <v>0</v>
      </c>
      <c r="L51" s="121">
        <f t="shared" si="21"/>
        <v>0</v>
      </c>
      <c r="M51" s="121">
        <f t="shared" si="21"/>
        <v>0</v>
      </c>
      <c r="N51" s="121">
        <f t="shared" si="21"/>
        <v>0</v>
      </c>
      <c r="O51" s="121">
        <f t="shared" si="21"/>
        <v>0</v>
      </c>
      <c r="P51" s="122">
        <f t="shared" si="21"/>
        <v>0</v>
      </c>
    </row>
    <row r="52" spans="1:16" ht="12" customHeight="1">
      <c r="A52" s="38" t="s">
        <v>105</v>
      </c>
      <c r="B52" s="39">
        <f>(SUM(C51:P51)-B51)+(SUM(C45:P50)-B51)</f>
        <v>0</v>
      </c>
    </row>
    <row r="53" spans="1:16" ht="12" customHeight="1">
      <c r="B53" s="40" t="s">
        <v>106</v>
      </c>
    </row>
    <row r="54" spans="1:16" ht="12" customHeight="1">
      <c r="A54" s="8">
        <v>0.1027</v>
      </c>
      <c r="B54" s="41">
        <f>SUM(C54:P54)</f>
        <v>0</v>
      </c>
      <c r="C54" s="123">
        <f t="shared" ref="C54:D54" si="22">(C45*108%)*$A$54</f>
        <v>0</v>
      </c>
      <c r="D54" s="123">
        <f t="shared" si="22"/>
        <v>0</v>
      </c>
      <c r="E54" s="124" t="s">
        <v>98</v>
      </c>
      <c r="F54" s="123">
        <f t="shared" ref="F54:I54" si="23">(F45*108%)*$A$54</f>
        <v>0</v>
      </c>
      <c r="G54" s="123">
        <f t="shared" si="23"/>
        <v>0</v>
      </c>
      <c r="H54" s="123">
        <f t="shared" si="23"/>
        <v>0</v>
      </c>
      <c r="I54" s="123">
        <f t="shared" si="23"/>
        <v>0</v>
      </c>
      <c r="J54" s="124" t="s">
        <v>98</v>
      </c>
      <c r="K54" s="123">
        <f t="shared" ref="K54:P54" si="24">(K45*108%)*$A$54</f>
        <v>0</v>
      </c>
      <c r="L54" s="123">
        <f t="shared" si="24"/>
        <v>0</v>
      </c>
      <c r="M54" s="123">
        <f t="shared" si="24"/>
        <v>0</v>
      </c>
      <c r="N54" s="123">
        <f t="shared" si="24"/>
        <v>0</v>
      </c>
      <c r="O54" s="123">
        <v>0</v>
      </c>
      <c r="P54" s="125">
        <f t="shared" si="24"/>
        <v>0</v>
      </c>
    </row>
    <row r="55" spans="1:16" ht="12" customHeight="1"/>
    <row r="56" spans="1:16" ht="12" customHeight="1"/>
    <row r="57" spans="1:16" ht="12" customHeight="1"/>
    <row r="58" spans="1:16" ht="12" customHeight="1"/>
    <row r="59" spans="1:16" ht="12" customHeight="1"/>
    <row r="60" spans="1:16" ht="12" customHeight="1"/>
    <row r="61" spans="1:16" ht="12" customHeight="1"/>
    <row r="62" spans="1:16" ht="12" customHeight="1"/>
    <row r="63" spans="1:16" ht="12" customHeight="1"/>
    <row r="64" spans="1:16" ht="12" customHeight="1"/>
    <row r="65" customFormat="1" ht="12" customHeight="1"/>
    <row r="66" customFormat="1" ht="12" customHeight="1"/>
    <row r="67" customFormat="1" ht="12" customHeight="1"/>
    <row r="68" customFormat="1" ht="12" customHeight="1"/>
    <row r="69" customFormat="1" ht="12" customHeight="1"/>
    <row r="70" customFormat="1" ht="12" customHeight="1"/>
    <row r="71" customFormat="1" ht="12" customHeight="1"/>
    <row r="72" customFormat="1" ht="12" customHeight="1"/>
    <row r="73" customFormat="1" ht="12" customHeight="1"/>
    <row r="74" customFormat="1" ht="12" customHeight="1"/>
    <row r="75" customFormat="1" ht="12" customHeight="1"/>
    <row r="76" customFormat="1" ht="12" customHeight="1"/>
    <row r="77" customFormat="1" ht="12" customHeight="1"/>
    <row r="78" customFormat="1" ht="12" customHeight="1"/>
    <row r="79" customFormat="1" ht="12" customHeight="1"/>
    <row r="80" customFormat="1" ht="12" customHeight="1"/>
    <row r="81" customFormat="1" ht="12" customHeight="1"/>
    <row r="82" customFormat="1" ht="12" customHeight="1"/>
    <row r="83" customFormat="1" ht="12" customHeight="1"/>
    <row r="84" customFormat="1" ht="12" customHeight="1"/>
    <row r="85" customFormat="1" ht="12" customHeight="1"/>
    <row r="86" customFormat="1" ht="12" customHeight="1"/>
    <row r="87" customFormat="1" ht="12" customHeight="1"/>
    <row r="88" customFormat="1" ht="12" customHeight="1"/>
    <row r="89" customFormat="1" ht="12" customHeight="1"/>
    <row r="90" customFormat="1" ht="12" customHeight="1"/>
    <row r="91" customFormat="1" ht="12" customHeight="1"/>
    <row r="92" customFormat="1" ht="12" customHeight="1"/>
    <row r="93" customFormat="1" ht="12" customHeight="1"/>
    <row r="94" customFormat="1" ht="12" customHeight="1"/>
    <row r="95" customFormat="1" ht="12" customHeight="1"/>
    <row r="96" customFormat="1" ht="12" customHeight="1"/>
    <row r="97" customFormat="1" ht="12" customHeight="1"/>
    <row r="98" customFormat="1" ht="12" customHeight="1"/>
    <row r="99" customFormat="1" ht="12" customHeight="1"/>
    <row r="100" customFormat="1" ht="12" customHeight="1"/>
    <row r="101" customFormat="1" ht="12" customHeight="1"/>
    <row r="102" customFormat="1" ht="12" customHeight="1"/>
    <row r="103" customFormat="1" ht="12" customHeight="1"/>
    <row r="104" customFormat="1" ht="12" customHeight="1"/>
    <row r="105" customFormat="1" ht="12" customHeight="1"/>
    <row r="106" customFormat="1" ht="12" customHeight="1"/>
    <row r="107" customFormat="1" ht="12" customHeight="1"/>
    <row r="108" customFormat="1" ht="12" customHeight="1"/>
    <row r="109" customFormat="1" ht="12" customHeight="1"/>
    <row r="110" customFormat="1" ht="12" customHeight="1"/>
    <row r="111" customFormat="1" ht="12" customHeight="1"/>
    <row r="112" customFormat="1" ht="12" customHeight="1"/>
    <row r="113" customFormat="1" ht="12" customHeight="1"/>
    <row r="114" customFormat="1" ht="12" customHeight="1"/>
    <row r="115" customFormat="1" ht="12" customHeight="1"/>
    <row r="116" customFormat="1" ht="12" customHeight="1"/>
    <row r="117" customFormat="1" ht="12" customHeight="1"/>
    <row r="118" customFormat="1" ht="12" customHeight="1"/>
    <row r="119" customFormat="1" ht="12" customHeight="1"/>
    <row r="120" customFormat="1" ht="12" customHeight="1"/>
    <row r="121" customFormat="1" ht="12" customHeight="1"/>
    <row r="122" customFormat="1" ht="12" customHeight="1"/>
    <row r="123" customFormat="1" ht="12" customHeight="1"/>
    <row r="124" customFormat="1" ht="12" customHeight="1"/>
    <row r="125" customFormat="1" ht="12" customHeight="1"/>
    <row r="126" customFormat="1" ht="12" customHeight="1"/>
    <row r="127" customFormat="1" ht="12" customHeight="1"/>
    <row r="128" customFormat="1" ht="12" customHeight="1"/>
    <row r="129" customFormat="1" ht="12" customHeight="1"/>
    <row r="130" customFormat="1" ht="12" customHeight="1"/>
    <row r="131" customFormat="1" ht="12" customHeight="1"/>
    <row r="132" customFormat="1" ht="12" customHeight="1"/>
    <row r="133" customFormat="1" ht="12" customHeight="1"/>
    <row r="134" customFormat="1" ht="12" customHeight="1"/>
    <row r="135" customFormat="1" ht="12" customHeight="1"/>
    <row r="136" customFormat="1" ht="12" customHeight="1"/>
    <row r="137" customFormat="1" ht="12" customHeight="1"/>
    <row r="138" customFormat="1" ht="12" customHeight="1"/>
    <row r="139" customFormat="1" ht="12" customHeight="1"/>
    <row r="140" customFormat="1" ht="12" customHeight="1"/>
    <row r="141" customFormat="1" ht="12" customHeight="1"/>
    <row r="142" customFormat="1" ht="12" customHeight="1"/>
    <row r="143" customFormat="1" ht="12" customHeight="1"/>
    <row r="144" customFormat="1" ht="12" customHeight="1"/>
    <row r="145" customFormat="1" ht="12" customHeight="1"/>
    <row r="146" customFormat="1" ht="12" customHeight="1"/>
    <row r="147" customFormat="1" ht="12" customHeight="1"/>
    <row r="148" customFormat="1" ht="12" customHeight="1"/>
    <row r="149" customFormat="1" ht="12" customHeight="1"/>
    <row r="150" customFormat="1" ht="12" customHeight="1"/>
    <row r="151" customFormat="1" ht="12" customHeight="1"/>
    <row r="152" customFormat="1" ht="12" customHeight="1"/>
    <row r="153" customFormat="1" ht="12" customHeight="1"/>
    <row r="154" customFormat="1" ht="12" customHeight="1"/>
    <row r="155" customFormat="1" ht="12" customHeight="1"/>
    <row r="156" customFormat="1" ht="12" customHeight="1"/>
    <row r="157" customFormat="1" ht="12" customHeight="1"/>
    <row r="158" customFormat="1" ht="12" customHeight="1"/>
    <row r="159" customFormat="1" ht="12" customHeight="1"/>
    <row r="160" customFormat="1" ht="12" customHeight="1"/>
    <row r="161" customFormat="1" ht="12" customHeight="1"/>
    <row r="162" customFormat="1" ht="12" customHeight="1"/>
    <row r="163" customFormat="1" ht="12" customHeight="1"/>
    <row r="164" customFormat="1" ht="12" customHeight="1"/>
    <row r="165" customFormat="1" ht="12" customHeight="1"/>
    <row r="166" customFormat="1" ht="12" customHeight="1"/>
    <row r="167" customFormat="1" ht="12" customHeight="1"/>
    <row r="168" customFormat="1" ht="12" customHeight="1"/>
    <row r="169" customFormat="1" ht="12" customHeight="1"/>
    <row r="170" customFormat="1" ht="12" customHeight="1"/>
    <row r="171" customFormat="1" ht="12" customHeight="1"/>
    <row r="172" customFormat="1" ht="12" customHeight="1"/>
    <row r="173" customFormat="1" ht="12" customHeight="1"/>
    <row r="174" customFormat="1" ht="12" customHeight="1"/>
    <row r="175" customFormat="1" ht="12" customHeight="1"/>
    <row r="176" customFormat="1" ht="12" customHeight="1"/>
    <row r="177" customFormat="1" ht="12" customHeight="1"/>
    <row r="178" customFormat="1" ht="12" customHeight="1"/>
    <row r="179" customFormat="1" ht="12" customHeight="1"/>
    <row r="180" customFormat="1" ht="12" customHeight="1"/>
    <row r="181" customFormat="1" ht="12" customHeight="1"/>
    <row r="182" customFormat="1" ht="12" customHeight="1"/>
    <row r="183" customFormat="1" ht="12" customHeight="1"/>
    <row r="184" customFormat="1" ht="12" customHeight="1"/>
    <row r="185" customFormat="1" ht="12" customHeight="1"/>
    <row r="186" customFormat="1" ht="12" customHeight="1"/>
    <row r="187" customFormat="1" ht="12" customHeight="1"/>
    <row r="188" customFormat="1" ht="12" customHeight="1"/>
    <row r="189" customFormat="1" ht="12" customHeight="1"/>
    <row r="190" customFormat="1" ht="12" customHeight="1"/>
    <row r="191" customFormat="1" ht="12" customHeight="1"/>
    <row r="192" customFormat="1" ht="12" customHeight="1"/>
    <row r="193" customFormat="1" ht="12" customHeight="1"/>
    <row r="194" customFormat="1" ht="12" customHeight="1"/>
    <row r="195" customFormat="1" ht="12" customHeight="1"/>
    <row r="196" customFormat="1" ht="12" customHeight="1"/>
    <row r="197" customFormat="1" ht="12" customHeight="1"/>
    <row r="198" customFormat="1" ht="12" customHeight="1"/>
    <row r="199" customFormat="1" ht="12" customHeight="1"/>
    <row r="200" customFormat="1" ht="12" customHeight="1"/>
    <row r="201" customFormat="1" ht="12" customHeight="1"/>
    <row r="202" customFormat="1" ht="12" customHeight="1"/>
    <row r="203" customFormat="1" ht="12" customHeight="1"/>
    <row r="204" customFormat="1" ht="12" customHeight="1"/>
    <row r="205" customFormat="1" ht="12" customHeight="1"/>
    <row r="206" customFormat="1" ht="12" customHeight="1"/>
    <row r="207" customFormat="1" ht="12" customHeight="1"/>
    <row r="208" customFormat="1" ht="12" customHeight="1"/>
    <row r="209" customFormat="1" ht="12" customHeight="1"/>
    <row r="210" customFormat="1" ht="12" customHeight="1"/>
    <row r="211" customFormat="1" ht="12" customHeight="1"/>
    <row r="212" customFormat="1" ht="12" customHeight="1"/>
    <row r="213" customFormat="1" ht="12" customHeight="1"/>
    <row r="214" customFormat="1" ht="12" customHeight="1"/>
    <row r="215" customFormat="1" ht="12" customHeight="1"/>
    <row r="216" customFormat="1" ht="12" customHeight="1"/>
    <row r="217" customFormat="1" ht="12" customHeight="1"/>
    <row r="218" customFormat="1" ht="12" customHeight="1"/>
    <row r="219" customFormat="1" ht="12" customHeight="1"/>
    <row r="220" customFormat="1" ht="12" customHeight="1"/>
    <row r="221" customFormat="1" ht="12" customHeight="1"/>
    <row r="222" customFormat="1" ht="12" customHeight="1"/>
    <row r="223" customFormat="1" ht="12" customHeight="1"/>
    <row r="224" customFormat="1" ht="12" customHeight="1"/>
    <row r="225" customFormat="1" ht="12" customHeight="1"/>
    <row r="226" customFormat="1" ht="12" customHeight="1"/>
    <row r="227" customFormat="1" ht="12" customHeight="1"/>
    <row r="228" customFormat="1" ht="12" customHeight="1"/>
    <row r="229" customFormat="1" ht="12" customHeight="1"/>
    <row r="230" customFormat="1" ht="12" customHeight="1"/>
    <row r="231" customFormat="1" ht="12" customHeight="1"/>
    <row r="232" customFormat="1" ht="12" customHeight="1"/>
    <row r="233" customFormat="1" ht="12" customHeight="1"/>
    <row r="234" customFormat="1" ht="12" customHeight="1"/>
    <row r="235" customFormat="1" ht="12" customHeight="1"/>
    <row r="236" customFormat="1" ht="12" customHeight="1"/>
    <row r="237" customFormat="1" ht="12" customHeight="1"/>
    <row r="238" customFormat="1" ht="12" customHeight="1"/>
    <row r="239" customFormat="1" ht="12" customHeight="1"/>
    <row r="240" customFormat="1" ht="12" customHeight="1"/>
    <row r="241" customFormat="1" ht="12" customHeight="1"/>
    <row r="242" customFormat="1" ht="12" customHeight="1"/>
    <row r="243" customFormat="1" ht="12" customHeight="1"/>
    <row r="244" customFormat="1" ht="12" customHeight="1"/>
    <row r="245" customFormat="1" ht="12" customHeight="1"/>
    <row r="246" customFormat="1" ht="12" customHeight="1"/>
    <row r="247" customFormat="1" ht="12" customHeight="1"/>
    <row r="248" customFormat="1" ht="12" customHeight="1"/>
    <row r="249" customFormat="1" ht="12" customHeight="1"/>
    <row r="250" customFormat="1" ht="12" customHeight="1"/>
    <row r="251" customFormat="1" ht="12" customHeight="1"/>
    <row r="252" customFormat="1" ht="12" customHeight="1"/>
    <row r="253" customFormat="1" ht="12" customHeight="1"/>
    <row r="254" customFormat="1" ht="12" customHeight="1"/>
    <row r="255" customFormat="1" ht="12" customHeight="1"/>
    <row r="256" customFormat="1" ht="12" customHeight="1"/>
    <row r="257" customFormat="1" ht="12" customHeight="1"/>
    <row r="258" customFormat="1" ht="12" customHeight="1"/>
    <row r="259" customFormat="1" ht="12" customHeight="1"/>
    <row r="260" customFormat="1" ht="12" customHeight="1"/>
    <row r="261" customFormat="1" ht="12" customHeight="1"/>
    <row r="262" customFormat="1" ht="12" customHeight="1"/>
    <row r="263" customFormat="1" ht="12" customHeight="1"/>
    <row r="264" customFormat="1" ht="12" customHeight="1"/>
    <row r="265" customFormat="1" ht="12" customHeight="1"/>
    <row r="266" customFormat="1" ht="12" customHeight="1"/>
    <row r="267" customFormat="1" ht="12" customHeight="1"/>
    <row r="268" customFormat="1" ht="12" customHeight="1"/>
    <row r="269" customFormat="1" ht="12" customHeight="1"/>
    <row r="270" customFormat="1" ht="12" customHeight="1"/>
    <row r="271" customFormat="1" ht="12" customHeight="1"/>
    <row r="272" customFormat="1" ht="12" customHeight="1"/>
    <row r="273" customFormat="1" ht="12" customHeight="1"/>
    <row r="274" customFormat="1" ht="12" customHeight="1"/>
    <row r="275" customFormat="1" ht="12" customHeight="1"/>
    <row r="276" customFormat="1" ht="12" customHeight="1"/>
    <row r="277" customFormat="1" ht="12" customHeight="1"/>
    <row r="278" customFormat="1" ht="12" customHeight="1"/>
    <row r="279" customFormat="1" ht="12" customHeight="1"/>
    <row r="280" customFormat="1" ht="12" customHeight="1"/>
    <row r="281" customFormat="1" ht="12" customHeight="1"/>
    <row r="282" customFormat="1" ht="12" customHeight="1"/>
    <row r="283" customFormat="1" ht="12" customHeight="1"/>
    <row r="284" customFormat="1" ht="12" customHeight="1"/>
    <row r="285" customFormat="1" ht="12" customHeight="1"/>
    <row r="286" customFormat="1" ht="12" customHeight="1"/>
    <row r="287" customFormat="1" ht="12" customHeight="1"/>
    <row r="288" customFormat="1" ht="12" customHeight="1"/>
    <row r="289" customFormat="1" ht="12" customHeight="1"/>
    <row r="290" customFormat="1" ht="12" customHeight="1"/>
    <row r="291" customFormat="1" ht="12" customHeight="1"/>
    <row r="292" customFormat="1" ht="12" customHeight="1"/>
    <row r="293" customFormat="1" ht="12" customHeight="1"/>
    <row r="294" customFormat="1" ht="12" customHeight="1"/>
    <row r="295" customFormat="1" ht="12" customHeight="1"/>
    <row r="296" customFormat="1" ht="12" customHeight="1"/>
    <row r="297" customFormat="1" ht="12" customHeight="1"/>
    <row r="298" customFormat="1" ht="12" customHeight="1"/>
    <row r="299" customFormat="1" ht="12" customHeight="1"/>
    <row r="300" customFormat="1" ht="12" customHeight="1"/>
    <row r="301" customFormat="1" ht="12" customHeight="1"/>
    <row r="302" customFormat="1" ht="12" customHeight="1"/>
    <row r="303" customFormat="1" ht="12" customHeight="1"/>
    <row r="304" customFormat="1" ht="12" customHeight="1"/>
    <row r="305" customFormat="1" ht="12" customHeight="1"/>
    <row r="306" customFormat="1" ht="12" customHeight="1"/>
    <row r="307" customFormat="1" ht="12" customHeight="1"/>
    <row r="308" customFormat="1" ht="12" customHeight="1"/>
    <row r="309" customFormat="1" ht="12" customHeight="1"/>
    <row r="310" customFormat="1" ht="12" customHeight="1"/>
    <row r="311" customFormat="1" ht="12" customHeight="1"/>
    <row r="312" customFormat="1" ht="12" customHeight="1"/>
    <row r="313" customFormat="1" ht="12" customHeight="1"/>
    <row r="314" customFormat="1" ht="12" customHeight="1"/>
    <row r="315" customFormat="1" ht="12" customHeight="1"/>
    <row r="316" customFormat="1" ht="12" customHeight="1"/>
    <row r="317" customFormat="1" ht="12" customHeight="1"/>
    <row r="318" customFormat="1" ht="12" customHeight="1"/>
    <row r="319" customFormat="1" ht="12" customHeight="1"/>
    <row r="320" customFormat="1" ht="12" customHeight="1"/>
    <row r="321" customFormat="1" ht="12" customHeight="1"/>
    <row r="322" customFormat="1" ht="12" customHeight="1"/>
    <row r="323" customFormat="1" ht="12" customHeight="1"/>
    <row r="324" customFormat="1" ht="12" customHeight="1"/>
    <row r="325" customFormat="1" ht="12" customHeight="1"/>
    <row r="326" customFormat="1" ht="12" customHeight="1"/>
    <row r="327" customFormat="1" ht="12" customHeight="1"/>
    <row r="328" customFormat="1" ht="12" customHeight="1"/>
    <row r="329" customFormat="1" ht="12" customHeight="1"/>
    <row r="330" customFormat="1" ht="12" customHeight="1"/>
    <row r="331" customFormat="1" ht="12" customHeight="1"/>
    <row r="332" customFormat="1" ht="12" customHeight="1"/>
    <row r="333" customFormat="1" ht="12" customHeight="1"/>
    <row r="334" customFormat="1" ht="12" customHeight="1"/>
    <row r="335" customFormat="1" ht="12" customHeight="1"/>
    <row r="336" customFormat="1" ht="12" customHeight="1"/>
    <row r="337" customFormat="1" ht="12" customHeight="1"/>
    <row r="338" customFormat="1" ht="12" customHeight="1"/>
    <row r="339" customFormat="1" ht="12" customHeight="1"/>
    <row r="340" customFormat="1" ht="12" customHeight="1"/>
    <row r="341" customFormat="1" ht="12" customHeight="1"/>
    <row r="342" customFormat="1" ht="12" customHeight="1"/>
    <row r="343" customFormat="1" ht="12" customHeight="1"/>
    <row r="344" customFormat="1" ht="12" customHeight="1"/>
    <row r="345" customFormat="1" ht="12" customHeight="1"/>
    <row r="346" customFormat="1" ht="12" customHeight="1"/>
    <row r="347" customFormat="1" ht="12" customHeight="1"/>
    <row r="348" customFormat="1" ht="12" customHeight="1"/>
    <row r="349" customFormat="1" ht="12" customHeight="1"/>
    <row r="350" customFormat="1" ht="12" customHeight="1"/>
    <row r="351" customFormat="1" ht="12" customHeight="1"/>
    <row r="352" customFormat="1" ht="12" customHeight="1"/>
    <row r="353" customFormat="1" ht="12" customHeight="1"/>
    <row r="354" customFormat="1" ht="12" customHeight="1"/>
    <row r="355" customFormat="1" ht="12" customHeight="1"/>
    <row r="356" customFormat="1" ht="12" customHeight="1"/>
    <row r="357" customFormat="1" ht="12" customHeight="1"/>
    <row r="358" customFormat="1" ht="12" customHeight="1"/>
    <row r="359" customFormat="1" ht="12" customHeight="1"/>
    <row r="360" customFormat="1" ht="12" customHeight="1"/>
    <row r="361" customFormat="1" ht="12" customHeight="1"/>
    <row r="362" customFormat="1" ht="12" customHeight="1"/>
    <row r="363" customFormat="1" ht="12" customHeight="1"/>
    <row r="364" customFormat="1" ht="12" customHeight="1"/>
    <row r="365" customFormat="1" ht="12" customHeight="1"/>
    <row r="366" customFormat="1" ht="12" customHeight="1"/>
    <row r="367" customFormat="1" ht="12" customHeight="1"/>
    <row r="368" customFormat="1" ht="12" customHeight="1"/>
    <row r="369" customFormat="1" ht="12" customHeight="1"/>
    <row r="370" customFormat="1" ht="12" customHeight="1"/>
    <row r="371" customFormat="1" ht="12" customHeight="1"/>
    <row r="372" customFormat="1" ht="12" customHeight="1"/>
    <row r="373" customFormat="1" ht="12" customHeight="1"/>
    <row r="374" customFormat="1" ht="12" customHeight="1"/>
    <row r="375" customFormat="1" ht="12" customHeight="1"/>
    <row r="376" customFormat="1" ht="12" customHeight="1"/>
    <row r="377" customFormat="1" ht="12" customHeight="1"/>
    <row r="378" customFormat="1" ht="12" customHeight="1"/>
    <row r="379" customFormat="1" ht="12" customHeight="1"/>
    <row r="380" customFormat="1" ht="12" customHeight="1"/>
    <row r="381" customFormat="1" ht="12" customHeight="1"/>
    <row r="382" customFormat="1" ht="12" customHeight="1"/>
    <row r="383" customFormat="1" ht="12" customHeight="1"/>
    <row r="384" customFormat="1" ht="12" customHeight="1"/>
    <row r="385" customFormat="1" ht="12" customHeight="1"/>
    <row r="386" customFormat="1" ht="12" customHeight="1"/>
    <row r="387" customFormat="1" ht="12" customHeight="1"/>
    <row r="388" customFormat="1" ht="12" customHeight="1"/>
    <row r="389" customFormat="1" ht="12" customHeight="1"/>
    <row r="390" customFormat="1" ht="12" customHeight="1"/>
    <row r="391" customFormat="1" ht="12" customHeight="1"/>
    <row r="392" customFormat="1" ht="12" customHeight="1"/>
    <row r="393" customFormat="1" ht="12" customHeight="1"/>
    <row r="394" customFormat="1" ht="12" customHeight="1"/>
    <row r="395" customFormat="1" ht="12" customHeight="1"/>
    <row r="396" customFormat="1" ht="12" customHeight="1"/>
    <row r="397" customFormat="1" ht="12" customHeight="1"/>
    <row r="398" customFormat="1" ht="12" customHeight="1"/>
    <row r="399" customFormat="1" ht="12" customHeight="1"/>
    <row r="400" customFormat="1" ht="12" customHeight="1"/>
    <row r="401" customFormat="1" ht="12" customHeight="1"/>
    <row r="402" customFormat="1" ht="12" customHeight="1"/>
    <row r="403" customFormat="1" ht="12" customHeight="1"/>
    <row r="404" customFormat="1" ht="12" customHeight="1"/>
    <row r="405" customFormat="1" ht="12" customHeight="1"/>
    <row r="406" customFormat="1" ht="12" customHeight="1"/>
    <row r="407" customFormat="1" ht="12" customHeight="1"/>
    <row r="408" customFormat="1" ht="12" customHeight="1"/>
    <row r="409" customFormat="1" ht="12" customHeight="1"/>
    <row r="410" customFormat="1" ht="12" customHeight="1"/>
    <row r="411" customFormat="1" ht="12" customHeight="1"/>
    <row r="412" customFormat="1" ht="12" customHeight="1"/>
    <row r="413" customFormat="1" ht="12" customHeight="1"/>
    <row r="414" customFormat="1" ht="12" customHeight="1"/>
    <row r="415" customFormat="1" ht="12" customHeight="1"/>
    <row r="416" customFormat="1" ht="12" customHeight="1"/>
    <row r="417" customFormat="1" ht="12" customHeight="1"/>
    <row r="418" customFormat="1" ht="12" customHeight="1"/>
    <row r="419" customFormat="1" ht="12" customHeight="1"/>
    <row r="420" customFormat="1" ht="12" customHeight="1"/>
    <row r="421" customFormat="1" ht="12" customHeight="1"/>
    <row r="422" customFormat="1" ht="12" customHeight="1"/>
    <row r="423" customFormat="1" ht="12" customHeight="1"/>
    <row r="424" customFormat="1" ht="12" customHeight="1"/>
    <row r="425" customFormat="1" ht="12" customHeight="1"/>
    <row r="426" customFormat="1" ht="12" customHeight="1"/>
    <row r="427" customFormat="1" ht="12" customHeight="1"/>
    <row r="428" customFormat="1" ht="12" customHeight="1"/>
    <row r="429" customFormat="1" ht="12" customHeight="1"/>
    <row r="430" customFormat="1" ht="12" customHeight="1"/>
    <row r="431" customFormat="1" ht="12" customHeight="1"/>
    <row r="432" customFormat="1" ht="12" customHeight="1"/>
    <row r="433" customFormat="1" ht="12" customHeight="1"/>
    <row r="434" customFormat="1" ht="12" customHeight="1"/>
    <row r="435" customFormat="1" ht="12" customHeight="1"/>
    <row r="436" customFormat="1" ht="12" customHeight="1"/>
    <row r="437" customFormat="1" ht="12" customHeight="1"/>
    <row r="438" customFormat="1" ht="12" customHeight="1"/>
    <row r="439" customFormat="1" ht="12" customHeight="1"/>
    <row r="440" customFormat="1" ht="12" customHeight="1"/>
    <row r="441" customFormat="1" ht="12" customHeight="1"/>
    <row r="442" customFormat="1" ht="12" customHeight="1"/>
    <row r="443" customFormat="1" ht="12" customHeight="1"/>
    <row r="444" customFormat="1" ht="12" customHeight="1"/>
    <row r="445" customFormat="1" ht="12" customHeight="1"/>
    <row r="446" customFormat="1" ht="12" customHeight="1"/>
    <row r="447" customFormat="1" ht="12" customHeight="1"/>
    <row r="448" customFormat="1" ht="12" customHeight="1"/>
    <row r="449" customFormat="1" ht="12" customHeight="1"/>
    <row r="450" customFormat="1" ht="12" customHeight="1"/>
    <row r="451" customFormat="1" ht="12" customHeight="1"/>
    <row r="452" customFormat="1" ht="12" customHeight="1"/>
    <row r="453" customFormat="1" ht="12" customHeight="1"/>
    <row r="454" customFormat="1" ht="12" customHeight="1"/>
    <row r="455" customFormat="1" ht="12" customHeight="1"/>
    <row r="456" customFormat="1" ht="12" customHeight="1"/>
    <row r="457" customFormat="1" ht="12" customHeight="1"/>
    <row r="458" customFormat="1" ht="12" customHeight="1"/>
    <row r="459" customFormat="1" ht="12" customHeight="1"/>
    <row r="460" customFormat="1" ht="12" customHeight="1"/>
    <row r="461" customFormat="1" ht="12" customHeight="1"/>
    <row r="462" customFormat="1" ht="12" customHeight="1"/>
    <row r="463" customFormat="1" ht="12" customHeight="1"/>
    <row r="464" customFormat="1" ht="12" customHeight="1"/>
    <row r="465" customFormat="1" ht="12" customHeight="1"/>
    <row r="466" customFormat="1" ht="12" customHeight="1"/>
    <row r="467" customFormat="1" ht="12" customHeight="1"/>
    <row r="468" customFormat="1" ht="12" customHeight="1"/>
    <row r="469" customFormat="1" ht="12" customHeight="1"/>
    <row r="470" customFormat="1" ht="12" customHeight="1"/>
    <row r="471" customFormat="1" ht="12" customHeight="1"/>
    <row r="472" customFormat="1" ht="12" customHeight="1"/>
    <row r="473" customFormat="1" ht="12" customHeight="1"/>
    <row r="474" customFormat="1" ht="12" customHeight="1"/>
    <row r="475" customFormat="1" ht="12" customHeight="1"/>
    <row r="476" customFormat="1" ht="12" customHeight="1"/>
    <row r="477" customFormat="1" ht="12" customHeight="1"/>
    <row r="478" customFormat="1" ht="12" customHeight="1"/>
    <row r="479" customFormat="1" ht="12" customHeight="1"/>
    <row r="480" customFormat="1" ht="12" customHeight="1"/>
    <row r="481" customFormat="1" ht="12" customHeight="1"/>
    <row r="482" customFormat="1" ht="12" customHeight="1"/>
    <row r="483" customFormat="1" ht="12" customHeight="1"/>
    <row r="484" customFormat="1" ht="12" customHeight="1"/>
    <row r="485" customFormat="1" ht="12" customHeight="1"/>
    <row r="486" customFormat="1" ht="12" customHeight="1"/>
    <row r="487" customFormat="1" ht="12" customHeight="1"/>
    <row r="488" customFormat="1" ht="12" customHeight="1"/>
    <row r="489" customFormat="1" ht="12" customHeight="1"/>
    <row r="490" customFormat="1" ht="12" customHeight="1"/>
    <row r="491" customFormat="1" ht="12" customHeight="1"/>
    <row r="492" customFormat="1" ht="12" customHeight="1"/>
    <row r="493" customFormat="1" ht="12" customHeight="1"/>
    <row r="494" customFormat="1" ht="12" customHeight="1"/>
    <row r="495" customFormat="1" ht="12" customHeight="1"/>
    <row r="496" customFormat="1" ht="12" customHeight="1"/>
    <row r="497" customFormat="1" ht="12" customHeight="1"/>
    <row r="498" customFormat="1" ht="12" customHeight="1"/>
    <row r="499" customFormat="1" ht="12" customHeight="1"/>
    <row r="500" customFormat="1" ht="12" customHeight="1"/>
    <row r="501" customFormat="1" ht="12" customHeight="1"/>
    <row r="502" customFormat="1" ht="12" customHeight="1"/>
    <row r="503" customFormat="1" ht="12" customHeight="1"/>
    <row r="504" customFormat="1" ht="12" customHeight="1"/>
    <row r="505" customFormat="1" ht="12" customHeight="1"/>
    <row r="506" customFormat="1" ht="12" customHeight="1"/>
    <row r="507" customFormat="1" ht="12" customHeight="1"/>
    <row r="508" customFormat="1" ht="12" customHeight="1"/>
    <row r="509" customFormat="1" ht="12" customHeight="1"/>
    <row r="510" customFormat="1" ht="12" customHeight="1"/>
    <row r="511" customFormat="1" ht="12" customHeight="1"/>
    <row r="512" customFormat="1" ht="12" customHeight="1"/>
    <row r="513" customFormat="1" ht="12" customHeight="1"/>
    <row r="514" customFormat="1" ht="12" customHeight="1"/>
    <row r="515" customFormat="1" ht="12" customHeight="1"/>
    <row r="516" customFormat="1" ht="12" customHeight="1"/>
    <row r="517" customFormat="1" ht="12" customHeight="1"/>
    <row r="518" customFormat="1" ht="12" customHeight="1"/>
    <row r="519" customFormat="1" ht="12" customHeight="1"/>
    <row r="520" customFormat="1" ht="12" customHeight="1"/>
    <row r="521" customFormat="1" ht="12" customHeight="1"/>
    <row r="522" customFormat="1" ht="12" customHeight="1"/>
    <row r="523" customFormat="1" ht="12" customHeight="1"/>
    <row r="524" customFormat="1" ht="12" customHeight="1"/>
    <row r="525" customFormat="1" ht="12" customHeight="1"/>
    <row r="526" customFormat="1" ht="12" customHeight="1"/>
    <row r="527" customFormat="1" ht="12" customHeight="1"/>
    <row r="528" customFormat="1" ht="12" customHeight="1"/>
    <row r="529" customFormat="1" ht="12" customHeight="1"/>
    <row r="530" customFormat="1" ht="12" customHeight="1"/>
    <row r="531" customFormat="1" ht="12" customHeight="1"/>
    <row r="532" customFormat="1" ht="12" customHeight="1"/>
    <row r="533" customFormat="1" ht="12" customHeight="1"/>
    <row r="534" customFormat="1" ht="12" customHeight="1"/>
    <row r="535" customFormat="1" ht="12" customHeight="1"/>
    <row r="536" customFormat="1" ht="12" customHeight="1"/>
    <row r="537" customFormat="1" ht="12" customHeight="1"/>
    <row r="538" customFormat="1" ht="12" customHeight="1"/>
    <row r="539" customFormat="1" ht="12" customHeight="1"/>
    <row r="540" customFormat="1" ht="12" customHeight="1"/>
    <row r="541" customFormat="1" ht="12" customHeight="1"/>
    <row r="542" customFormat="1" ht="12" customHeight="1"/>
    <row r="543" customFormat="1" ht="12" customHeight="1"/>
    <row r="544" customFormat="1" ht="12" customHeight="1"/>
    <row r="545" customFormat="1" ht="12" customHeight="1"/>
    <row r="546" customFormat="1" ht="12" customHeight="1"/>
    <row r="547" customFormat="1" ht="12" customHeight="1"/>
    <row r="548" customFormat="1" ht="12" customHeight="1"/>
    <row r="549" customFormat="1" ht="12" customHeight="1"/>
    <row r="550" customFormat="1" ht="12" customHeight="1"/>
    <row r="551" customFormat="1" ht="12" customHeight="1"/>
    <row r="552" customFormat="1" ht="12" customHeight="1"/>
    <row r="553" customFormat="1" ht="12" customHeight="1"/>
    <row r="554" customFormat="1" ht="12" customHeight="1"/>
    <row r="555" customFormat="1" ht="12" customHeight="1"/>
    <row r="556" customFormat="1" ht="12" customHeight="1"/>
    <row r="557" customFormat="1" ht="12" customHeight="1"/>
    <row r="558" customFormat="1" ht="12" customHeight="1"/>
    <row r="559" customFormat="1" ht="12" customHeight="1"/>
    <row r="560" customFormat="1" ht="12" customHeight="1"/>
    <row r="561" customFormat="1" ht="12" customHeight="1"/>
    <row r="562" customFormat="1" ht="12" customHeight="1"/>
    <row r="563" customFormat="1" ht="12" customHeight="1"/>
    <row r="564" customFormat="1" ht="12" customHeight="1"/>
    <row r="565" customFormat="1" ht="12" customHeight="1"/>
    <row r="566" customFormat="1" ht="12" customHeight="1"/>
    <row r="567" customFormat="1" ht="12" customHeight="1"/>
    <row r="568" customFormat="1" ht="12" customHeight="1"/>
    <row r="569" customFormat="1" ht="12" customHeight="1"/>
    <row r="570" customFormat="1" ht="12" customHeight="1"/>
    <row r="571" customFormat="1" ht="12" customHeight="1"/>
    <row r="572" customFormat="1" ht="12" customHeight="1"/>
    <row r="573" customFormat="1" ht="12" customHeight="1"/>
    <row r="574" customFormat="1" ht="12" customHeight="1"/>
    <row r="575" customFormat="1" ht="12" customHeight="1"/>
    <row r="576" customFormat="1" ht="12" customHeight="1"/>
    <row r="577" customFormat="1" ht="12" customHeight="1"/>
    <row r="578" customFormat="1" ht="12" customHeight="1"/>
    <row r="579" customFormat="1" ht="12" customHeight="1"/>
    <row r="580" customFormat="1" ht="12" customHeight="1"/>
    <row r="581" customFormat="1" ht="12" customHeight="1"/>
    <row r="582" customFormat="1" ht="12" customHeight="1"/>
    <row r="583" customFormat="1" ht="12" customHeight="1"/>
    <row r="584" customFormat="1" ht="12" customHeight="1"/>
    <row r="585" customFormat="1" ht="12" customHeight="1"/>
    <row r="586" customFormat="1" ht="12" customHeight="1"/>
    <row r="587" customFormat="1" ht="12" customHeight="1"/>
    <row r="588" customFormat="1" ht="12" customHeight="1"/>
    <row r="589" customFormat="1" ht="12" customHeight="1"/>
    <row r="590" customFormat="1" ht="12" customHeight="1"/>
    <row r="591" customFormat="1" ht="12" customHeight="1"/>
    <row r="592" customFormat="1" ht="12" customHeight="1"/>
    <row r="593" customFormat="1" ht="12" customHeight="1"/>
    <row r="594" customFormat="1" ht="12" customHeight="1"/>
    <row r="595" customFormat="1" ht="12" customHeight="1"/>
    <row r="596" customFormat="1" ht="12" customHeight="1"/>
    <row r="597" customFormat="1" ht="12" customHeight="1"/>
    <row r="598" customFormat="1" ht="12" customHeight="1"/>
    <row r="599" customFormat="1" ht="12" customHeight="1"/>
    <row r="600" customFormat="1" ht="12" customHeight="1"/>
    <row r="601" customFormat="1" ht="12" customHeight="1"/>
    <row r="602" customFormat="1" ht="12" customHeight="1"/>
    <row r="603" customFormat="1" ht="12" customHeight="1"/>
    <row r="604" customFormat="1" ht="12" customHeight="1"/>
    <row r="605" customFormat="1" ht="12" customHeight="1"/>
    <row r="606" customFormat="1" ht="12" customHeight="1"/>
    <row r="607" customFormat="1" ht="12" customHeight="1"/>
    <row r="608" customFormat="1" ht="12" customHeight="1"/>
    <row r="609" customFormat="1" ht="12" customHeight="1"/>
    <row r="610" customFormat="1" ht="12" customHeight="1"/>
    <row r="611" customFormat="1" ht="12" customHeight="1"/>
    <row r="612" customFormat="1" ht="12" customHeight="1"/>
    <row r="613" customFormat="1" ht="12" customHeight="1"/>
    <row r="614" customFormat="1" ht="12" customHeight="1"/>
    <row r="615" customFormat="1" ht="12" customHeight="1"/>
    <row r="616" customFormat="1" ht="12" customHeight="1"/>
    <row r="617" customFormat="1" ht="12" customHeight="1"/>
    <row r="618" customFormat="1" ht="12" customHeight="1"/>
    <row r="619" customFormat="1" ht="12" customHeight="1"/>
    <row r="620" customFormat="1" ht="12" customHeight="1"/>
    <row r="621" customFormat="1" ht="12" customHeight="1"/>
    <row r="622" customFormat="1" ht="12" customHeight="1"/>
    <row r="623" customFormat="1" ht="12" customHeight="1"/>
    <row r="624" customFormat="1" ht="12" customHeight="1"/>
    <row r="625" customFormat="1" ht="12" customHeight="1"/>
    <row r="626" customFormat="1" ht="12" customHeight="1"/>
    <row r="627" customFormat="1" ht="12" customHeight="1"/>
    <row r="628" customFormat="1" ht="12" customHeight="1"/>
    <row r="629" customFormat="1" ht="12" customHeight="1"/>
    <row r="630" customFormat="1" ht="12" customHeight="1"/>
    <row r="631" customFormat="1" ht="12" customHeight="1"/>
    <row r="632" customFormat="1" ht="12" customHeight="1"/>
    <row r="633" customFormat="1" ht="12" customHeight="1"/>
    <row r="634" customFormat="1" ht="12" customHeight="1"/>
    <row r="635" customFormat="1" ht="12" customHeight="1"/>
    <row r="636" customFormat="1" ht="12" customHeight="1"/>
    <row r="637" customFormat="1" ht="12" customHeight="1"/>
    <row r="638" customFormat="1" ht="12" customHeight="1"/>
    <row r="639" customFormat="1" ht="12" customHeight="1"/>
    <row r="640" customFormat="1" ht="12" customHeight="1"/>
    <row r="641" customFormat="1" ht="12" customHeight="1"/>
    <row r="642" customFormat="1" ht="12" customHeight="1"/>
    <row r="643" customFormat="1" ht="12" customHeight="1"/>
    <row r="644" customFormat="1" ht="12" customHeight="1"/>
    <row r="645" customFormat="1" ht="12" customHeight="1"/>
    <row r="646" customFormat="1" ht="12" customHeight="1"/>
    <row r="647" customFormat="1" ht="12" customHeight="1"/>
    <row r="648" customFormat="1" ht="12" customHeight="1"/>
    <row r="649" customFormat="1" ht="12" customHeight="1"/>
    <row r="650" customFormat="1" ht="12" customHeight="1"/>
    <row r="651" customFormat="1" ht="12" customHeight="1"/>
    <row r="652" customFormat="1" ht="12" customHeight="1"/>
    <row r="653" customFormat="1" ht="12" customHeight="1"/>
    <row r="654" customFormat="1" ht="12" customHeight="1"/>
    <row r="655" customFormat="1" ht="12" customHeight="1"/>
    <row r="656" customFormat="1" ht="12" customHeight="1"/>
    <row r="657" customFormat="1" ht="12" customHeight="1"/>
    <row r="658" customFormat="1" ht="12" customHeight="1"/>
    <row r="659" customFormat="1" ht="12" customHeight="1"/>
    <row r="660" customFormat="1" ht="12" customHeight="1"/>
    <row r="661" customFormat="1" ht="12" customHeight="1"/>
    <row r="662" customFormat="1" ht="12" customHeight="1"/>
    <row r="663" customFormat="1" ht="12" customHeight="1"/>
    <row r="664" customFormat="1" ht="12" customHeight="1"/>
    <row r="665" customFormat="1" ht="12" customHeight="1"/>
    <row r="666" customFormat="1" ht="12" customHeight="1"/>
    <row r="667" customFormat="1" ht="12" customHeight="1"/>
    <row r="668" customFormat="1" ht="12" customHeight="1"/>
    <row r="669" customFormat="1" ht="12" customHeight="1"/>
    <row r="670" customFormat="1" ht="12" customHeight="1"/>
    <row r="671" customFormat="1" ht="12" customHeight="1"/>
    <row r="672" customFormat="1" ht="12" customHeight="1"/>
    <row r="673" customFormat="1" ht="12" customHeight="1"/>
    <row r="674" customFormat="1" ht="12" customHeight="1"/>
    <row r="675" customFormat="1" ht="12" customHeight="1"/>
    <row r="676" customFormat="1" ht="12" customHeight="1"/>
    <row r="677" customFormat="1" ht="12" customHeight="1"/>
    <row r="678" customFormat="1" ht="12" customHeight="1"/>
    <row r="679" customFormat="1" ht="12" customHeight="1"/>
    <row r="680" customFormat="1" ht="12" customHeight="1"/>
    <row r="681" customFormat="1" ht="12" customHeight="1"/>
    <row r="682" customFormat="1" ht="12" customHeight="1"/>
    <row r="683" customFormat="1" ht="12" customHeight="1"/>
    <row r="684" customFormat="1" ht="12" customHeight="1"/>
    <row r="685" customFormat="1" ht="12" customHeight="1"/>
    <row r="686" customFormat="1" ht="12" customHeight="1"/>
    <row r="687" customFormat="1" ht="12" customHeight="1"/>
    <row r="688" customFormat="1" ht="12" customHeight="1"/>
    <row r="689" customFormat="1" ht="12" customHeight="1"/>
    <row r="690" customFormat="1" ht="12" customHeight="1"/>
    <row r="691" customFormat="1" ht="12" customHeight="1"/>
    <row r="692" customFormat="1" ht="12" customHeight="1"/>
    <row r="693" customFormat="1" ht="12" customHeight="1"/>
    <row r="694" customFormat="1" ht="12" customHeight="1"/>
    <row r="695" customFormat="1" ht="12" customHeight="1"/>
    <row r="696" customFormat="1" ht="12" customHeight="1"/>
    <row r="697" customFormat="1" ht="12" customHeight="1"/>
    <row r="698" customFormat="1" ht="12" customHeight="1"/>
    <row r="699" customFormat="1" ht="12" customHeight="1"/>
    <row r="700" customFormat="1" ht="12" customHeight="1"/>
    <row r="701" customFormat="1" ht="12" customHeight="1"/>
    <row r="702" customFormat="1" ht="12" customHeight="1"/>
    <row r="703" customFormat="1" ht="12" customHeight="1"/>
    <row r="704" customFormat="1" ht="12" customHeight="1"/>
    <row r="705" customFormat="1" ht="12" customHeight="1"/>
    <row r="706" customFormat="1" ht="12" customHeight="1"/>
    <row r="707" customFormat="1" ht="12" customHeight="1"/>
    <row r="708" customFormat="1" ht="12" customHeight="1"/>
    <row r="709" customFormat="1" ht="12" customHeight="1"/>
    <row r="710" customFormat="1" ht="12" customHeight="1"/>
    <row r="711" customFormat="1" ht="12" customHeight="1"/>
    <row r="712" customFormat="1" ht="12" customHeight="1"/>
    <row r="713" customFormat="1" ht="12" customHeight="1"/>
    <row r="714" customFormat="1" ht="12" customHeight="1"/>
    <row r="715" customFormat="1" ht="12" customHeight="1"/>
    <row r="716" customFormat="1" ht="12" customHeight="1"/>
    <row r="717" customFormat="1" ht="12" customHeight="1"/>
    <row r="718" customFormat="1" ht="12" customHeight="1"/>
    <row r="719" customFormat="1" ht="12" customHeight="1"/>
    <row r="720" customFormat="1" ht="12" customHeight="1"/>
    <row r="721" customFormat="1" ht="12" customHeight="1"/>
    <row r="722" customFormat="1" ht="12" customHeight="1"/>
    <row r="723" customFormat="1" ht="12" customHeight="1"/>
    <row r="724" customFormat="1" ht="12" customHeight="1"/>
    <row r="725" customFormat="1" ht="12" customHeight="1"/>
    <row r="726" customFormat="1" ht="12" customHeight="1"/>
    <row r="727" customFormat="1" ht="12" customHeight="1"/>
    <row r="728" customFormat="1" ht="12" customHeight="1"/>
    <row r="729" customFormat="1" ht="12" customHeight="1"/>
    <row r="730" customFormat="1" ht="12" customHeight="1"/>
    <row r="731" customFormat="1" ht="12" customHeight="1"/>
    <row r="732" customFormat="1" ht="12" customHeight="1"/>
    <row r="733" customFormat="1" ht="12" customHeight="1"/>
    <row r="734" customFormat="1" ht="12" customHeight="1"/>
    <row r="735" customFormat="1" ht="12" customHeight="1"/>
    <row r="736" customFormat="1" ht="12" customHeight="1"/>
    <row r="737" customFormat="1" ht="12" customHeight="1"/>
    <row r="738" customFormat="1" ht="12" customHeight="1"/>
    <row r="739" customFormat="1" ht="12" customHeight="1"/>
    <row r="740" customFormat="1" ht="12" customHeight="1"/>
    <row r="741" customFormat="1" ht="12" customHeight="1"/>
    <row r="742" customFormat="1" ht="12" customHeight="1"/>
    <row r="743" customFormat="1" ht="12" customHeight="1"/>
    <row r="744" customFormat="1" ht="12" customHeight="1"/>
    <row r="745" customFormat="1" ht="12" customHeight="1"/>
    <row r="746" customFormat="1" ht="12" customHeight="1"/>
    <row r="747" customFormat="1" ht="12" customHeight="1"/>
    <row r="748" customFormat="1" ht="12" customHeight="1"/>
    <row r="749" customFormat="1" ht="12" customHeight="1"/>
    <row r="750" customFormat="1" ht="12" customHeight="1"/>
    <row r="751" customFormat="1" ht="12" customHeight="1"/>
    <row r="752" customFormat="1" ht="12" customHeight="1"/>
    <row r="753" customFormat="1" ht="12" customHeight="1"/>
    <row r="754" customFormat="1" ht="12" customHeight="1"/>
    <row r="755" customFormat="1" ht="12" customHeight="1"/>
    <row r="756" customFormat="1" ht="12" customHeight="1"/>
    <row r="757" customFormat="1" ht="12" customHeight="1"/>
    <row r="758" customFormat="1" ht="12" customHeight="1"/>
    <row r="759" customFormat="1" ht="12" customHeight="1"/>
    <row r="760" customFormat="1" ht="12" customHeight="1"/>
    <row r="761" customFormat="1" ht="12" customHeight="1"/>
    <row r="762" customFormat="1" ht="12" customHeight="1"/>
    <row r="763" customFormat="1" ht="12" customHeight="1"/>
    <row r="764" customFormat="1" ht="12" customHeight="1"/>
    <row r="765" customFormat="1" ht="12" customHeight="1"/>
    <row r="766" customFormat="1" ht="12" customHeight="1"/>
    <row r="767" customFormat="1" ht="12" customHeight="1"/>
    <row r="768" customFormat="1" ht="12" customHeight="1"/>
    <row r="769" customFormat="1" ht="12" customHeight="1"/>
    <row r="770" customFormat="1" ht="12" customHeight="1"/>
    <row r="771" customFormat="1" ht="12" customHeight="1"/>
    <row r="772" customFormat="1" ht="12" customHeight="1"/>
    <row r="773" customFormat="1" ht="12" customHeight="1"/>
    <row r="774" customFormat="1" ht="12" customHeight="1"/>
    <row r="775" customFormat="1" ht="12" customHeight="1"/>
    <row r="776" customFormat="1" ht="12" customHeight="1"/>
    <row r="777" customFormat="1" ht="12" customHeight="1"/>
    <row r="778" customFormat="1" ht="12" customHeight="1"/>
    <row r="779" customFormat="1" ht="12" customHeight="1"/>
    <row r="780" customFormat="1" ht="12" customHeight="1"/>
    <row r="781" customFormat="1" ht="12" customHeight="1"/>
    <row r="782" customFormat="1" ht="12" customHeight="1"/>
    <row r="783" customFormat="1" ht="12" customHeight="1"/>
    <row r="784" customFormat="1" ht="12" customHeight="1"/>
    <row r="785" customFormat="1" ht="12" customHeight="1"/>
    <row r="786" customFormat="1" ht="12" customHeight="1"/>
    <row r="787" customFormat="1" ht="12" customHeight="1"/>
    <row r="788" customFormat="1" ht="12" customHeight="1"/>
    <row r="789" customFormat="1" ht="12" customHeight="1"/>
    <row r="790" customFormat="1" ht="12" customHeight="1"/>
    <row r="791" customFormat="1" ht="12" customHeight="1"/>
    <row r="792" customFormat="1" ht="12" customHeight="1"/>
    <row r="793" customFormat="1" ht="12" customHeight="1"/>
    <row r="794" customFormat="1" ht="12" customHeight="1"/>
    <row r="795" customFormat="1" ht="12" customHeight="1"/>
    <row r="796" customFormat="1" ht="12" customHeight="1"/>
    <row r="797" customFormat="1" ht="12" customHeight="1"/>
    <row r="798" customFormat="1" ht="12" customHeight="1"/>
    <row r="799" customFormat="1" ht="12" customHeight="1"/>
    <row r="800" customFormat="1" ht="12" customHeight="1"/>
    <row r="801" customFormat="1" ht="12" customHeight="1"/>
    <row r="802" customFormat="1" ht="12" customHeight="1"/>
    <row r="803" customFormat="1" ht="12" customHeight="1"/>
    <row r="804" customFormat="1" ht="12" customHeight="1"/>
    <row r="805" customFormat="1" ht="12" customHeight="1"/>
    <row r="806" customFormat="1" ht="12" customHeight="1"/>
    <row r="807" customFormat="1" ht="12" customHeight="1"/>
    <row r="808" customFormat="1" ht="12" customHeight="1"/>
    <row r="809" customFormat="1" ht="12" customHeight="1"/>
    <row r="810" customFormat="1" ht="12" customHeight="1"/>
    <row r="811" customFormat="1" ht="12" customHeight="1"/>
    <row r="812" customFormat="1" ht="12" customHeight="1"/>
    <row r="813" customFormat="1" ht="12" customHeight="1"/>
    <row r="814" customFormat="1" ht="12" customHeight="1"/>
    <row r="815" customFormat="1" ht="12" customHeight="1"/>
    <row r="816" customFormat="1" ht="12" customHeight="1"/>
    <row r="817" customFormat="1" ht="12" customHeight="1"/>
    <row r="818" customFormat="1" ht="12" customHeight="1"/>
    <row r="819" customFormat="1" ht="12" customHeight="1"/>
    <row r="820" customFormat="1" ht="12" customHeight="1"/>
    <row r="821" customFormat="1" ht="12" customHeight="1"/>
    <row r="822" customFormat="1" ht="12" customHeight="1"/>
    <row r="823" customFormat="1" ht="12" customHeight="1"/>
    <row r="824" customFormat="1" ht="12" customHeight="1"/>
    <row r="825" customFormat="1" ht="12" customHeight="1"/>
    <row r="826" customFormat="1" ht="12" customHeight="1"/>
    <row r="827" customFormat="1" ht="12" customHeight="1"/>
    <row r="828" customFormat="1" ht="12" customHeight="1"/>
    <row r="829" customFormat="1" ht="12" customHeight="1"/>
    <row r="830" customFormat="1" ht="12" customHeight="1"/>
    <row r="831" customFormat="1" ht="12" customHeight="1"/>
    <row r="832" customFormat="1" ht="12" customHeight="1"/>
    <row r="833" customFormat="1" ht="12" customHeight="1"/>
    <row r="834" customFormat="1" ht="12" customHeight="1"/>
    <row r="835" customFormat="1" ht="12" customHeight="1"/>
    <row r="836" customFormat="1" ht="12" customHeight="1"/>
    <row r="837" customFormat="1" ht="12" customHeight="1"/>
    <row r="838" customFormat="1" ht="12" customHeight="1"/>
    <row r="839" customFormat="1" ht="12" customHeight="1"/>
    <row r="840" customFormat="1" ht="12" customHeight="1"/>
    <row r="841" customFormat="1" ht="12" customHeight="1"/>
    <row r="842" customFormat="1" ht="12" customHeight="1"/>
    <row r="843" customFormat="1" ht="12" customHeight="1"/>
    <row r="844" customFormat="1" ht="12" customHeight="1"/>
    <row r="845" customFormat="1" ht="12" customHeight="1"/>
    <row r="846" customFormat="1" ht="12" customHeight="1"/>
    <row r="847" customFormat="1" ht="12" customHeight="1"/>
    <row r="848" customFormat="1" ht="12" customHeight="1"/>
    <row r="849" customFormat="1" ht="12" customHeight="1"/>
    <row r="850" customFormat="1" ht="12" customHeight="1"/>
    <row r="851" customFormat="1" ht="12" customHeight="1"/>
    <row r="852" customFormat="1" ht="12" customHeight="1"/>
    <row r="853" customFormat="1" ht="12" customHeight="1"/>
    <row r="854" customFormat="1" ht="12" customHeight="1"/>
    <row r="855" customFormat="1" ht="12" customHeight="1"/>
    <row r="856" customFormat="1" ht="12" customHeight="1"/>
    <row r="857" customFormat="1" ht="12" customHeight="1"/>
    <row r="858" customFormat="1" ht="12" customHeight="1"/>
    <row r="859" customFormat="1" ht="12" customHeight="1"/>
    <row r="860" customFormat="1" ht="12" customHeight="1"/>
    <row r="861" customFormat="1" ht="12" customHeight="1"/>
    <row r="862" customFormat="1" ht="12" customHeight="1"/>
    <row r="863" customFormat="1" ht="12" customHeight="1"/>
    <row r="864" customFormat="1" ht="12" customHeight="1"/>
    <row r="865" customFormat="1" ht="12" customHeight="1"/>
    <row r="866" customFormat="1" ht="12" customHeight="1"/>
    <row r="867" customFormat="1" ht="12" customHeight="1"/>
    <row r="868" customFormat="1" ht="12" customHeight="1"/>
    <row r="869" customFormat="1" ht="12" customHeight="1"/>
    <row r="870" customFormat="1" ht="12" customHeight="1"/>
    <row r="871" customFormat="1" ht="12" customHeight="1"/>
    <row r="872" customFormat="1" ht="12" customHeight="1"/>
    <row r="873" customFormat="1" ht="12" customHeight="1"/>
    <row r="874" customFormat="1" ht="12" customHeight="1"/>
    <row r="875" customFormat="1" ht="12" customHeight="1"/>
    <row r="876" customFormat="1" ht="12" customHeight="1"/>
    <row r="877" customFormat="1" ht="12" customHeight="1"/>
    <row r="878" customFormat="1" ht="12" customHeight="1"/>
    <row r="879" customFormat="1" ht="12" customHeight="1"/>
    <row r="880" customFormat="1" ht="12" customHeight="1"/>
    <row r="881" customFormat="1" ht="12" customHeight="1"/>
    <row r="882" customFormat="1" ht="12" customHeight="1"/>
    <row r="883" customFormat="1" ht="12" customHeight="1"/>
    <row r="884" customFormat="1" ht="12" customHeight="1"/>
    <row r="885" customFormat="1" ht="12" customHeight="1"/>
    <row r="886" customFormat="1" ht="12" customHeight="1"/>
    <row r="887" customFormat="1" ht="12" customHeight="1"/>
    <row r="888" customFormat="1" ht="12" customHeight="1"/>
    <row r="889" customFormat="1" ht="12" customHeight="1"/>
    <row r="890" customFormat="1" ht="12" customHeight="1"/>
    <row r="891" customFormat="1" ht="12" customHeight="1"/>
    <row r="892" customFormat="1" ht="12" customHeight="1"/>
    <row r="893" customFormat="1" ht="12" customHeight="1"/>
    <row r="894" customFormat="1" ht="12" customHeight="1"/>
    <row r="895" customFormat="1" ht="12" customHeight="1"/>
    <row r="896" customFormat="1" ht="12" customHeight="1"/>
    <row r="897" customFormat="1" ht="12" customHeight="1"/>
    <row r="898" customFormat="1" ht="12" customHeight="1"/>
    <row r="899" customFormat="1" ht="12" customHeight="1"/>
    <row r="900" customFormat="1" ht="12" customHeight="1"/>
    <row r="901" customFormat="1" ht="12" customHeight="1"/>
    <row r="902" customFormat="1" ht="12" customHeight="1"/>
    <row r="903" customFormat="1" ht="12" customHeight="1"/>
    <row r="904" customFormat="1" ht="12" customHeight="1"/>
    <row r="905" customFormat="1" ht="12" customHeight="1"/>
    <row r="906" customFormat="1" ht="12" customHeight="1"/>
    <row r="907" customFormat="1" ht="12" customHeight="1"/>
    <row r="908" customFormat="1" ht="12" customHeight="1"/>
    <row r="909" customFormat="1" ht="12" customHeight="1"/>
    <row r="910" customFormat="1" ht="12" customHeight="1"/>
    <row r="911" customFormat="1" ht="12" customHeight="1"/>
    <row r="912" customFormat="1" ht="12" customHeight="1"/>
    <row r="913" customFormat="1" ht="12" customHeight="1"/>
    <row r="914" customFormat="1" ht="12" customHeight="1"/>
    <row r="915" customFormat="1" ht="12" customHeight="1"/>
    <row r="916" customFormat="1" ht="12" customHeight="1"/>
    <row r="917" customFormat="1" ht="12" customHeight="1"/>
    <row r="918" customFormat="1" ht="12" customHeight="1"/>
    <row r="919" customFormat="1" ht="12" customHeight="1"/>
    <row r="920" customFormat="1" ht="12" customHeight="1"/>
    <row r="921" customFormat="1" ht="12" customHeight="1"/>
    <row r="922" customFormat="1" ht="12" customHeight="1"/>
    <row r="923" customFormat="1" ht="12" customHeight="1"/>
    <row r="924" customFormat="1" ht="12" customHeight="1"/>
    <row r="925" customFormat="1" ht="12" customHeight="1"/>
    <row r="926" customFormat="1" ht="12" customHeight="1"/>
    <row r="927" customFormat="1" ht="12" customHeight="1"/>
    <row r="928" customFormat="1" ht="12" customHeight="1"/>
    <row r="929" customFormat="1" ht="12" customHeight="1"/>
    <row r="930" customFormat="1" ht="12" customHeight="1"/>
    <row r="931" customFormat="1" ht="12" customHeight="1"/>
    <row r="932" customFormat="1" ht="12" customHeight="1"/>
    <row r="933" customFormat="1" ht="12" customHeight="1"/>
    <row r="934" customFormat="1" ht="12" customHeight="1"/>
    <row r="935" customFormat="1" ht="12" customHeight="1"/>
    <row r="936" customFormat="1" ht="12" customHeight="1"/>
    <row r="937" customFormat="1" ht="12" customHeight="1"/>
    <row r="938" customFormat="1" ht="12" customHeight="1"/>
    <row r="939" customFormat="1" ht="12" customHeight="1"/>
    <row r="940" customFormat="1" ht="12" customHeight="1"/>
    <row r="941" customFormat="1" ht="12" customHeight="1"/>
    <row r="942" customFormat="1" ht="12" customHeight="1"/>
    <row r="943" customFormat="1" ht="12" customHeight="1"/>
    <row r="944" customFormat="1" ht="12" customHeight="1"/>
    <row r="945" customFormat="1" ht="12" customHeight="1"/>
    <row r="946" customFormat="1" ht="12" customHeight="1"/>
    <row r="947" customFormat="1" ht="12" customHeight="1"/>
    <row r="948" customFormat="1" ht="12" customHeight="1"/>
    <row r="949" customFormat="1" ht="12" customHeight="1"/>
    <row r="950" customFormat="1" ht="12" customHeight="1"/>
    <row r="951" customFormat="1" ht="12" customHeight="1"/>
    <row r="952" customFormat="1" ht="12" customHeight="1"/>
    <row r="953" customFormat="1" ht="12" customHeight="1"/>
    <row r="954" customFormat="1" ht="12" customHeight="1"/>
    <row r="955" customFormat="1" ht="12" customHeight="1"/>
    <row r="956" customFormat="1" ht="12" customHeight="1"/>
    <row r="957" customFormat="1" ht="12" customHeight="1"/>
    <row r="958" customFormat="1" ht="12" customHeight="1"/>
    <row r="959" customFormat="1" ht="12" customHeight="1"/>
    <row r="960" customFormat="1" ht="12" customHeight="1"/>
    <row r="961" customFormat="1" ht="12" customHeight="1"/>
    <row r="962" customFormat="1" ht="12" customHeight="1"/>
    <row r="963" customFormat="1" ht="12" customHeight="1"/>
    <row r="964" customFormat="1" ht="12" customHeight="1"/>
    <row r="965" customFormat="1" ht="12" customHeight="1"/>
    <row r="966" customFormat="1" ht="12" customHeight="1"/>
    <row r="967" customFormat="1" ht="12" customHeight="1"/>
    <row r="968" customFormat="1" ht="12" customHeight="1"/>
    <row r="969" customFormat="1" ht="12" customHeight="1"/>
    <row r="970" customFormat="1" ht="12" customHeight="1"/>
    <row r="971" customFormat="1" ht="12" customHeight="1"/>
    <row r="972" customFormat="1" ht="12" customHeight="1"/>
    <row r="973" customFormat="1" ht="12" customHeight="1"/>
    <row r="974" customFormat="1" ht="12" customHeight="1"/>
    <row r="975" customFormat="1" ht="12" customHeight="1"/>
    <row r="976" customFormat="1" ht="12" customHeight="1"/>
    <row r="977" customFormat="1" ht="12" customHeight="1"/>
    <row r="978" customFormat="1" ht="12" customHeight="1"/>
    <row r="979" customFormat="1" ht="12" customHeight="1"/>
    <row r="980" customFormat="1" ht="12" customHeight="1"/>
    <row r="981" customFormat="1" ht="12" customHeight="1"/>
    <row r="982" customFormat="1" ht="12" customHeight="1"/>
    <row r="983" customFormat="1" ht="12" customHeight="1"/>
    <row r="984" customFormat="1" ht="12" customHeight="1"/>
    <row r="985" customFormat="1" ht="12" customHeight="1"/>
    <row r="986" customFormat="1" ht="12" customHeight="1"/>
    <row r="987" customFormat="1" ht="12" customHeight="1"/>
    <row r="988" customFormat="1" ht="12" customHeight="1"/>
    <row r="989" customFormat="1" ht="12" customHeight="1"/>
    <row r="990" customFormat="1" ht="12" customHeight="1"/>
    <row r="991" customFormat="1" ht="12" customHeight="1"/>
    <row r="992" customFormat="1" ht="12" customHeight="1"/>
    <row r="993" customFormat="1" ht="12" customHeight="1"/>
    <row r="994" customFormat="1" ht="12" customHeight="1"/>
    <row r="995" customFormat="1" ht="12" customHeight="1"/>
    <row r="996" customFormat="1" ht="12" customHeight="1"/>
    <row r="997" customFormat="1" ht="12" customHeight="1"/>
    <row r="998" customFormat="1" ht="12" customHeight="1"/>
    <row r="999" customFormat="1" ht="12" customHeight="1"/>
    <row r="1000" customFormat="1" ht="12" customHeight="1"/>
  </sheetData>
  <mergeCells count="1">
    <mergeCell ref="C1:D1"/>
  </mergeCells>
  <dataValidations count="2">
    <dataValidation type="list" allowBlank="1" showErrorMessage="1" sqref="B4" xr:uid="{1F0BEA41-E69F-7049-BD33-8E8E57B0F592}">
      <formula1>artiesten</formula1>
    </dataValidation>
    <dataValidation type="list" allowBlank="1" showErrorMessage="1" sqref="B5" xr:uid="{996DAA03-19DF-AE45-814A-FD92C0E04D9A}">
      <formula1>productie</formula1>
    </dataValidation>
  </dataValidations>
  <pageMargins left="0.75" right="0.75" top="1" bottom="1" header="0" footer="0"/>
  <pageSetup paperSize="9" orientation="landscape"/>
  <legacy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Z1000"/>
  <sheetViews>
    <sheetView workbookViewId="0">
      <selection sqref="A1:XFD1048576"/>
    </sheetView>
  </sheetViews>
  <sheetFormatPr defaultColWidth="14.5" defaultRowHeight="15" customHeight="1"/>
  <cols>
    <col min="1" max="1" width="42.625" customWidth="1"/>
    <col min="2" max="16" width="14.5" customWidth="1"/>
    <col min="17" max="26" width="11" customWidth="1"/>
  </cols>
  <sheetData>
    <row r="1" spans="1:26" s="93" customFormat="1" ht="15.95" customHeight="1" thickBot="1">
      <c r="A1" s="94" t="s">
        <v>40</v>
      </c>
      <c r="B1" s="95">
        <v>2026</v>
      </c>
      <c r="C1" s="166" t="s">
        <v>122</v>
      </c>
      <c r="D1" s="181"/>
    </row>
    <row r="2" spans="1:26" ht="12" customHeight="1"/>
    <row r="3" spans="1:26" ht="12" customHeight="1">
      <c r="A3" s="17" t="s">
        <v>42</v>
      </c>
      <c r="B3" s="18" t="s">
        <v>15</v>
      </c>
    </row>
    <row r="4" spans="1:26" ht="12" customHeight="1">
      <c r="A4" s="17" t="s">
        <v>43</v>
      </c>
      <c r="B4" s="18" t="s">
        <v>15</v>
      </c>
    </row>
    <row r="5" spans="1:26" ht="12" customHeight="1">
      <c r="A5" s="17" t="s">
        <v>44</v>
      </c>
      <c r="B5" s="18" t="s">
        <v>15</v>
      </c>
    </row>
    <row r="6" spans="1:26" ht="12" customHeight="1">
      <c r="A6" s="17" t="s">
        <v>45</v>
      </c>
      <c r="B6" s="19">
        <v>0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2" customHeight="1"/>
    <row r="8" spans="1:26" ht="12" customHeight="1">
      <c r="A8" s="15" t="s">
        <v>46</v>
      </c>
    </row>
    <row r="9" spans="1:26" ht="12" customHeight="1">
      <c r="A9" s="17" t="s">
        <v>47</v>
      </c>
      <c r="B9" s="20" t="s">
        <v>123</v>
      </c>
    </row>
    <row r="10" spans="1:26" ht="12" customHeight="1">
      <c r="A10" s="17" t="s">
        <v>49</v>
      </c>
      <c r="B10" s="18" t="s">
        <v>15</v>
      </c>
    </row>
    <row r="11" spans="1:26" ht="12" customHeight="1">
      <c r="A11" s="17" t="s">
        <v>50</v>
      </c>
      <c r="B11" s="18" t="s">
        <v>15</v>
      </c>
      <c r="C11" s="7" t="s">
        <v>15</v>
      </c>
      <c r="D11" s="6" t="s">
        <v>15</v>
      </c>
      <c r="E11" s="6"/>
      <c r="F11" s="6"/>
    </row>
    <row r="12" spans="1:26" ht="12" customHeight="1">
      <c r="A12" s="17" t="s">
        <v>51</v>
      </c>
      <c r="B12" s="18" t="s">
        <v>15</v>
      </c>
      <c r="C12" s="7" t="s">
        <v>15</v>
      </c>
      <c r="D12" s="6"/>
      <c r="E12" s="6"/>
      <c r="F12" s="6"/>
    </row>
    <row r="13" spans="1:26" ht="12" customHeight="1">
      <c r="A13" s="17" t="s">
        <v>52</v>
      </c>
      <c r="B13" s="18" t="s">
        <v>15</v>
      </c>
      <c r="C13" s="7" t="s">
        <v>15</v>
      </c>
    </row>
    <row r="14" spans="1:26" ht="12" customHeight="1"/>
    <row r="15" spans="1:26" ht="12" customHeight="1">
      <c r="A15" s="17" t="s">
        <v>53</v>
      </c>
      <c r="B15" s="21">
        <v>0</v>
      </c>
    </row>
    <row r="16" spans="1:26" ht="12" customHeight="1">
      <c r="A16" s="17" t="s">
        <v>54</v>
      </c>
      <c r="B16" s="21">
        <v>0</v>
      </c>
    </row>
    <row r="17" spans="1:26" ht="12" customHeight="1">
      <c r="A17" s="17" t="s">
        <v>55</v>
      </c>
      <c r="B17" s="21">
        <v>0</v>
      </c>
    </row>
    <row r="18" spans="1:26" ht="12" customHeight="1">
      <c r="A18" s="17" t="s">
        <v>56</v>
      </c>
      <c r="B18" s="21">
        <v>0</v>
      </c>
    </row>
    <row r="19" spans="1:26" ht="12" customHeight="1">
      <c r="A19" s="7" t="s">
        <v>15</v>
      </c>
      <c r="B19" s="7" t="s">
        <v>15</v>
      </c>
      <c r="C19" s="7" t="s">
        <v>15</v>
      </c>
    </row>
    <row r="20" spans="1:26" ht="12" customHeight="1">
      <c r="A20" s="17" t="s">
        <v>57</v>
      </c>
      <c r="B20" s="22">
        <v>1</v>
      </c>
      <c r="C20" s="7" t="s">
        <v>124</v>
      </c>
    </row>
    <row r="21" spans="1:26" ht="12" customHeight="1">
      <c r="A21" s="17" t="s">
        <v>59</v>
      </c>
      <c r="B21" s="48">
        <f>(((52*5)-20-10-B22)/11)*B20</f>
        <v>20.90909090909091</v>
      </c>
      <c r="C21" s="7" t="s">
        <v>125</v>
      </c>
    </row>
    <row r="22" spans="1:26" ht="12" customHeight="1">
      <c r="A22" s="17" t="s">
        <v>61</v>
      </c>
      <c r="B22" s="48">
        <v>0</v>
      </c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spans="1:26" ht="12" customHeight="1">
      <c r="A23" s="17" t="s">
        <v>62</v>
      </c>
      <c r="B23" s="24">
        <v>0</v>
      </c>
      <c r="C23" s="7" t="s">
        <v>15</v>
      </c>
    </row>
    <row r="24" spans="1:26" ht="12" customHeight="1">
      <c r="A24" s="17" t="s">
        <v>126</v>
      </c>
      <c r="B24" s="24">
        <f t="shared" ref="B24:B26" si="0">B16*$B$20</f>
        <v>0</v>
      </c>
      <c r="C24" s="7" t="s">
        <v>15</v>
      </c>
    </row>
    <row r="25" spans="1:26" ht="12" customHeight="1">
      <c r="A25" s="17" t="s">
        <v>64</v>
      </c>
      <c r="B25" s="24">
        <f t="shared" si="0"/>
        <v>0</v>
      </c>
      <c r="C25" s="7" t="s">
        <v>15</v>
      </c>
    </row>
    <row r="26" spans="1:26" ht="12" customHeight="1">
      <c r="A26" s="17" t="s">
        <v>65</v>
      </c>
      <c r="B26" s="24">
        <f t="shared" si="0"/>
        <v>0</v>
      </c>
      <c r="C26" s="7" t="s">
        <v>15</v>
      </c>
    </row>
    <row r="27" spans="1:26" ht="12" customHeight="1">
      <c r="A27" s="7" t="s">
        <v>15</v>
      </c>
      <c r="B27" s="7" t="s">
        <v>15</v>
      </c>
      <c r="C27" s="7" t="s">
        <v>15</v>
      </c>
    </row>
    <row r="28" spans="1:26" ht="12" customHeight="1">
      <c r="A28" s="17" t="s">
        <v>66</v>
      </c>
      <c r="B28" s="25">
        <v>0</v>
      </c>
      <c r="C28" s="7" t="s">
        <v>67</v>
      </c>
    </row>
    <row r="29" spans="1:26" ht="12" customHeight="1">
      <c r="A29" s="17" t="s">
        <v>68</v>
      </c>
      <c r="B29" s="25">
        <v>0</v>
      </c>
      <c r="C29" s="7" t="s">
        <v>69</v>
      </c>
    </row>
    <row r="30" spans="1:26" ht="12" customHeight="1">
      <c r="A30" s="17" t="s">
        <v>70</v>
      </c>
      <c r="B30" s="25">
        <v>0</v>
      </c>
      <c r="C30" s="7" t="s">
        <v>67</v>
      </c>
    </row>
    <row r="31" spans="1:26" ht="12" customHeight="1">
      <c r="A31" s="17" t="s">
        <v>70</v>
      </c>
      <c r="B31" s="25">
        <v>0</v>
      </c>
      <c r="C31" s="7" t="s">
        <v>69</v>
      </c>
    </row>
    <row r="32" spans="1:26" ht="12" customHeight="1">
      <c r="A32" s="17" t="s">
        <v>71</v>
      </c>
      <c r="B32" s="25">
        <v>0</v>
      </c>
      <c r="C32" s="7" t="s">
        <v>72</v>
      </c>
    </row>
    <row r="33" spans="1:17" ht="12" customHeight="1">
      <c r="A33" s="17" t="s">
        <v>73</v>
      </c>
      <c r="B33" s="25">
        <v>0</v>
      </c>
      <c r="C33" s="7" t="s">
        <v>74</v>
      </c>
    </row>
    <row r="34" spans="1:17" ht="12" customHeight="1">
      <c r="A34" s="8"/>
      <c r="B34" s="8"/>
      <c r="C34" s="8"/>
    </row>
    <row r="35" spans="1:17" ht="12" customHeight="1">
      <c r="A35" s="17" t="s">
        <v>75</v>
      </c>
      <c r="B35" s="8">
        <f>'RSZ-tarieven'!B5</f>
        <v>0.30609999999999998</v>
      </c>
      <c r="C35" s="8"/>
      <c r="D35" s="8"/>
    </row>
    <row r="36" spans="1:17" ht="12" customHeight="1">
      <c r="A36" s="17" t="s">
        <v>76</v>
      </c>
      <c r="B36" s="8">
        <f>'RSZ-tarieven'!B15</f>
        <v>1.9799999999999998E-2</v>
      </c>
      <c r="C36" s="8"/>
      <c r="D36" s="49"/>
      <c r="E36" s="49"/>
      <c r="G36" s="49"/>
    </row>
    <row r="37" spans="1:17" ht="12" customHeight="1">
      <c r="A37" s="17" t="s">
        <v>77</v>
      </c>
      <c r="B37" s="22">
        <f>IF(B6&lt;10,0,1.69%)</f>
        <v>0</v>
      </c>
      <c r="C37" s="8"/>
    </row>
    <row r="38" spans="1:17" ht="12" customHeight="1">
      <c r="A38" s="17" t="s">
        <v>78</v>
      </c>
      <c r="B38" s="26">
        <f>IF(B23&gt;3744,0,0.14*(11233.89-(B23*3))/3)</f>
        <v>524.2482</v>
      </c>
      <c r="C38" s="6" t="s">
        <v>15</v>
      </c>
      <c r="E38" s="6"/>
    </row>
    <row r="39" spans="1:17" ht="12" customHeight="1">
      <c r="A39" s="17" t="s">
        <v>79</v>
      </c>
      <c r="B39" s="50">
        <f>('RSZ-tarieven'!B31)*B20</f>
        <v>172.33333333333334</v>
      </c>
      <c r="C39" s="6" t="s">
        <v>127</v>
      </c>
    </row>
    <row r="40" spans="1:17" ht="12" customHeight="1">
      <c r="A40" s="17" t="s">
        <v>80</v>
      </c>
      <c r="B40" s="27"/>
    </row>
    <row r="41" spans="1:17" ht="12" customHeight="1">
      <c r="J41" s="28" t="s">
        <v>81</v>
      </c>
      <c r="M41" s="29" t="s">
        <v>15</v>
      </c>
      <c r="Q41" s="24"/>
    </row>
    <row r="42" spans="1:17" ht="12" customHeight="1">
      <c r="B42" s="30">
        <f>B1</f>
        <v>2026</v>
      </c>
      <c r="C42" s="20" t="s">
        <v>82</v>
      </c>
      <c r="D42" s="20" t="s">
        <v>83</v>
      </c>
      <c r="E42" s="20" t="s">
        <v>88</v>
      </c>
      <c r="F42" s="20" t="s">
        <v>84</v>
      </c>
      <c r="G42" s="20" t="s">
        <v>85</v>
      </c>
      <c r="H42" s="20" t="s">
        <v>86</v>
      </c>
      <c r="I42" s="20" t="s">
        <v>87</v>
      </c>
      <c r="J42" s="20" t="s">
        <v>89</v>
      </c>
      <c r="K42" s="20" t="s">
        <v>90</v>
      </c>
      <c r="L42" s="20" t="s">
        <v>91</v>
      </c>
      <c r="M42" s="20" t="s">
        <v>92</v>
      </c>
      <c r="N42" s="20" t="s">
        <v>93</v>
      </c>
      <c r="O42" s="20" t="s">
        <v>94</v>
      </c>
      <c r="P42" s="20" t="s">
        <v>95</v>
      </c>
    </row>
    <row r="43" spans="1:17" ht="12" customHeight="1">
      <c r="A43" s="7" t="s">
        <v>57</v>
      </c>
      <c r="B43" s="31" t="s">
        <v>96</v>
      </c>
      <c r="C43" s="105">
        <f t="shared" ref="C43:D43" si="1">$B$20</f>
        <v>1</v>
      </c>
      <c r="D43" s="106">
        <f t="shared" si="1"/>
        <v>1</v>
      </c>
      <c r="E43" s="107">
        <v>0.1027</v>
      </c>
      <c r="F43" s="106">
        <f t="shared" ref="F43:P43" si="2">$B$20</f>
        <v>1</v>
      </c>
      <c r="G43" s="106">
        <f t="shared" si="2"/>
        <v>1</v>
      </c>
      <c r="H43" s="106">
        <f t="shared" si="2"/>
        <v>1</v>
      </c>
      <c r="I43" s="106">
        <f t="shared" si="2"/>
        <v>1</v>
      </c>
      <c r="J43" s="106">
        <f t="shared" si="2"/>
        <v>1</v>
      </c>
      <c r="K43" s="106">
        <f t="shared" si="2"/>
        <v>1</v>
      </c>
      <c r="L43" s="106">
        <f t="shared" si="2"/>
        <v>1</v>
      </c>
      <c r="M43" s="106">
        <f t="shared" si="2"/>
        <v>1</v>
      </c>
      <c r="N43" s="106">
        <f t="shared" si="2"/>
        <v>1</v>
      </c>
      <c r="O43" s="106">
        <f t="shared" si="2"/>
        <v>1</v>
      </c>
      <c r="P43" s="108">
        <f t="shared" si="2"/>
        <v>1</v>
      </c>
    </row>
    <row r="44" spans="1:17" ht="12" customHeight="1">
      <c r="A44" s="7" t="s">
        <v>97</v>
      </c>
      <c r="B44" s="32">
        <f t="shared" ref="B44:B50" si="3">SUM(C44:P44)</f>
        <v>230</v>
      </c>
      <c r="C44" s="109">
        <f>$B21</f>
        <v>20.90909090909091</v>
      </c>
      <c r="D44" s="110">
        <f t="shared" ref="D44:D45" si="4">C44</f>
        <v>20.90909090909091</v>
      </c>
      <c r="E44" s="111" t="s">
        <v>15</v>
      </c>
      <c r="F44" s="110">
        <f t="shared" ref="F44:F45" si="5">D44</f>
        <v>20.90909090909091</v>
      </c>
      <c r="G44" s="110">
        <f t="shared" ref="G44:I45" si="6">F44</f>
        <v>20.90909090909091</v>
      </c>
      <c r="H44" s="110">
        <f t="shared" si="6"/>
        <v>20.90909090909091</v>
      </c>
      <c r="I44" s="110">
        <f t="shared" si="6"/>
        <v>20.90909090909091</v>
      </c>
      <c r="J44" s="110" t="s">
        <v>15</v>
      </c>
      <c r="K44" s="110">
        <f t="shared" ref="K44:K45" si="7">I44</f>
        <v>20.90909090909091</v>
      </c>
      <c r="L44" s="110">
        <f t="shared" ref="L44:N45" si="8">K44</f>
        <v>20.90909090909091</v>
      </c>
      <c r="M44" s="110">
        <f t="shared" si="8"/>
        <v>20.90909090909091</v>
      </c>
      <c r="N44" s="110">
        <f t="shared" si="8"/>
        <v>20.90909090909091</v>
      </c>
      <c r="O44" s="111" t="s">
        <v>98</v>
      </c>
      <c r="P44" s="112">
        <f t="shared" ref="P44:P45" si="9">N44</f>
        <v>20.90909090909091</v>
      </c>
    </row>
    <row r="45" spans="1:17" ht="12" customHeight="1">
      <c r="A45" s="7" t="s">
        <v>99</v>
      </c>
      <c r="B45" s="33">
        <f t="shared" si="3"/>
        <v>0</v>
      </c>
      <c r="C45" s="34">
        <f>$B23</f>
        <v>0</v>
      </c>
      <c r="D45" s="24">
        <f t="shared" si="4"/>
        <v>0</v>
      </c>
      <c r="E45" s="35">
        <f>B23*11*108%*E43</f>
        <v>0</v>
      </c>
      <c r="F45" s="24">
        <f t="shared" si="5"/>
        <v>0</v>
      </c>
      <c r="G45" s="24">
        <f t="shared" si="6"/>
        <v>0</v>
      </c>
      <c r="H45" s="24">
        <f t="shared" si="6"/>
        <v>0</v>
      </c>
      <c r="I45" s="24">
        <f t="shared" si="6"/>
        <v>0</v>
      </c>
      <c r="J45" s="35" t="s">
        <v>98</v>
      </c>
      <c r="K45" s="24">
        <f t="shared" si="7"/>
        <v>0</v>
      </c>
      <c r="L45" s="24">
        <f t="shared" si="8"/>
        <v>0</v>
      </c>
      <c r="M45" s="24">
        <f t="shared" si="8"/>
        <v>0</v>
      </c>
      <c r="N45" s="24">
        <f t="shared" si="8"/>
        <v>0</v>
      </c>
      <c r="O45" s="24">
        <f>$B$18*$B20</f>
        <v>0</v>
      </c>
      <c r="P45" s="113">
        <f t="shared" si="9"/>
        <v>0</v>
      </c>
    </row>
    <row r="46" spans="1:17" ht="12" customHeight="1">
      <c r="A46" s="7" t="s">
        <v>100</v>
      </c>
      <c r="B46" s="33">
        <f t="shared" si="3"/>
        <v>0</v>
      </c>
      <c r="C46" s="34">
        <f>+$B28+(($B29)*C$44)</f>
        <v>0</v>
      </c>
      <c r="D46" s="24">
        <f>+$B28+($B29*D$44)</f>
        <v>0</v>
      </c>
      <c r="E46" s="35" t="s">
        <v>98</v>
      </c>
      <c r="F46" s="24">
        <f t="shared" ref="F46:I46" si="10">+$B28+($B29*F$44)</f>
        <v>0</v>
      </c>
      <c r="G46" s="24">
        <f t="shared" si="10"/>
        <v>0</v>
      </c>
      <c r="H46" s="24">
        <f t="shared" si="10"/>
        <v>0</v>
      </c>
      <c r="I46" s="24">
        <f t="shared" si="10"/>
        <v>0</v>
      </c>
      <c r="J46" s="35" t="s">
        <v>98</v>
      </c>
      <c r="K46" s="24">
        <f t="shared" ref="K46:N46" si="11">+$B28+($B29*K$21)</f>
        <v>0</v>
      </c>
      <c r="L46" s="24">
        <f t="shared" si="11"/>
        <v>0</v>
      </c>
      <c r="M46" s="24">
        <f t="shared" si="11"/>
        <v>0</v>
      </c>
      <c r="N46" s="24">
        <f t="shared" si="11"/>
        <v>0</v>
      </c>
      <c r="O46" s="35" t="s">
        <v>98</v>
      </c>
      <c r="P46" s="114">
        <f>+$B28+($B29*P$21)</f>
        <v>0</v>
      </c>
    </row>
    <row r="47" spans="1:17" ht="12" customHeight="1">
      <c r="A47" s="7" t="s">
        <v>101</v>
      </c>
      <c r="B47" s="33">
        <f t="shared" si="3"/>
        <v>0</v>
      </c>
      <c r="C47" s="34">
        <f>MAX(0,IF((C45+C46)&gt;0,((C45+C46)*108%)*(B35+B36+B37)-(B38+B39+B40),0))</f>
        <v>0</v>
      </c>
      <c r="D47" s="24">
        <f>MAX(0,IF((D45+D46)&gt;0,((D45+D46)*108%)*(B35+B36+B37)-(B38+B39+B40),0))</f>
        <v>0</v>
      </c>
      <c r="E47" s="35" t="s">
        <v>98</v>
      </c>
      <c r="F47" s="24">
        <f>MAX(0,IF((F45+F46)&gt;0,((F45+F46)*108%)*(B35+B36+B37)-(B38+B39+B40),0))</f>
        <v>0</v>
      </c>
      <c r="G47" s="24">
        <f>MAX(0,IF((G45+G46)&gt;0,((G45+G46)*108%)*(B35+B36+B37)-(B38+B40),0))</f>
        <v>0</v>
      </c>
      <c r="H47" s="24">
        <f>MAX(0,IF((H45+H46)&gt;0,((H45+H46)*108%)*(B35+B36+B37)-(B38+B40),0))</f>
        <v>0</v>
      </c>
      <c r="I47" s="24">
        <f>MAX(0,IF((I45+I46)&gt;0,((I45+I46)*108%)*(B35+B36+B37)-(B38+B40),0))</f>
        <v>0</v>
      </c>
      <c r="J47" s="35" t="s">
        <v>98</v>
      </c>
      <c r="K47" s="24">
        <f>MAX(0,IF((K45+K46)&gt;0,((K45+K46)*108%)*(B35+B36+B37)-(B38+B40),0))</f>
        <v>0</v>
      </c>
      <c r="L47" s="24">
        <f>MAX(0,IF((L45+L46)&gt;0,((L45+L46)*108%)*(B35+B36+B37)-(B38+B40),0))</f>
        <v>0</v>
      </c>
      <c r="M47" s="24">
        <f>MAX(0,IF((M45+M46)&gt;0,((M45+M46)*108%)*(B35+B36+B37)-(B38+B40),0))</f>
        <v>0</v>
      </c>
      <c r="N47" s="24">
        <f>MAX(0,IF((N45+N46)&gt;0,((N45+N46)*108%)*(B35+B36+B37)-(B38+B40),0))</f>
        <v>0</v>
      </c>
      <c r="O47" s="24">
        <f>MAX(0,IF((O45)&gt;0,((O45)*108%)*(B35+B36+B37),0))</f>
        <v>0</v>
      </c>
      <c r="P47" s="114">
        <f>MAX(0,IF((P45+P46)&gt;0,((P45+P46)*108%)*(B35+B36+B37)-(B38+B40),0))</f>
        <v>0</v>
      </c>
    </row>
    <row r="48" spans="1:17" ht="12" customHeight="1">
      <c r="A48" s="7" t="s">
        <v>102</v>
      </c>
      <c r="B48" s="33">
        <f t="shared" si="3"/>
        <v>0</v>
      </c>
      <c r="C48" s="34">
        <f t="shared" ref="C48:D48" si="12">$B30+($B31*C$44)</f>
        <v>0</v>
      </c>
      <c r="D48" s="35">
        <f t="shared" si="12"/>
        <v>0</v>
      </c>
      <c r="E48" s="35" t="s">
        <v>98</v>
      </c>
      <c r="F48" s="35">
        <f t="shared" ref="F48:I48" si="13">$B30+($B31*F$44)</f>
        <v>0</v>
      </c>
      <c r="G48" s="35">
        <f t="shared" si="13"/>
        <v>0</v>
      </c>
      <c r="H48" s="35">
        <f t="shared" si="13"/>
        <v>0</v>
      </c>
      <c r="I48" s="35">
        <f t="shared" si="13"/>
        <v>0</v>
      </c>
      <c r="J48" s="35" t="s">
        <v>98</v>
      </c>
      <c r="K48" s="35">
        <f t="shared" ref="K48:N48" si="14">$B30+($B31*K$44)</f>
        <v>0</v>
      </c>
      <c r="L48" s="35">
        <f t="shared" si="14"/>
        <v>0</v>
      </c>
      <c r="M48" s="35">
        <f t="shared" si="14"/>
        <v>0</v>
      </c>
      <c r="N48" s="35">
        <f t="shared" si="14"/>
        <v>0</v>
      </c>
      <c r="O48" s="35" t="s">
        <v>98</v>
      </c>
      <c r="P48" s="115">
        <f>$B30+($B31*P$44)</f>
        <v>0</v>
      </c>
    </row>
    <row r="49" spans="1:16" ht="12" customHeight="1">
      <c r="A49" s="7" t="s">
        <v>103</v>
      </c>
      <c r="B49" s="33">
        <f t="shared" si="3"/>
        <v>0</v>
      </c>
      <c r="C49" s="34">
        <f t="shared" ref="C49:D49" si="15">$B32*C$44</f>
        <v>0</v>
      </c>
      <c r="D49" s="24">
        <f t="shared" si="15"/>
        <v>0</v>
      </c>
      <c r="E49" s="35" t="s">
        <v>98</v>
      </c>
      <c r="F49" s="24">
        <f t="shared" ref="F49:I49" si="16">$B32*F$44</f>
        <v>0</v>
      </c>
      <c r="G49" s="24">
        <f t="shared" si="16"/>
        <v>0</v>
      </c>
      <c r="H49" s="24">
        <f t="shared" si="16"/>
        <v>0</v>
      </c>
      <c r="I49" s="24">
        <f t="shared" si="16"/>
        <v>0</v>
      </c>
      <c r="J49" s="35" t="s">
        <v>98</v>
      </c>
      <c r="K49" s="24">
        <f t="shared" ref="K49:N49" si="17">$B32*K$44</f>
        <v>0</v>
      </c>
      <c r="L49" s="24">
        <f t="shared" si="17"/>
        <v>0</v>
      </c>
      <c r="M49" s="24">
        <f t="shared" si="17"/>
        <v>0</v>
      </c>
      <c r="N49" s="24">
        <f t="shared" si="17"/>
        <v>0</v>
      </c>
      <c r="O49" s="35" t="s">
        <v>98</v>
      </c>
      <c r="P49" s="114">
        <f>$B32*P$44</f>
        <v>0</v>
      </c>
    </row>
    <row r="50" spans="1:16" ht="12" customHeight="1">
      <c r="A50" s="7" t="s">
        <v>104</v>
      </c>
      <c r="B50" s="36">
        <f t="shared" si="3"/>
        <v>0</v>
      </c>
      <c r="C50" s="116">
        <f t="shared" ref="C50:D50" si="18">$B33</f>
        <v>0</v>
      </c>
      <c r="D50" s="117">
        <f t="shared" si="18"/>
        <v>0</v>
      </c>
      <c r="E50" s="118" t="s">
        <v>98</v>
      </c>
      <c r="F50" s="117">
        <f t="shared" ref="F50:I50" si="19">$B33</f>
        <v>0</v>
      </c>
      <c r="G50" s="117">
        <f t="shared" si="19"/>
        <v>0</v>
      </c>
      <c r="H50" s="117">
        <f t="shared" si="19"/>
        <v>0</v>
      </c>
      <c r="I50" s="117">
        <f t="shared" si="19"/>
        <v>0</v>
      </c>
      <c r="J50" s="118" t="s">
        <v>98</v>
      </c>
      <c r="K50" s="117">
        <f t="shared" ref="K50:N50" si="20">$B33</f>
        <v>0</v>
      </c>
      <c r="L50" s="117">
        <f t="shared" si="20"/>
        <v>0</v>
      </c>
      <c r="M50" s="117">
        <f t="shared" si="20"/>
        <v>0</v>
      </c>
      <c r="N50" s="117">
        <f t="shared" si="20"/>
        <v>0</v>
      </c>
      <c r="O50" s="118" t="s">
        <v>98</v>
      </c>
      <c r="P50" s="119">
        <f>$B33</f>
        <v>0</v>
      </c>
    </row>
    <row r="51" spans="1:16" ht="12" customHeight="1">
      <c r="B51" s="37">
        <f t="shared" ref="B51:P51" si="21">SUM(B45:B50)</f>
        <v>0</v>
      </c>
      <c r="C51" s="120">
        <f t="shared" si="21"/>
        <v>0</v>
      </c>
      <c r="D51" s="121">
        <f t="shared" si="21"/>
        <v>0</v>
      </c>
      <c r="E51" s="121">
        <f t="shared" si="21"/>
        <v>0</v>
      </c>
      <c r="F51" s="121">
        <f t="shared" si="21"/>
        <v>0</v>
      </c>
      <c r="G51" s="121">
        <f t="shared" si="21"/>
        <v>0</v>
      </c>
      <c r="H51" s="121">
        <f t="shared" si="21"/>
        <v>0</v>
      </c>
      <c r="I51" s="121">
        <f t="shared" si="21"/>
        <v>0</v>
      </c>
      <c r="J51" s="121">
        <f t="shared" si="21"/>
        <v>0</v>
      </c>
      <c r="K51" s="121">
        <f t="shared" si="21"/>
        <v>0</v>
      </c>
      <c r="L51" s="121">
        <f t="shared" si="21"/>
        <v>0</v>
      </c>
      <c r="M51" s="121">
        <f t="shared" si="21"/>
        <v>0</v>
      </c>
      <c r="N51" s="121">
        <f t="shared" si="21"/>
        <v>0</v>
      </c>
      <c r="O51" s="121">
        <f t="shared" si="21"/>
        <v>0</v>
      </c>
      <c r="P51" s="122">
        <f t="shared" si="21"/>
        <v>0</v>
      </c>
    </row>
    <row r="52" spans="1:16" ht="12" customHeight="1">
      <c r="A52" s="38" t="s">
        <v>105</v>
      </c>
      <c r="B52" s="39">
        <f>(SUM(C51:P51)-B51)+(SUM(C45:P50)-B51)</f>
        <v>0</v>
      </c>
    </row>
    <row r="53" spans="1:16" ht="12" customHeight="1">
      <c r="B53" s="40" t="s">
        <v>106</v>
      </c>
    </row>
    <row r="54" spans="1:16" ht="12" customHeight="1">
      <c r="A54" s="8">
        <v>0.1027</v>
      </c>
      <c r="B54" s="41">
        <f>SUM(C54:P54)</f>
        <v>0</v>
      </c>
      <c r="C54" s="123">
        <f t="shared" ref="C54:D54" si="22">(C45*108%)*$A$54</f>
        <v>0</v>
      </c>
      <c r="D54" s="123">
        <f t="shared" si="22"/>
        <v>0</v>
      </c>
      <c r="E54" s="124" t="s">
        <v>98</v>
      </c>
      <c r="F54" s="123">
        <f t="shared" ref="F54:I54" si="23">(F45*108%)*$A$54</f>
        <v>0</v>
      </c>
      <c r="G54" s="123">
        <f t="shared" si="23"/>
        <v>0</v>
      </c>
      <c r="H54" s="123">
        <f t="shared" si="23"/>
        <v>0</v>
      </c>
      <c r="I54" s="123">
        <f t="shared" si="23"/>
        <v>0</v>
      </c>
      <c r="J54" s="124" t="s">
        <v>98</v>
      </c>
      <c r="K54" s="123">
        <f t="shared" ref="K54:P54" si="24">(K45*108%)*$A$54</f>
        <v>0</v>
      </c>
      <c r="L54" s="123">
        <f t="shared" si="24"/>
        <v>0</v>
      </c>
      <c r="M54" s="123">
        <f t="shared" si="24"/>
        <v>0</v>
      </c>
      <c r="N54" s="123">
        <f t="shared" si="24"/>
        <v>0</v>
      </c>
      <c r="O54" s="123">
        <v>0</v>
      </c>
      <c r="P54" s="125">
        <f t="shared" si="24"/>
        <v>0</v>
      </c>
    </row>
    <row r="55" spans="1:16" ht="12" customHeight="1"/>
    <row r="56" spans="1:16" ht="12" customHeight="1"/>
    <row r="57" spans="1:16" ht="12" customHeight="1"/>
    <row r="58" spans="1:16" ht="12" customHeight="1"/>
    <row r="59" spans="1:16" ht="12" customHeight="1"/>
    <row r="60" spans="1:16" ht="12" customHeight="1"/>
    <row r="61" spans="1:16" ht="12" customHeight="1"/>
    <row r="62" spans="1:16" ht="12" customHeight="1"/>
    <row r="63" spans="1:16" ht="12" customHeight="1"/>
    <row r="64" spans="1:16" ht="12" customHeight="1"/>
    <row r="65" customFormat="1" ht="12" customHeight="1"/>
    <row r="66" customFormat="1" ht="12" customHeight="1"/>
    <row r="67" customFormat="1" ht="12" customHeight="1"/>
    <row r="68" customFormat="1" ht="12" customHeight="1"/>
    <row r="69" customFormat="1" ht="12" customHeight="1"/>
    <row r="70" customFormat="1" ht="12" customHeight="1"/>
    <row r="71" customFormat="1" ht="12" customHeight="1"/>
    <row r="72" customFormat="1" ht="12" customHeight="1"/>
    <row r="73" customFormat="1" ht="12" customHeight="1"/>
    <row r="74" customFormat="1" ht="12" customHeight="1"/>
    <row r="75" customFormat="1" ht="12" customHeight="1"/>
    <row r="76" customFormat="1" ht="12" customHeight="1"/>
    <row r="77" customFormat="1" ht="12" customHeight="1"/>
    <row r="78" customFormat="1" ht="12" customHeight="1"/>
    <row r="79" customFormat="1" ht="12" customHeight="1"/>
    <row r="80" customFormat="1" ht="12" customHeight="1"/>
    <row r="81" customFormat="1" ht="12" customHeight="1"/>
    <row r="82" customFormat="1" ht="12" customHeight="1"/>
    <row r="83" customFormat="1" ht="12" customHeight="1"/>
    <row r="84" customFormat="1" ht="12" customHeight="1"/>
    <row r="85" customFormat="1" ht="12" customHeight="1"/>
    <row r="86" customFormat="1" ht="12" customHeight="1"/>
    <row r="87" customFormat="1" ht="12" customHeight="1"/>
    <row r="88" customFormat="1" ht="12" customHeight="1"/>
    <row r="89" customFormat="1" ht="12" customHeight="1"/>
    <row r="90" customFormat="1" ht="12" customHeight="1"/>
    <row r="91" customFormat="1" ht="12" customHeight="1"/>
    <row r="92" customFormat="1" ht="12" customHeight="1"/>
    <row r="93" customFormat="1" ht="12" customHeight="1"/>
    <row r="94" customFormat="1" ht="12" customHeight="1"/>
    <row r="95" customFormat="1" ht="12" customHeight="1"/>
    <row r="96" customFormat="1" ht="12" customHeight="1"/>
    <row r="97" customFormat="1" ht="12" customHeight="1"/>
    <row r="98" customFormat="1" ht="12" customHeight="1"/>
    <row r="99" customFormat="1" ht="12" customHeight="1"/>
    <row r="100" customFormat="1" ht="12" customHeight="1"/>
    <row r="101" customFormat="1" ht="12" customHeight="1"/>
    <row r="102" customFormat="1" ht="12" customHeight="1"/>
    <row r="103" customFormat="1" ht="12" customHeight="1"/>
    <row r="104" customFormat="1" ht="12" customHeight="1"/>
    <row r="105" customFormat="1" ht="12" customHeight="1"/>
    <row r="106" customFormat="1" ht="12" customHeight="1"/>
    <row r="107" customFormat="1" ht="12" customHeight="1"/>
    <row r="108" customFormat="1" ht="12" customHeight="1"/>
    <row r="109" customFormat="1" ht="12" customHeight="1"/>
    <row r="110" customFormat="1" ht="12" customHeight="1"/>
    <row r="111" customFormat="1" ht="12" customHeight="1"/>
    <row r="112" customFormat="1" ht="12" customHeight="1"/>
    <row r="113" customFormat="1" ht="12" customHeight="1"/>
    <row r="114" customFormat="1" ht="12" customHeight="1"/>
    <row r="115" customFormat="1" ht="12" customHeight="1"/>
    <row r="116" customFormat="1" ht="12" customHeight="1"/>
    <row r="117" customFormat="1" ht="12" customHeight="1"/>
    <row r="118" customFormat="1" ht="12" customHeight="1"/>
    <row r="119" customFormat="1" ht="12" customHeight="1"/>
    <row r="120" customFormat="1" ht="12" customHeight="1"/>
    <row r="121" customFormat="1" ht="12" customHeight="1"/>
    <row r="122" customFormat="1" ht="12" customHeight="1"/>
    <row r="123" customFormat="1" ht="12" customHeight="1"/>
    <row r="124" customFormat="1" ht="12" customHeight="1"/>
    <row r="125" customFormat="1" ht="12" customHeight="1"/>
    <row r="126" customFormat="1" ht="12" customHeight="1"/>
    <row r="127" customFormat="1" ht="12" customHeight="1"/>
    <row r="128" customFormat="1" ht="12" customHeight="1"/>
    <row r="129" customFormat="1" ht="12" customHeight="1"/>
    <row r="130" customFormat="1" ht="12" customHeight="1"/>
    <row r="131" customFormat="1" ht="12" customHeight="1"/>
    <row r="132" customFormat="1" ht="12" customHeight="1"/>
    <row r="133" customFormat="1" ht="12" customHeight="1"/>
    <row r="134" customFormat="1" ht="12" customHeight="1"/>
    <row r="135" customFormat="1" ht="12" customHeight="1"/>
    <row r="136" customFormat="1" ht="12" customHeight="1"/>
    <row r="137" customFormat="1" ht="12" customHeight="1"/>
    <row r="138" customFormat="1" ht="12" customHeight="1"/>
    <row r="139" customFormat="1" ht="12" customHeight="1"/>
    <row r="140" customFormat="1" ht="12" customHeight="1"/>
    <row r="141" customFormat="1" ht="12" customHeight="1"/>
    <row r="142" customFormat="1" ht="12" customHeight="1"/>
    <row r="143" customFormat="1" ht="12" customHeight="1"/>
    <row r="144" customFormat="1" ht="12" customHeight="1"/>
    <row r="145" customFormat="1" ht="12" customHeight="1"/>
    <row r="146" customFormat="1" ht="12" customHeight="1"/>
    <row r="147" customFormat="1" ht="12" customHeight="1"/>
    <row r="148" customFormat="1" ht="12" customHeight="1"/>
    <row r="149" customFormat="1" ht="12" customHeight="1"/>
    <row r="150" customFormat="1" ht="12" customHeight="1"/>
    <row r="151" customFormat="1" ht="12" customHeight="1"/>
    <row r="152" customFormat="1" ht="12" customHeight="1"/>
    <row r="153" customFormat="1" ht="12" customHeight="1"/>
    <row r="154" customFormat="1" ht="12" customHeight="1"/>
    <row r="155" customFormat="1" ht="12" customHeight="1"/>
    <row r="156" customFormat="1" ht="12" customHeight="1"/>
    <row r="157" customFormat="1" ht="12" customHeight="1"/>
    <row r="158" customFormat="1" ht="12" customHeight="1"/>
    <row r="159" customFormat="1" ht="12" customHeight="1"/>
    <row r="160" customFormat="1" ht="12" customHeight="1"/>
    <row r="161" customFormat="1" ht="12" customHeight="1"/>
    <row r="162" customFormat="1" ht="12" customHeight="1"/>
    <row r="163" customFormat="1" ht="12" customHeight="1"/>
    <row r="164" customFormat="1" ht="12" customHeight="1"/>
    <row r="165" customFormat="1" ht="12" customHeight="1"/>
    <row r="166" customFormat="1" ht="12" customHeight="1"/>
    <row r="167" customFormat="1" ht="12" customHeight="1"/>
    <row r="168" customFormat="1" ht="12" customHeight="1"/>
    <row r="169" customFormat="1" ht="12" customHeight="1"/>
    <row r="170" customFormat="1" ht="12" customHeight="1"/>
    <row r="171" customFormat="1" ht="12" customHeight="1"/>
    <row r="172" customFormat="1" ht="12" customHeight="1"/>
    <row r="173" customFormat="1" ht="12" customHeight="1"/>
    <row r="174" customFormat="1" ht="12" customHeight="1"/>
    <row r="175" customFormat="1" ht="12" customHeight="1"/>
    <row r="176" customFormat="1" ht="12" customHeight="1"/>
    <row r="177" customFormat="1" ht="12" customHeight="1"/>
    <row r="178" customFormat="1" ht="12" customHeight="1"/>
    <row r="179" customFormat="1" ht="12" customHeight="1"/>
    <row r="180" customFormat="1" ht="12" customHeight="1"/>
    <row r="181" customFormat="1" ht="12" customHeight="1"/>
    <row r="182" customFormat="1" ht="12" customHeight="1"/>
    <row r="183" customFormat="1" ht="12" customHeight="1"/>
    <row r="184" customFormat="1" ht="12" customHeight="1"/>
    <row r="185" customFormat="1" ht="12" customHeight="1"/>
    <row r="186" customFormat="1" ht="12" customHeight="1"/>
    <row r="187" customFormat="1" ht="12" customHeight="1"/>
    <row r="188" customFormat="1" ht="12" customHeight="1"/>
    <row r="189" customFormat="1" ht="12" customHeight="1"/>
    <row r="190" customFormat="1" ht="12" customHeight="1"/>
    <row r="191" customFormat="1" ht="12" customHeight="1"/>
    <row r="192" customFormat="1" ht="12" customHeight="1"/>
    <row r="193" customFormat="1" ht="12" customHeight="1"/>
    <row r="194" customFormat="1" ht="12" customHeight="1"/>
    <row r="195" customFormat="1" ht="12" customHeight="1"/>
    <row r="196" customFormat="1" ht="12" customHeight="1"/>
    <row r="197" customFormat="1" ht="12" customHeight="1"/>
    <row r="198" customFormat="1" ht="12" customHeight="1"/>
    <row r="199" customFormat="1" ht="12" customHeight="1"/>
    <row r="200" customFormat="1" ht="12" customHeight="1"/>
    <row r="201" customFormat="1" ht="12" customHeight="1"/>
    <row r="202" customFormat="1" ht="12" customHeight="1"/>
    <row r="203" customFormat="1" ht="12" customHeight="1"/>
    <row r="204" customFormat="1" ht="12" customHeight="1"/>
    <row r="205" customFormat="1" ht="12" customHeight="1"/>
    <row r="206" customFormat="1" ht="12" customHeight="1"/>
    <row r="207" customFormat="1" ht="12" customHeight="1"/>
    <row r="208" customFormat="1" ht="12" customHeight="1"/>
    <row r="209" customFormat="1" ht="12" customHeight="1"/>
    <row r="210" customFormat="1" ht="12" customHeight="1"/>
    <row r="211" customFormat="1" ht="12" customHeight="1"/>
    <row r="212" customFormat="1" ht="12" customHeight="1"/>
    <row r="213" customFormat="1" ht="12" customHeight="1"/>
    <row r="214" customFormat="1" ht="12" customHeight="1"/>
    <row r="215" customFormat="1" ht="12" customHeight="1"/>
    <row r="216" customFormat="1" ht="12" customHeight="1"/>
    <row r="217" customFormat="1" ht="12" customHeight="1"/>
    <row r="218" customFormat="1" ht="12" customHeight="1"/>
    <row r="219" customFormat="1" ht="12" customHeight="1"/>
    <row r="220" customFormat="1" ht="12" customHeight="1"/>
    <row r="221" customFormat="1" ht="12" customHeight="1"/>
    <row r="222" customFormat="1" ht="12" customHeight="1"/>
    <row r="223" customFormat="1" ht="12" customHeight="1"/>
    <row r="224" customFormat="1" ht="12" customHeight="1"/>
    <row r="225" customFormat="1" ht="12" customHeight="1"/>
    <row r="226" customFormat="1" ht="12" customHeight="1"/>
    <row r="227" customFormat="1" ht="12" customHeight="1"/>
    <row r="228" customFormat="1" ht="12" customHeight="1"/>
    <row r="229" customFormat="1" ht="12" customHeight="1"/>
    <row r="230" customFormat="1" ht="12" customHeight="1"/>
    <row r="231" customFormat="1" ht="12" customHeight="1"/>
    <row r="232" customFormat="1" ht="12" customHeight="1"/>
    <row r="233" customFormat="1" ht="12" customHeight="1"/>
    <row r="234" customFormat="1" ht="12" customHeight="1"/>
    <row r="235" customFormat="1" ht="12" customHeight="1"/>
    <row r="236" customFormat="1" ht="12" customHeight="1"/>
    <row r="237" customFormat="1" ht="12" customHeight="1"/>
    <row r="238" customFormat="1" ht="12" customHeight="1"/>
    <row r="239" customFormat="1" ht="12" customHeight="1"/>
    <row r="240" customFormat="1" ht="12" customHeight="1"/>
    <row r="241" customFormat="1" ht="12" customHeight="1"/>
    <row r="242" customFormat="1" ht="12" customHeight="1"/>
    <row r="243" customFormat="1" ht="12" customHeight="1"/>
    <row r="244" customFormat="1" ht="12" customHeight="1"/>
    <row r="245" customFormat="1" ht="12" customHeight="1"/>
    <row r="246" customFormat="1" ht="12" customHeight="1"/>
    <row r="247" customFormat="1" ht="12" customHeight="1"/>
    <row r="248" customFormat="1" ht="12" customHeight="1"/>
    <row r="249" customFormat="1" ht="12" customHeight="1"/>
    <row r="250" customFormat="1" ht="12" customHeight="1"/>
    <row r="251" customFormat="1" ht="12" customHeight="1"/>
    <row r="252" customFormat="1" ht="12" customHeight="1"/>
    <row r="253" customFormat="1" ht="12" customHeight="1"/>
    <row r="254" customFormat="1" ht="12" customHeight="1"/>
    <row r="255" customFormat="1" ht="12" customHeight="1"/>
    <row r="256" customFormat="1" ht="12" customHeight="1"/>
    <row r="257" customFormat="1" ht="12" customHeight="1"/>
    <row r="258" customFormat="1" ht="12" customHeight="1"/>
    <row r="259" customFormat="1" ht="12" customHeight="1"/>
    <row r="260" customFormat="1" ht="12" customHeight="1"/>
    <row r="261" customFormat="1" ht="12" customHeight="1"/>
    <row r="262" customFormat="1" ht="12" customHeight="1"/>
    <row r="263" customFormat="1" ht="12" customHeight="1"/>
    <row r="264" customFormat="1" ht="12" customHeight="1"/>
    <row r="265" customFormat="1" ht="12" customHeight="1"/>
    <row r="266" customFormat="1" ht="12" customHeight="1"/>
    <row r="267" customFormat="1" ht="12" customHeight="1"/>
    <row r="268" customFormat="1" ht="12" customHeight="1"/>
    <row r="269" customFormat="1" ht="12" customHeight="1"/>
    <row r="270" customFormat="1" ht="12" customHeight="1"/>
    <row r="271" customFormat="1" ht="12" customHeight="1"/>
    <row r="272" customFormat="1" ht="12" customHeight="1"/>
    <row r="273" customFormat="1" ht="12" customHeight="1"/>
    <row r="274" customFormat="1" ht="12" customHeight="1"/>
    <row r="275" customFormat="1" ht="12" customHeight="1"/>
    <row r="276" customFormat="1" ht="12" customHeight="1"/>
    <row r="277" customFormat="1" ht="12" customHeight="1"/>
    <row r="278" customFormat="1" ht="12" customHeight="1"/>
    <row r="279" customFormat="1" ht="12" customHeight="1"/>
    <row r="280" customFormat="1" ht="12" customHeight="1"/>
    <row r="281" customFormat="1" ht="12" customHeight="1"/>
    <row r="282" customFormat="1" ht="12" customHeight="1"/>
    <row r="283" customFormat="1" ht="12" customHeight="1"/>
    <row r="284" customFormat="1" ht="12" customHeight="1"/>
    <row r="285" customFormat="1" ht="12" customHeight="1"/>
    <row r="286" customFormat="1" ht="12" customHeight="1"/>
    <row r="287" customFormat="1" ht="12" customHeight="1"/>
    <row r="288" customFormat="1" ht="12" customHeight="1"/>
    <row r="289" customFormat="1" ht="12" customHeight="1"/>
    <row r="290" customFormat="1" ht="12" customHeight="1"/>
    <row r="291" customFormat="1" ht="12" customHeight="1"/>
    <row r="292" customFormat="1" ht="12" customHeight="1"/>
    <row r="293" customFormat="1" ht="12" customHeight="1"/>
    <row r="294" customFormat="1" ht="12" customHeight="1"/>
    <row r="295" customFormat="1" ht="12" customHeight="1"/>
    <row r="296" customFormat="1" ht="12" customHeight="1"/>
    <row r="297" customFormat="1" ht="12" customHeight="1"/>
    <row r="298" customFormat="1" ht="12" customHeight="1"/>
    <row r="299" customFormat="1" ht="12" customHeight="1"/>
    <row r="300" customFormat="1" ht="12" customHeight="1"/>
    <row r="301" customFormat="1" ht="12" customHeight="1"/>
    <row r="302" customFormat="1" ht="12" customHeight="1"/>
    <row r="303" customFormat="1" ht="12" customHeight="1"/>
    <row r="304" customFormat="1" ht="12" customHeight="1"/>
    <row r="305" customFormat="1" ht="12" customHeight="1"/>
    <row r="306" customFormat="1" ht="12" customHeight="1"/>
    <row r="307" customFormat="1" ht="12" customHeight="1"/>
    <row r="308" customFormat="1" ht="12" customHeight="1"/>
    <row r="309" customFormat="1" ht="12" customHeight="1"/>
    <row r="310" customFormat="1" ht="12" customHeight="1"/>
    <row r="311" customFormat="1" ht="12" customHeight="1"/>
    <row r="312" customFormat="1" ht="12" customHeight="1"/>
    <row r="313" customFormat="1" ht="12" customHeight="1"/>
    <row r="314" customFormat="1" ht="12" customHeight="1"/>
    <row r="315" customFormat="1" ht="12" customHeight="1"/>
    <row r="316" customFormat="1" ht="12" customHeight="1"/>
    <row r="317" customFormat="1" ht="12" customHeight="1"/>
    <row r="318" customFormat="1" ht="12" customHeight="1"/>
    <row r="319" customFormat="1" ht="12" customHeight="1"/>
    <row r="320" customFormat="1" ht="12" customHeight="1"/>
    <row r="321" customFormat="1" ht="12" customHeight="1"/>
    <row r="322" customFormat="1" ht="12" customHeight="1"/>
    <row r="323" customFormat="1" ht="12" customHeight="1"/>
    <row r="324" customFormat="1" ht="12" customHeight="1"/>
    <row r="325" customFormat="1" ht="12" customHeight="1"/>
    <row r="326" customFormat="1" ht="12" customHeight="1"/>
    <row r="327" customFormat="1" ht="12" customHeight="1"/>
    <row r="328" customFormat="1" ht="12" customHeight="1"/>
    <row r="329" customFormat="1" ht="12" customHeight="1"/>
    <row r="330" customFormat="1" ht="12" customHeight="1"/>
    <row r="331" customFormat="1" ht="12" customHeight="1"/>
    <row r="332" customFormat="1" ht="12" customHeight="1"/>
    <row r="333" customFormat="1" ht="12" customHeight="1"/>
    <row r="334" customFormat="1" ht="12" customHeight="1"/>
    <row r="335" customFormat="1" ht="12" customHeight="1"/>
    <row r="336" customFormat="1" ht="12" customHeight="1"/>
    <row r="337" customFormat="1" ht="12" customHeight="1"/>
    <row r="338" customFormat="1" ht="12" customHeight="1"/>
    <row r="339" customFormat="1" ht="12" customHeight="1"/>
    <row r="340" customFormat="1" ht="12" customHeight="1"/>
    <row r="341" customFormat="1" ht="12" customHeight="1"/>
    <row r="342" customFormat="1" ht="12" customHeight="1"/>
    <row r="343" customFormat="1" ht="12" customHeight="1"/>
    <row r="344" customFormat="1" ht="12" customHeight="1"/>
    <row r="345" customFormat="1" ht="12" customHeight="1"/>
    <row r="346" customFormat="1" ht="12" customHeight="1"/>
    <row r="347" customFormat="1" ht="12" customHeight="1"/>
    <row r="348" customFormat="1" ht="12" customHeight="1"/>
    <row r="349" customFormat="1" ht="12" customHeight="1"/>
    <row r="350" customFormat="1" ht="12" customHeight="1"/>
    <row r="351" customFormat="1" ht="12" customHeight="1"/>
    <row r="352" customFormat="1" ht="12" customHeight="1"/>
    <row r="353" customFormat="1" ht="12" customHeight="1"/>
    <row r="354" customFormat="1" ht="12" customHeight="1"/>
    <row r="355" customFormat="1" ht="12" customHeight="1"/>
    <row r="356" customFormat="1" ht="12" customHeight="1"/>
    <row r="357" customFormat="1" ht="12" customHeight="1"/>
    <row r="358" customFormat="1" ht="12" customHeight="1"/>
    <row r="359" customFormat="1" ht="12" customHeight="1"/>
    <row r="360" customFormat="1" ht="12" customHeight="1"/>
    <row r="361" customFormat="1" ht="12" customHeight="1"/>
    <row r="362" customFormat="1" ht="12" customHeight="1"/>
    <row r="363" customFormat="1" ht="12" customHeight="1"/>
    <row r="364" customFormat="1" ht="12" customHeight="1"/>
    <row r="365" customFormat="1" ht="12" customHeight="1"/>
    <row r="366" customFormat="1" ht="12" customHeight="1"/>
    <row r="367" customFormat="1" ht="12" customHeight="1"/>
    <row r="368" customFormat="1" ht="12" customHeight="1"/>
    <row r="369" customFormat="1" ht="12" customHeight="1"/>
    <row r="370" customFormat="1" ht="12" customHeight="1"/>
    <row r="371" customFormat="1" ht="12" customHeight="1"/>
    <row r="372" customFormat="1" ht="12" customHeight="1"/>
    <row r="373" customFormat="1" ht="12" customHeight="1"/>
    <row r="374" customFormat="1" ht="12" customHeight="1"/>
    <row r="375" customFormat="1" ht="12" customHeight="1"/>
    <row r="376" customFormat="1" ht="12" customHeight="1"/>
    <row r="377" customFormat="1" ht="12" customHeight="1"/>
    <row r="378" customFormat="1" ht="12" customHeight="1"/>
    <row r="379" customFormat="1" ht="12" customHeight="1"/>
    <row r="380" customFormat="1" ht="12" customHeight="1"/>
    <row r="381" customFormat="1" ht="12" customHeight="1"/>
    <row r="382" customFormat="1" ht="12" customHeight="1"/>
    <row r="383" customFormat="1" ht="12" customHeight="1"/>
    <row r="384" customFormat="1" ht="12" customHeight="1"/>
    <row r="385" customFormat="1" ht="12" customHeight="1"/>
    <row r="386" customFormat="1" ht="12" customHeight="1"/>
    <row r="387" customFormat="1" ht="12" customHeight="1"/>
    <row r="388" customFormat="1" ht="12" customHeight="1"/>
    <row r="389" customFormat="1" ht="12" customHeight="1"/>
    <row r="390" customFormat="1" ht="12" customHeight="1"/>
    <row r="391" customFormat="1" ht="12" customHeight="1"/>
    <row r="392" customFormat="1" ht="12" customHeight="1"/>
    <row r="393" customFormat="1" ht="12" customHeight="1"/>
    <row r="394" customFormat="1" ht="12" customHeight="1"/>
    <row r="395" customFormat="1" ht="12" customHeight="1"/>
    <row r="396" customFormat="1" ht="12" customHeight="1"/>
    <row r="397" customFormat="1" ht="12" customHeight="1"/>
    <row r="398" customFormat="1" ht="12" customHeight="1"/>
    <row r="399" customFormat="1" ht="12" customHeight="1"/>
    <row r="400" customFormat="1" ht="12" customHeight="1"/>
    <row r="401" customFormat="1" ht="12" customHeight="1"/>
    <row r="402" customFormat="1" ht="12" customHeight="1"/>
    <row r="403" customFormat="1" ht="12" customHeight="1"/>
    <row r="404" customFormat="1" ht="12" customHeight="1"/>
    <row r="405" customFormat="1" ht="12" customHeight="1"/>
    <row r="406" customFormat="1" ht="12" customHeight="1"/>
    <row r="407" customFormat="1" ht="12" customHeight="1"/>
    <row r="408" customFormat="1" ht="12" customHeight="1"/>
    <row r="409" customFormat="1" ht="12" customHeight="1"/>
    <row r="410" customFormat="1" ht="12" customHeight="1"/>
    <row r="411" customFormat="1" ht="12" customHeight="1"/>
    <row r="412" customFormat="1" ht="12" customHeight="1"/>
    <row r="413" customFormat="1" ht="12" customHeight="1"/>
    <row r="414" customFormat="1" ht="12" customHeight="1"/>
    <row r="415" customFormat="1" ht="12" customHeight="1"/>
    <row r="416" customFormat="1" ht="12" customHeight="1"/>
    <row r="417" customFormat="1" ht="12" customHeight="1"/>
    <row r="418" customFormat="1" ht="12" customHeight="1"/>
    <row r="419" customFormat="1" ht="12" customHeight="1"/>
    <row r="420" customFormat="1" ht="12" customHeight="1"/>
    <row r="421" customFormat="1" ht="12" customHeight="1"/>
    <row r="422" customFormat="1" ht="12" customHeight="1"/>
    <row r="423" customFormat="1" ht="12" customHeight="1"/>
    <row r="424" customFormat="1" ht="12" customHeight="1"/>
    <row r="425" customFormat="1" ht="12" customHeight="1"/>
    <row r="426" customFormat="1" ht="12" customHeight="1"/>
    <row r="427" customFormat="1" ht="12" customHeight="1"/>
    <row r="428" customFormat="1" ht="12" customHeight="1"/>
    <row r="429" customFormat="1" ht="12" customHeight="1"/>
    <row r="430" customFormat="1" ht="12" customHeight="1"/>
    <row r="431" customFormat="1" ht="12" customHeight="1"/>
    <row r="432" customFormat="1" ht="12" customHeight="1"/>
    <row r="433" customFormat="1" ht="12" customHeight="1"/>
    <row r="434" customFormat="1" ht="12" customHeight="1"/>
    <row r="435" customFormat="1" ht="12" customHeight="1"/>
    <row r="436" customFormat="1" ht="12" customHeight="1"/>
    <row r="437" customFormat="1" ht="12" customHeight="1"/>
    <row r="438" customFormat="1" ht="12" customHeight="1"/>
    <row r="439" customFormat="1" ht="12" customHeight="1"/>
    <row r="440" customFormat="1" ht="12" customHeight="1"/>
    <row r="441" customFormat="1" ht="12" customHeight="1"/>
    <row r="442" customFormat="1" ht="12" customHeight="1"/>
    <row r="443" customFormat="1" ht="12" customHeight="1"/>
    <row r="444" customFormat="1" ht="12" customHeight="1"/>
    <row r="445" customFormat="1" ht="12" customHeight="1"/>
    <row r="446" customFormat="1" ht="12" customHeight="1"/>
    <row r="447" customFormat="1" ht="12" customHeight="1"/>
    <row r="448" customFormat="1" ht="12" customHeight="1"/>
    <row r="449" customFormat="1" ht="12" customHeight="1"/>
    <row r="450" customFormat="1" ht="12" customHeight="1"/>
    <row r="451" customFormat="1" ht="12" customHeight="1"/>
    <row r="452" customFormat="1" ht="12" customHeight="1"/>
    <row r="453" customFormat="1" ht="12" customHeight="1"/>
    <row r="454" customFormat="1" ht="12" customHeight="1"/>
    <row r="455" customFormat="1" ht="12" customHeight="1"/>
    <row r="456" customFormat="1" ht="12" customHeight="1"/>
    <row r="457" customFormat="1" ht="12" customHeight="1"/>
    <row r="458" customFormat="1" ht="12" customHeight="1"/>
    <row r="459" customFormat="1" ht="12" customHeight="1"/>
    <row r="460" customFormat="1" ht="12" customHeight="1"/>
    <row r="461" customFormat="1" ht="12" customHeight="1"/>
    <row r="462" customFormat="1" ht="12" customHeight="1"/>
    <row r="463" customFormat="1" ht="12" customHeight="1"/>
    <row r="464" customFormat="1" ht="12" customHeight="1"/>
    <row r="465" customFormat="1" ht="12" customHeight="1"/>
    <row r="466" customFormat="1" ht="12" customHeight="1"/>
    <row r="467" customFormat="1" ht="12" customHeight="1"/>
    <row r="468" customFormat="1" ht="12" customHeight="1"/>
    <row r="469" customFormat="1" ht="12" customHeight="1"/>
    <row r="470" customFormat="1" ht="12" customHeight="1"/>
    <row r="471" customFormat="1" ht="12" customHeight="1"/>
    <row r="472" customFormat="1" ht="12" customHeight="1"/>
    <row r="473" customFormat="1" ht="12" customHeight="1"/>
    <row r="474" customFormat="1" ht="12" customHeight="1"/>
    <row r="475" customFormat="1" ht="12" customHeight="1"/>
    <row r="476" customFormat="1" ht="12" customHeight="1"/>
    <row r="477" customFormat="1" ht="12" customHeight="1"/>
    <row r="478" customFormat="1" ht="12" customHeight="1"/>
    <row r="479" customFormat="1" ht="12" customHeight="1"/>
    <row r="480" customFormat="1" ht="12" customHeight="1"/>
    <row r="481" customFormat="1" ht="12" customHeight="1"/>
    <row r="482" customFormat="1" ht="12" customHeight="1"/>
    <row r="483" customFormat="1" ht="12" customHeight="1"/>
    <row r="484" customFormat="1" ht="12" customHeight="1"/>
    <row r="485" customFormat="1" ht="12" customHeight="1"/>
    <row r="486" customFormat="1" ht="12" customHeight="1"/>
    <row r="487" customFormat="1" ht="12" customHeight="1"/>
    <row r="488" customFormat="1" ht="12" customHeight="1"/>
    <row r="489" customFormat="1" ht="12" customHeight="1"/>
    <row r="490" customFormat="1" ht="12" customHeight="1"/>
    <row r="491" customFormat="1" ht="12" customHeight="1"/>
    <row r="492" customFormat="1" ht="12" customHeight="1"/>
    <row r="493" customFormat="1" ht="12" customHeight="1"/>
    <row r="494" customFormat="1" ht="12" customHeight="1"/>
    <row r="495" customFormat="1" ht="12" customHeight="1"/>
    <row r="496" customFormat="1" ht="12" customHeight="1"/>
    <row r="497" customFormat="1" ht="12" customHeight="1"/>
    <row r="498" customFormat="1" ht="12" customHeight="1"/>
    <row r="499" customFormat="1" ht="12" customHeight="1"/>
    <row r="500" customFormat="1" ht="12" customHeight="1"/>
    <row r="501" customFormat="1" ht="12" customHeight="1"/>
    <row r="502" customFormat="1" ht="12" customHeight="1"/>
    <row r="503" customFormat="1" ht="12" customHeight="1"/>
    <row r="504" customFormat="1" ht="12" customHeight="1"/>
    <row r="505" customFormat="1" ht="12" customHeight="1"/>
    <row r="506" customFormat="1" ht="12" customHeight="1"/>
    <row r="507" customFormat="1" ht="12" customHeight="1"/>
    <row r="508" customFormat="1" ht="12" customHeight="1"/>
    <row r="509" customFormat="1" ht="12" customHeight="1"/>
    <row r="510" customFormat="1" ht="12" customHeight="1"/>
    <row r="511" customFormat="1" ht="12" customHeight="1"/>
    <row r="512" customFormat="1" ht="12" customHeight="1"/>
    <row r="513" customFormat="1" ht="12" customHeight="1"/>
    <row r="514" customFormat="1" ht="12" customHeight="1"/>
    <row r="515" customFormat="1" ht="12" customHeight="1"/>
    <row r="516" customFormat="1" ht="12" customHeight="1"/>
    <row r="517" customFormat="1" ht="12" customHeight="1"/>
    <row r="518" customFormat="1" ht="12" customHeight="1"/>
    <row r="519" customFormat="1" ht="12" customHeight="1"/>
    <row r="520" customFormat="1" ht="12" customHeight="1"/>
    <row r="521" customFormat="1" ht="12" customHeight="1"/>
    <row r="522" customFormat="1" ht="12" customHeight="1"/>
    <row r="523" customFormat="1" ht="12" customHeight="1"/>
    <row r="524" customFormat="1" ht="12" customHeight="1"/>
    <row r="525" customFormat="1" ht="12" customHeight="1"/>
    <row r="526" customFormat="1" ht="12" customHeight="1"/>
    <row r="527" customFormat="1" ht="12" customHeight="1"/>
    <row r="528" customFormat="1" ht="12" customHeight="1"/>
    <row r="529" customFormat="1" ht="12" customHeight="1"/>
    <row r="530" customFormat="1" ht="12" customHeight="1"/>
    <row r="531" customFormat="1" ht="12" customHeight="1"/>
    <row r="532" customFormat="1" ht="12" customHeight="1"/>
    <row r="533" customFormat="1" ht="12" customHeight="1"/>
    <row r="534" customFormat="1" ht="12" customHeight="1"/>
    <row r="535" customFormat="1" ht="12" customHeight="1"/>
    <row r="536" customFormat="1" ht="12" customHeight="1"/>
    <row r="537" customFormat="1" ht="12" customHeight="1"/>
    <row r="538" customFormat="1" ht="12" customHeight="1"/>
    <row r="539" customFormat="1" ht="12" customHeight="1"/>
    <row r="540" customFormat="1" ht="12" customHeight="1"/>
    <row r="541" customFormat="1" ht="12" customHeight="1"/>
    <row r="542" customFormat="1" ht="12" customHeight="1"/>
    <row r="543" customFormat="1" ht="12" customHeight="1"/>
    <row r="544" customFormat="1" ht="12" customHeight="1"/>
    <row r="545" customFormat="1" ht="12" customHeight="1"/>
    <row r="546" customFormat="1" ht="12" customHeight="1"/>
    <row r="547" customFormat="1" ht="12" customHeight="1"/>
    <row r="548" customFormat="1" ht="12" customHeight="1"/>
    <row r="549" customFormat="1" ht="12" customHeight="1"/>
    <row r="550" customFormat="1" ht="12" customHeight="1"/>
    <row r="551" customFormat="1" ht="12" customHeight="1"/>
    <row r="552" customFormat="1" ht="12" customHeight="1"/>
    <row r="553" customFormat="1" ht="12" customHeight="1"/>
    <row r="554" customFormat="1" ht="12" customHeight="1"/>
    <row r="555" customFormat="1" ht="12" customHeight="1"/>
    <row r="556" customFormat="1" ht="12" customHeight="1"/>
    <row r="557" customFormat="1" ht="12" customHeight="1"/>
    <row r="558" customFormat="1" ht="12" customHeight="1"/>
    <row r="559" customFormat="1" ht="12" customHeight="1"/>
    <row r="560" customFormat="1" ht="12" customHeight="1"/>
    <row r="561" customFormat="1" ht="12" customHeight="1"/>
    <row r="562" customFormat="1" ht="12" customHeight="1"/>
    <row r="563" customFormat="1" ht="12" customHeight="1"/>
    <row r="564" customFormat="1" ht="12" customHeight="1"/>
    <row r="565" customFormat="1" ht="12" customHeight="1"/>
    <row r="566" customFormat="1" ht="12" customHeight="1"/>
    <row r="567" customFormat="1" ht="12" customHeight="1"/>
    <row r="568" customFormat="1" ht="12" customHeight="1"/>
    <row r="569" customFormat="1" ht="12" customHeight="1"/>
    <row r="570" customFormat="1" ht="12" customHeight="1"/>
    <row r="571" customFormat="1" ht="12" customHeight="1"/>
    <row r="572" customFormat="1" ht="12" customHeight="1"/>
    <row r="573" customFormat="1" ht="12" customHeight="1"/>
    <row r="574" customFormat="1" ht="12" customHeight="1"/>
    <row r="575" customFormat="1" ht="12" customHeight="1"/>
    <row r="576" customFormat="1" ht="12" customHeight="1"/>
    <row r="577" customFormat="1" ht="12" customHeight="1"/>
    <row r="578" customFormat="1" ht="12" customHeight="1"/>
    <row r="579" customFormat="1" ht="12" customHeight="1"/>
    <row r="580" customFormat="1" ht="12" customHeight="1"/>
    <row r="581" customFormat="1" ht="12" customHeight="1"/>
    <row r="582" customFormat="1" ht="12" customHeight="1"/>
    <row r="583" customFormat="1" ht="12" customHeight="1"/>
    <row r="584" customFormat="1" ht="12" customHeight="1"/>
    <row r="585" customFormat="1" ht="12" customHeight="1"/>
    <row r="586" customFormat="1" ht="12" customHeight="1"/>
    <row r="587" customFormat="1" ht="12" customHeight="1"/>
    <row r="588" customFormat="1" ht="12" customHeight="1"/>
    <row r="589" customFormat="1" ht="12" customHeight="1"/>
    <row r="590" customFormat="1" ht="12" customHeight="1"/>
    <row r="591" customFormat="1" ht="12" customHeight="1"/>
    <row r="592" customFormat="1" ht="12" customHeight="1"/>
    <row r="593" customFormat="1" ht="12" customHeight="1"/>
    <row r="594" customFormat="1" ht="12" customHeight="1"/>
    <row r="595" customFormat="1" ht="12" customHeight="1"/>
    <row r="596" customFormat="1" ht="12" customHeight="1"/>
    <row r="597" customFormat="1" ht="12" customHeight="1"/>
    <row r="598" customFormat="1" ht="12" customHeight="1"/>
    <row r="599" customFormat="1" ht="12" customHeight="1"/>
    <row r="600" customFormat="1" ht="12" customHeight="1"/>
    <row r="601" customFormat="1" ht="12" customHeight="1"/>
    <row r="602" customFormat="1" ht="12" customHeight="1"/>
    <row r="603" customFormat="1" ht="12" customHeight="1"/>
    <row r="604" customFormat="1" ht="12" customHeight="1"/>
    <row r="605" customFormat="1" ht="12" customHeight="1"/>
    <row r="606" customFormat="1" ht="12" customHeight="1"/>
    <row r="607" customFormat="1" ht="12" customHeight="1"/>
    <row r="608" customFormat="1" ht="12" customHeight="1"/>
    <row r="609" customFormat="1" ht="12" customHeight="1"/>
    <row r="610" customFormat="1" ht="12" customHeight="1"/>
    <row r="611" customFormat="1" ht="12" customHeight="1"/>
    <row r="612" customFormat="1" ht="12" customHeight="1"/>
    <row r="613" customFormat="1" ht="12" customHeight="1"/>
    <row r="614" customFormat="1" ht="12" customHeight="1"/>
    <row r="615" customFormat="1" ht="12" customHeight="1"/>
    <row r="616" customFormat="1" ht="12" customHeight="1"/>
    <row r="617" customFormat="1" ht="12" customHeight="1"/>
    <row r="618" customFormat="1" ht="12" customHeight="1"/>
    <row r="619" customFormat="1" ht="12" customHeight="1"/>
    <row r="620" customFormat="1" ht="12" customHeight="1"/>
    <row r="621" customFormat="1" ht="12" customHeight="1"/>
    <row r="622" customFormat="1" ht="12" customHeight="1"/>
    <row r="623" customFormat="1" ht="12" customHeight="1"/>
    <row r="624" customFormat="1" ht="12" customHeight="1"/>
    <row r="625" customFormat="1" ht="12" customHeight="1"/>
    <row r="626" customFormat="1" ht="12" customHeight="1"/>
    <row r="627" customFormat="1" ht="12" customHeight="1"/>
    <row r="628" customFormat="1" ht="12" customHeight="1"/>
    <row r="629" customFormat="1" ht="12" customHeight="1"/>
    <row r="630" customFormat="1" ht="12" customHeight="1"/>
    <row r="631" customFormat="1" ht="12" customHeight="1"/>
    <row r="632" customFormat="1" ht="12" customHeight="1"/>
    <row r="633" customFormat="1" ht="12" customHeight="1"/>
    <row r="634" customFormat="1" ht="12" customHeight="1"/>
    <row r="635" customFormat="1" ht="12" customHeight="1"/>
    <row r="636" customFormat="1" ht="12" customHeight="1"/>
    <row r="637" customFormat="1" ht="12" customHeight="1"/>
    <row r="638" customFormat="1" ht="12" customHeight="1"/>
    <row r="639" customFormat="1" ht="12" customHeight="1"/>
    <row r="640" customFormat="1" ht="12" customHeight="1"/>
    <row r="641" customFormat="1" ht="12" customHeight="1"/>
    <row r="642" customFormat="1" ht="12" customHeight="1"/>
    <row r="643" customFormat="1" ht="12" customHeight="1"/>
    <row r="644" customFormat="1" ht="12" customHeight="1"/>
    <row r="645" customFormat="1" ht="12" customHeight="1"/>
    <row r="646" customFormat="1" ht="12" customHeight="1"/>
    <row r="647" customFormat="1" ht="12" customHeight="1"/>
    <row r="648" customFormat="1" ht="12" customHeight="1"/>
    <row r="649" customFormat="1" ht="12" customHeight="1"/>
    <row r="650" customFormat="1" ht="12" customHeight="1"/>
    <row r="651" customFormat="1" ht="12" customHeight="1"/>
    <row r="652" customFormat="1" ht="12" customHeight="1"/>
    <row r="653" customFormat="1" ht="12" customHeight="1"/>
    <row r="654" customFormat="1" ht="12" customHeight="1"/>
    <row r="655" customFormat="1" ht="12" customHeight="1"/>
    <row r="656" customFormat="1" ht="12" customHeight="1"/>
    <row r="657" customFormat="1" ht="12" customHeight="1"/>
    <row r="658" customFormat="1" ht="12" customHeight="1"/>
    <row r="659" customFormat="1" ht="12" customHeight="1"/>
    <row r="660" customFormat="1" ht="12" customHeight="1"/>
    <row r="661" customFormat="1" ht="12" customHeight="1"/>
    <row r="662" customFormat="1" ht="12" customHeight="1"/>
    <row r="663" customFormat="1" ht="12" customHeight="1"/>
    <row r="664" customFormat="1" ht="12" customHeight="1"/>
    <row r="665" customFormat="1" ht="12" customHeight="1"/>
    <row r="666" customFormat="1" ht="12" customHeight="1"/>
    <row r="667" customFormat="1" ht="12" customHeight="1"/>
    <row r="668" customFormat="1" ht="12" customHeight="1"/>
    <row r="669" customFormat="1" ht="12" customHeight="1"/>
    <row r="670" customFormat="1" ht="12" customHeight="1"/>
    <row r="671" customFormat="1" ht="12" customHeight="1"/>
    <row r="672" customFormat="1" ht="12" customHeight="1"/>
    <row r="673" customFormat="1" ht="12" customHeight="1"/>
    <row r="674" customFormat="1" ht="12" customHeight="1"/>
    <row r="675" customFormat="1" ht="12" customHeight="1"/>
    <row r="676" customFormat="1" ht="12" customHeight="1"/>
    <row r="677" customFormat="1" ht="12" customHeight="1"/>
    <row r="678" customFormat="1" ht="12" customHeight="1"/>
    <row r="679" customFormat="1" ht="12" customHeight="1"/>
    <row r="680" customFormat="1" ht="12" customHeight="1"/>
    <row r="681" customFormat="1" ht="12" customHeight="1"/>
    <row r="682" customFormat="1" ht="12" customHeight="1"/>
    <row r="683" customFormat="1" ht="12" customHeight="1"/>
    <row r="684" customFormat="1" ht="12" customHeight="1"/>
    <row r="685" customFormat="1" ht="12" customHeight="1"/>
    <row r="686" customFormat="1" ht="12" customHeight="1"/>
    <row r="687" customFormat="1" ht="12" customHeight="1"/>
    <row r="688" customFormat="1" ht="12" customHeight="1"/>
    <row r="689" customFormat="1" ht="12" customHeight="1"/>
    <row r="690" customFormat="1" ht="12" customHeight="1"/>
    <row r="691" customFormat="1" ht="12" customHeight="1"/>
    <row r="692" customFormat="1" ht="12" customHeight="1"/>
    <row r="693" customFormat="1" ht="12" customHeight="1"/>
    <row r="694" customFormat="1" ht="12" customHeight="1"/>
    <row r="695" customFormat="1" ht="12" customHeight="1"/>
    <row r="696" customFormat="1" ht="12" customHeight="1"/>
    <row r="697" customFormat="1" ht="12" customHeight="1"/>
    <row r="698" customFormat="1" ht="12" customHeight="1"/>
    <row r="699" customFormat="1" ht="12" customHeight="1"/>
    <row r="700" customFormat="1" ht="12" customHeight="1"/>
    <row r="701" customFormat="1" ht="12" customHeight="1"/>
    <row r="702" customFormat="1" ht="12" customHeight="1"/>
    <row r="703" customFormat="1" ht="12" customHeight="1"/>
    <row r="704" customFormat="1" ht="12" customHeight="1"/>
    <row r="705" customFormat="1" ht="12" customHeight="1"/>
    <row r="706" customFormat="1" ht="12" customHeight="1"/>
    <row r="707" customFormat="1" ht="12" customHeight="1"/>
    <row r="708" customFormat="1" ht="12" customHeight="1"/>
    <row r="709" customFormat="1" ht="12" customHeight="1"/>
    <row r="710" customFormat="1" ht="12" customHeight="1"/>
    <row r="711" customFormat="1" ht="12" customHeight="1"/>
    <row r="712" customFormat="1" ht="12" customHeight="1"/>
    <row r="713" customFormat="1" ht="12" customHeight="1"/>
    <row r="714" customFormat="1" ht="12" customHeight="1"/>
    <row r="715" customFormat="1" ht="12" customHeight="1"/>
    <row r="716" customFormat="1" ht="12" customHeight="1"/>
    <row r="717" customFormat="1" ht="12" customHeight="1"/>
    <row r="718" customFormat="1" ht="12" customHeight="1"/>
    <row r="719" customFormat="1" ht="12" customHeight="1"/>
    <row r="720" customFormat="1" ht="12" customHeight="1"/>
    <row r="721" customFormat="1" ht="12" customHeight="1"/>
    <row r="722" customFormat="1" ht="12" customHeight="1"/>
    <row r="723" customFormat="1" ht="12" customHeight="1"/>
    <row r="724" customFormat="1" ht="12" customHeight="1"/>
    <row r="725" customFormat="1" ht="12" customHeight="1"/>
    <row r="726" customFormat="1" ht="12" customHeight="1"/>
    <row r="727" customFormat="1" ht="12" customHeight="1"/>
    <row r="728" customFormat="1" ht="12" customHeight="1"/>
    <row r="729" customFormat="1" ht="12" customHeight="1"/>
    <row r="730" customFormat="1" ht="12" customHeight="1"/>
    <row r="731" customFormat="1" ht="12" customHeight="1"/>
    <row r="732" customFormat="1" ht="12" customHeight="1"/>
    <row r="733" customFormat="1" ht="12" customHeight="1"/>
    <row r="734" customFormat="1" ht="12" customHeight="1"/>
    <row r="735" customFormat="1" ht="12" customHeight="1"/>
    <row r="736" customFormat="1" ht="12" customHeight="1"/>
    <row r="737" customFormat="1" ht="12" customHeight="1"/>
    <row r="738" customFormat="1" ht="12" customHeight="1"/>
    <row r="739" customFormat="1" ht="12" customHeight="1"/>
    <row r="740" customFormat="1" ht="12" customHeight="1"/>
    <row r="741" customFormat="1" ht="12" customHeight="1"/>
    <row r="742" customFormat="1" ht="12" customHeight="1"/>
    <row r="743" customFormat="1" ht="12" customHeight="1"/>
    <row r="744" customFormat="1" ht="12" customHeight="1"/>
    <row r="745" customFormat="1" ht="12" customHeight="1"/>
    <row r="746" customFormat="1" ht="12" customHeight="1"/>
    <row r="747" customFormat="1" ht="12" customHeight="1"/>
    <row r="748" customFormat="1" ht="12" customHeight="1"/>
    <row r="749" customFormat="1" ht="12" customHeight="1"/>
    <row r="750" customFormat="1" ht="12" customHeight="1"/>
    <row r="751" customFormat="1" ht="12" customHeight="1"/>
    <row r="752" customFormat="1" ht="12" customHeight="1"/>
    <row r="753" customFormat="1" ht="12" customHeight="1"/>
    <row r="754" customFormat="1" ht="12" customHeight="1"/>
    <row r="755" customFormat="1" ht="12" customHeight="1"/>
    <row r="756" customFormat="1" ht="12" customHeight="1"/>
    <row r="757" customFormat="1" ht="12" customHeight="1"/>
    <row r="758" customFormat="1" ht="12" customHeight="1"/>
    <row r="759" customFormat="1" ht="12" customHeight="1"/>
    <row r="760" customFormat="1" ht="12" customHeight="1"/>
    <row r="761" customFormat="1" ht="12" customHeight="1"/>
    <row r="762" customFormat="1" ht="12" customHeight="1"/>
    <row r="763" customFormat="1" ht="12" customHeight="1"/>
    <row r="764" customFormat="1" ht="12" customHeight="1"/>
    <row r="765" customFormat="1" ht="12" customHeight="1"/>
    <row r="766" customFormat="1" ht="12" customHeight="1"/>
    <row r="767" customFormat="1" ht="12" customHeight="1"/>
    <row r="768" customFormat="1" ht="12" customHeight="1"/>
    <row r="769" customFormat="1" ht="12" customHeight="1"/>
    <row r="770" customFormat="1" ht="12" customHeight="1"/>
    <row r="771" customFormat="1" ht="12" customHeight="1"/>
    <row r="772" customFormat="1" ht="12" customHeight="1"/>
    <row r="773" customFormat="1" ht="12" customHeight="1"/>
    <row r="774" customFormat="1" ht="12" customHeight="1"/>
    <row r="775" customFormat="1" ht="12" customHeight="1"/>
    <row r="776" customFormat="1" ht="12" customHeight="1"/>
    <row r="777" customFormat="1" ht="12" customHeight="1"/>
    <row r="778" customFormat="1" ht="12" customHeight="1"/>
    <row r="779" customFormat="1" ht="12" customHeight="1"/>
    <row r="780" customFormat="1" ht="12" customHeight="1"/>
    <row r="781" customFormat="1" ht="12" customHeight="1"/>
    <row r="782" customFormat="1" ht="12" customHeight="1"/>
    <row r="783" customFormat="1" ht="12" customHeight="1"/>
    <row r="784" customFormat="1" ht="12" customHeight="1"/>
    <row r="785" customFormat="1" ht="12" customHeight="1"/>
    <row r="786" customFormat="1" ht="12" customHeight="1"/>
    <row r="787" customFormat="1" ht="12" customHeight="1"/>
    <row r="788" customFormat="1" ht="12" customHeight="1"/>
    <row r="789" customFormat="1" ht="12" customHeight="1"/>
    <row r="790" customFormat="1" ht="12" customHeight="1"/>
    <row r="791" customFormat="1" ht="12" customHeight="1"/>
    <row r="792" customFormat="1" ht="12" customHeight="1"/>
    <row r="793" customFormat="1" ht="12" customHeight="1"/>
    <row r="794" customFormat="1" ht="12" customHeight="1"/>
    <row r="795" customFormat="1" ht="12" customHeight="1"/>
    <row r="796" customFormat="1" ht="12" customHeight="1"/>
    <row r="797" customFormat="1" ht="12" customHeight="1"/>
    <row r="798" customFormat="1" ht="12" customHeight="1"/>
    <row r="799" customFormat="1" ht="12" customHeight="1"/>
    <row r="800" customFormat="1" ht="12" customHeight="1"/>
    <row r="801" customFormat="1" ht="12" customHeight="1"/>
    <row r="802" customFormat="1" ht="12" customHeight="1"/>
    <row r="803" customFormat="1" ht="12" customHeight="1"/>
    <row r="804" customFormat="1" ht="12" customHeight="1"/>
    <row r="805" customFormat="1" ht="12" customHeight="1"/>
    <row r="806" customFormat="1" ht="12" customHeight="1"/>
    <row r="807" customFormat="1" ht="12" customHeight="1"/>
    <row r="808" customFormat="1" ht="12" customHeight="1"/>
    <row r="809" customFormat="1" ht="12" customHeight="1"/>
    <row r="810" customFormat="1" ht="12" customHeight="1"/>
    <row r="811" customFormat="1" ht="12" customHeight="1"/>
    <row r="812" customFormat="1" ht="12" customHeight="1"/>
    <row r="813" customFormat="1" ht="12" customHeight="1"/>
    <row r="814" customFormat="1" ht="12" customHeight="1"/>
    <row r="815" customFormat="1" ht="12" customHeight="1"/>
    <row r="816" customFormat="1" ht="12" customHeight="1"/>
    <row r="817" customFormat="1" ht="12" customHeight="1"/>
    <row r="818" customFormat="1" ht="12" customHeight="1"/>
    <row r="819" customFormat="1" ht="12" customHeight="1"/>
    <row r="820" customFormat="1" ht="12" customHeight="1"/>
    <row r="821" customFormat="1" ht="12" customHeight="1"/>
    <row r="822" customFormat="1" ht="12" customHeight="1"/>
    <row r="823" customFormat="1" ht="12" customHeight="1"/>
    <row r="824" customFormat="1" ht="12" customHeight="1"/>
    <row r="825" customFormat="1" ht="12" customHeight="1"/>
    <row r="826" customFormat="1" ht="12" customHeight="1"/>
    <row r="827" customFormat="1" ht="12" customHeight="1"/>
    <row r="828" customFormat="1" ht="12" customHeight="1"/>
    <row r="829" customFormat="1" ht="12" customHeight="1"/>
    <row r="830" customFormat="1" ht="12" customHeight="1"/>
    <row r="831" customFormat="1" ht="12" customHeight="1"/>
    <row r="832" customFormat="1" ht="12" customHeight="1"/>
    <row r="833" customFormat="1" ht="12" customHeight="1"/>
    <row r="834" customFormat="1" ht="12" customHeight="1"/>
    <row r="835" customFormat="1" ht="12" customHeight="1"/>
    <row r="836" customFormat="1" ht="12" customHeight="1"/>
    <row r="837" customFormat="1" ht="12" customHeight="1"/>
    <row r="838" customFormat="1" ht="12" customHeight="1"/>
    <row r="839" customFormat="1" ht="12" customHeight="1"/>
    <row r="840" customFormat="1" ht="12" customHeight="1"/>
    <row r="841" customFormat="1" ht="12" customHeight="1"/>
    <row r="842" customFormat="1" ht="12" customHeight="1"/>
    <row r="843" customFormat="1" ht="12" customHeight="1"/>
    <row r="844" customFormat="1" ht="12" customHeight="1"/>
    <row r="845" customFormat="1" ht="12" customHeight="1"/>
    <row r="846" customFormat="1" ht="12" customHeight="1"/>
    <row r="847" customFormat="1" ht="12" customHeight="1"/>
    <row r="848" customFormat="1" ht="12" customHeight="1"/>
    <row r="849" customFormat="1" ht="12" customHeight="1"/>
    <row r="850" customFormat="1" ht="12" customHeight="1"/>
    <row r="851" customFormat="1" ht="12" customHeight="1"/>
    <row r="852" customFormat="1" ht="12" customHeight="1"/>
    <row r="853" customFormat="1" ht="12" customHeight="1"/>
    <row r="854" customFormat="1" ht="12" customHeight="1"/>
    <row r="855" customFormat="1" ht="12" customHeight="1"/>
    <row r="856" customFormat="1" ht="12" customHeight="1"/>
    <row r="857" customFormat="1" ht="12" customHeight="1"/>
    <row r="858" customFormat="1" ht="12" customHeight="1"/>
    <row r="859" customFormat="1" ht="12" customHeight="1"/>
    <row r="860" customFormat="1" ht="12" customHeight="1"/>
    <row r="861" customFormat="1" ht="12" customHeight="1"/>
    <row r="862" customFormat="1" ht="12" customHeight="1"/>
    <row r="863" customFormat="1" ht="12" customHeight="1"/>
    <row r="864" customFormat="1" ht="12" customHeight="1"/>
    <row r="865" customFormat="1" ht="12" customHeight="1"/>
    <row r="866" customFormat="1" ht="12" customHeight="1"/>
    <row r="867" customFormat="1" ht="12" customHeight="1"/>
    <row r="868" customFormat="1" ht="12" customHeight="1"/>
    <row r="869" customFormat="1" ht="12" customHeight="1"/>
    <row r="870" customFormat="1" ht="12" customHeight="1"/>
    <row r="871" customFormat="1" ht="12" customHeight="1"/>
    <row r="872" customFormat="1" ht="12" customHeight="1"/>
    <row r="873" customFormat="1" ht="12" customHeight="1"/>
    <row r="874" customFormat="1" ht="12" customHeight="1"/>
    <row r="875" customFormat="1" ht="12" customHeight="1"/>
    <row r="876" customFormat="1" ht="12" customHeight="1"/>
    <row r="877" customFormat="1" ht="12" customHeight="1"/>
    <row r="878" customFormat="1" ht="12" customHeight="1"/>
    <row r="879" customFormat="1" ht="12" customHeight="1"/>
    <row r="880" customFormat="1" ht="12" customHeight="1"/>
    <row r="881" customFormat="1" ht="12" customHeight="1"/>
    <row r="882" customFormat="1" ht="12" customHeight="1"/>
    <row r="883" customFormat="1" ht="12" customHeight="1"/>
    <row r="884" customFormat="1" ht="12" customHeight="1"/>
    <row r="885" customFormat="1" ht="12" customHeight="1"/>
    <row r="886" customFormat="1" ht="12" customHeight="1"/>
    <row r="887" customFormat="1" ht="12" customHeight="1"/>
    <row r="888" customFormat="1" ht="12" customHeight="1"/>
    <row r="889" customFormat="1" ht="12" customHeight="1"/>
    <row r="890" customFormat="1" ht="12" customHeight="1"/>
    <row r="891" customFormat="1" ht="12" customHeight="1"/>
    <row r="892" customFormat="1" ht="12" customHeight="1"/>
    <row r="893" customFormat="1" ht="12" customHeight="1"/>
    <row r="894" customFormat="1" ht="12" customHeight="1"/>
    <row r="895" customFormat="1" ht="12" customHeight="1"/>
    <row r="896" customFormat="1" ht="12" customHeight="1"/>
    <row r="897" customFormat="1" ht="12" customHeight="1"/>
    <row r="898" customFormat="1" ht="12" customHeight="1"/>
    <row r="899" customFormat="1" ht="12" customHeight="1"/>
    <row r="900" customFormat="1" ht="12" customHeight="1"/>
    <row r="901" customFormat="1" ht="12" customHeight="1"/>
    <row r="902" customFormat="1" ht="12" customHeight="1"/>
    <row r="903" customFormat="1" ht="12" customHeight="1"/>
    <row r="904" customFormat="1" ht="12" customHeight="1"/>
    <row r="905" customFormat="1" ht="12" customHeight="1"/>
    <row r="906" customFormat="1" ht="12" customHeight="1"/>
    <row r="907" customFormat="1" ht="12" customHeight="1"/>
    <row r="908" customFormat="1" ht="12" customHeight="1"/>
    <row r="909" customFormat="1" ht="12" customHeight="1"/>
    <row r="910" customFormat="1" ht="12" customHeight="1"/>
    <row r="911" customFormat="1" ht="12" customHeight="1"/>
    <row r="912" customFormat="1" ht="12" customHeight="1"/>
    <row r="913" customFormat="1" ht="12" customHeight="1"/>
    <row r="914" customFormat="1" ht="12" customHeight="1"/>
    <row r="915" customFormat="1" ht="12" customHeight="1"/>
    <row r="916" customFormat="1" ht="12" customHeight="1"/>
    <row r="917" customFormat="1" ht="12" customHeight="1"/>
    <row r="918" customFormat="1" ht="12" customHeight="1"/>
    <row r="919" customFormat="1" ht="12" customHeight="1"/>
    <row r="920" customFormat="1" ht="12" customHeight="1"/>
    <row r="921" customFormat="1" ht="12" customHeight="1"/>
    <row r="922" customFormat="1" ht="12" customHeight="1"/>
    <row r="923" customFormat="1" ht="12" customHeight="1"/>
    <row r="924" customFormat="1" ht="12" customHeight="1"/>
    <row r="925" customFormat="1" ht="12" customHeight="1"/>
    <row r="926" customFormat="1" ht="12" customHeight="1"/>
    <row r="927" customFormat="1" ht="12" customHeight="1"/>
    <row r="928" customFormat="1" ht="12" customHeight="1"/>
    <row r="929" customFormat="1" ht="12" customHeight="1"/>
    <row r="930" customFormat="1" ht="12" customHeight="1"/>
    <row r="931" customFormat="1" ht="12" customHeight="1"/>
    <row r="932" customFormat="1" ht="12" customHeight="1"/>
    <row r="933" customFormat="1" ht="12" customHeight="1"/>
    <row r="934" customFormat="1" ht="12" customHeight="1"/>
    <row r="935" customFormat="1" ht="12" customHeight="1"/>
    <row r="936" customFormat="1" ht="12" customHeight="1"/>
    <row r="937" customFormat="1" ht="12" customHeight="1"/>
    <row r="938" customFormat="1" ht="12" customHeight="1"/>
    <row r="939" customFormat="1" ht="12" customHeight="1"/>
    <row r="940" customFormat="1" ht="12" customHeight="1"/>
    <row r="941" customFormat="1" ht="12" customHeight="1"/>
    <row r="942" customFormat="1" ht="12" customHeight="1"/>
    <row r="943" customFormat="1" ht="12" customHeight="1"/>
    <row r="944" customFormat="1" ht="12" customHeight="1"/>
    <row r="945" customFormat="1" ht="12" customHeight="1"/>
    <row r="946" customFormat="1" ht="12" customHeight="1"/>
    <row r="947" customFormat="1" ht="12" customHeight="1"/>
    <row r="948" customFormat="1" ht="12" customHeight="1"/>
    <row r="949" customFormat="1" ht="12" customHeight="1"/>
    <row r="950" customFormat="1" ht="12" customHeight="1"/>
    <row r="951" customFormat="1" ht="12" customHeight="1"/>
    <row r="952" customFormat="1" ht="12" customHeight="1"/>
    <row r="953" customFormat="1" ht="12" customHeight="1"/>
    <row r="954" customFormat="1" ht="12" customHeight="1"/>
    <row r="955" customFormat="1" ht="12" customHeight="1"/>
    <row r="956" customFormat="1" ht="12" customHeight="1"/>
    <row r="957" customFormat="1" ht="12" customHeight="1"/>
    <row r="958" customFormat="1" ht="12" customHeight="1"/>
    <row r="959" customFormat="1" ht="12" customHeight="1"/>
    <row r="960" customFormat="1" ht="12" customHeight="1"/>
    <row r="961" customFormat="1" ht="12" customHeight="1"/>
    <row r="962" customFormat="1" ht="12" customHeight="1"/>
    <row r="963" customFormat="1" ht="12" customHeight="1"/>
    <row r="964" customFormat="1" ht="12" customHeight="1"/>
    <row r="965" customFormat="1" ht="12" customHeight="1"/>
    <row r="966" customFormat="1" ht="12" customHeight="1"/>
    <row r="967" customFormat="1" ht="12" customHeight="1"/>
    <row r="968" customFormat="1" ht="12" customHeight="1"/>
    <row r="969" customFormat="1" ht="12" customHeight="1"/>
    <row r="970" customFormat="1" ht="12" customHeight="1"/>
    <row r="971" customFormat="1" ht="12" customHeight="1"/>
    <row r="972" customFormat="1" ht="12" customHeight="1"/>
    <row r="973" customFormat="1" ht="12" customHeight="1"/>
    <row r="974" customFormat="1" ht="12" customHeight="1"/>
    <row r="975" customFormat="1" ht="12" customHeight="1"/>
    <row r="976" customFormat="1" ht="12" customHeight="1"/>
    <row r="977" customFormat="1" ht="12" customHeight="1"/>
    <row r="978" customFormat="1" ht="12" customHeight="1"/>
    <row r="979" customFormat="1" ht="12" customHeight="1"/>
    <row r="980" customFormat="1" ht="12" customHeight="1"/>
    <row r="981" customFormat="1" ht="12" customHeight="1"/>
    <row r="982" customFormat="1" ht="12" customHeight="1"/>
    <row r="983" customFormat="1" ht="12" customHeight="1"/>
    <row r="984" customFormat="1" ht="12" customHeight="1"/>
    <row r="985" customFormat="1" ht="12" customHeight="1"/>
    <row r="986" customFormat="1" ht="12" customHeight="1"/>
    <row r="987" customFormat="1" ht="12" customHeight="1"/>
    <row r="988" customFormat="1" ht="12" customHeight="1"/>
    <row r="989" customFormat="1" ht="12" customHeight="1"/>
    <row r="990" customFormat="1" ht="12" customHeight="1"/>
    <row r="991" customFormat="1" ht="12" customHeight="1"/>
    <row r="992" customFormat="1" ht="12" customHeight="1"/>
    <row r="993" customFormat="1" ht="12" customHeight="1"/>
    <row r="994" customFormat="1" ht="12" customHeight="1"/>
    <row r="995" customFormat="1" ht="12" customHeight="1"/>
    <row r="996" customFormat="1" ht="12" customHeight="1"/>
    <row r="997" customFormat="1" ht="12" customHeight="1"/>
    <row r="998" customFormat="1" ht="12" customHeight="1"/>
    <row r="999" customFormat="1" ht="12" customHeight="1"/>
    <row r="1000" customFormat="1" ht="12" customHeight="1"/>
  </sheetData>
  <mergeCells count="1">
    <mergeCell ref="C1:D1"/>
  </mergeCells>
  <dataValidations count="2">
    <dataValidation type="list" allowBlank="1" showErrorMessage="1" sqref="B4" xr:uid="{C5EBC3A4-F991-4041-980E-1D49C7A42F95}">
      <formula1>artiesten</formula1>
    </dataValidation>
    <dataValidation type="list" allowBlank="1" showErrorMessage="1" sqref="B5" xr:uid="{E137F8BB-E9DB-4E43-8E6C-6F07EF67FB4B}">
      <formula1>productie</formula1>
    </dataValidation>
  </dataValidations>
  <pageMargins left="0.75" right="0.75" top="1" bottom="1" header="0" footer="0"/>
  <pageSetup paperSize="9" orientation="portrait"/>
  <legacy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Z1000"/>
  <sheetViews>
    <sheetView workbookViewId="0">
      <selection sqref="A1:XFD1048576"/>
    </sheetView>
  </sheetViews>
  <sheetFormatPr defaultColWidth="14.5" defaultRowHeight="15" customHeight="1"/>
  <cols>
    <col min="1" max="1" width="42.625" customWidth="1"/>
    <col min="2" max="16" width="14.5" customWidth="1"/>
    <col min="17" max="26" width="11" customWidth="1"/>
  </cols>
  <sheetData>
    <row r="1" spans="1:26" s="93" customFormat="1" ht="15.95" customHeight="1" thickBot="1">
      <c r="A1" s="94" t="s">
        <v>40</v>
      </c>
      <c r="B1" s="95">
        <v>2026</v>
      </c>
      <c r="C1" s="166" t="s">
        <v>122</v>
      </c>
      <c r="D1" s="181"/>
    </row>
    <row r="2" spans="1:26" ht="12" customHeight="1"/>
    <row r="3" spans="1:26" ht="12" customHeight="1">
      <c r="A3" s="17" t="s">
        <v>42</v>
      </c>
      <c r="B3" s="18" t="s">
        <v>15</v>
      </c>
    </row>
    <row r="4" spans="1:26" ht="12" customHeight="1">
      <c r="A4" s="17" t="s">
        <v>43</v>
      </c>
      <c r="B4" s="18" t="s">
        <v>15</v>
      </c>
    </row>
    <row r="5" spans="1:26" ht="12" customHeight="1">
      <c r="A5" s="17" t="s">
        <v>44</v>
      </c>
      <c r="B5" s="18" t="s">
        <v>15</v>
      </c>
    </row>
    <row r="6" spans="1:26" ht="12" customHeight="1">
      <c r="A6" s="17" t="s">
        <v>45</v>
      </c>
      <c r="B6" s="19">
        <v>0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2" customHeight="1"/>
    <row r="8" spans="1:26" ht="12" customHeight="1">
      <c r="A8" s="15" t="s">
        <v>46</v>
      </c>
    </row>
    <row r="9" spans="1:26" ht="12" customHeight="1">
      <c r="A9" s="17" t="s">
        <v>47</v>
      </c>
      <c r="B9" s="20" t="s">
        <v>123</v>
      </c>
    </row>
    <row r="10" spans="1:26" ht="12" customHeight="1">
      <c r="A10" s="17" t="s">
        <v>49</v>
      </c>
      <c r="B10" s="18" t="s">
        <v>15</v>
      </c>
    </row>
    <row r="11" spans="1:26" ht="12" customHeight="1">
      <c r="A11" s="17" t="s">
        <v>50</v>
      </c>
      <c r="B11" s="18" t="s">
        <v>15</v>
      </c>
      <c r="C11" s="7" t="s">
        <v>15</v>
      </c>
      <c r="D11" s="6" t="s">
        <v>15</v>
      </c>
      <c r="E11" s="6"/>
      <c r="F11" s="6"/>
    </row>
    <row r="12" spans="1:26" ht="12" customHeight="1">
      <c r="A12" s="17" t="s">
        <v>51</v>
      </c>
      <c r="B12" s="18" t="s">
        <v>15</v>
      </c>
      <c r="C12" s="7" t="s">
        <v>15</v>
      </c>
      <c r="D12" s="6"/>
      <c r="E12" s="6"/>
      <c r="F12" s="6"/>
    </row>
    <row r="13" spans="1:26" ht="12" customHeight="1">
      <c r="A13" s="17" t="s">
        <v>52</v>
      </c>
      <c r="B13" s="18" t="s">
        <v>15</v>
      </c>
      <c r="C13" s="7" t="s">
        <v>15</v>
      </c>
    </row>
    <row r="14" spans="1:26" ht="12" customHeight="1"/>
    <row r="15" spans="1:26" ht="12" customHeight="1">
      <c r="A15" s="17" t="s">
        <v>53</v>
      </c>
      <c r="B15" s="21">
        <v>0</v>
      </c>
    </row>
    <row r="16" spans="1:26" ht="12" customHeight="1">
      <c r="A16" s="17" t="s">
        <v>54</v>
      </c>
      <c r="B16" s="21">
        <v>0</v>
      </c>
    </row>
    <row r="17" spans="1:26" ht="12" customHeight="1">
      <c r="A17" s="17" t="s">
        <v>55</v>
      </c>
      <c r="B17" s="21">
        <v>0</v>
      </c>
    </row>
    <row r="18" spans="1:26" ht="12" customHeight="1">
      <c r="A18" s="17" t="s">
        <v>56</v>
      </c>
      <c r="B18" s="21">
        <v>0</v>
      </c>
    </row>
    <row r="19" spans="1:26" ht="12" customHeight="1">
      <c r="A19" s="7" t="s">
        <v>15</v>
      </c>
      <c r="B19" s="7" t="s">
        <v>15</v>
      </c>
      <c r="C19" s="7" t="s">
        <v>15</v>
      </c>
    </row>
    <row r="20" spans="1:26" ht="12" customHeight="1">
      <c r="A20" s="17" t="s">
        <v>57</v>
      </c>
      <c r="B20" s="22">
        <v>1</v>
      </c>
      <c r="C20" s="7" t="s">
        <v>124</v>
      </c>
    </row>
    <row r="21" spans="1:26" ht="12" customHeight="1">
      <c r="A21" s="17" t="s">
        <v>59</v>
      </c>
      <c r="B21" s="48">
        <f>(((52*5)-20-10-B22)/11)*B20</f>
        <v>20.90909090909091</v>
      </c>
      <c r="C21" s="7" t="s">
        <v>125</v>
      </c>
    </row>
    <row r="22" spans="1:26" ht="12" customHeight="1">
      <c r="A22" s="17" t="s">
        <v>61</v>
      </c>
      <c r="B22" s="48">
        <v>0</v>
      </c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spans="1:26" ht="12" customHeight="1">
      <c r="A23" s="17" t="s">
        <v>62</v>
      </c>
      <c r="B23" s="24">
        <v>0</v>
      </c>
      <c r="C23" s="7" t="s">
        <v>15</v>
      </c>
    </row>
    <row r="24" spans="1:26" ht="12" customHeight="1">
      <c r="A24" s="17" t="s">
        <v>126</v>
      </c>
      <c r="B24" s="24">
        <f t="shared" ref="B24:B26" si="0">B16*$B$20</f>
        <v>0</v>
      </c>
      <c r="C24" s="7" t="s">
        <v>15</v>
      </c>
    </row>
    <row r="25" spans="1:26" ht="12" customHeight="1">
      <c r="A25" s="17" t="s">
        <v>64</v>
      </c>
      <c r="B25" s="24">
        <f t="shared" si="0"/>
        <v>0</v>
      </c>
      <c r="C25" s="7" t="s">
        <v>15</v>
      </c>
    </row>
    <row r="26" spans="1:26" ht="12" customHeight="1">
      <c r="A26" s="17" t="s">
        <v>65</v>
      </c>
      <c r="B26" s="24">
        <f t="shared" si="0"/>
        <v>0</v>
      </c>
      <c r="C26" s="7" t="s">
        <v>15</v>
      </c>
    </row>
    <row r="27" spans="1:26" ht="12" customHeight="1">
      <c r="A27" s="7" t="s">
        <v>15</v>
      </c>
      <c r="B27" s="7" t="s">
        <v>15</v>
      </c>
      <c r="C27" s="7" t="s">
        <v>15</v>
      </c>
    </row>
    <row r="28" spans="1:26" ht="12" customHeight="1">
      <c r="A28" s="17" t="s">
        <v>66</v>
      </c>
      <c r="B28" s="25">
        <v>0</v>
      </c>
      <c r="C28" s="7" t="s">
        <v>67</v>
      </c>
    </row>
    <row r="29" spans="1:26" ht="12" customHeight="1">
      <c r="A29" s="17" t="s">
        <v>68</v>
      </c>
      <c r="B29" s="25">
        <v>0</v>
      </c>
      <c r="C29" s="7" t="s">
        <v>69</v>
      </c>
    </row>
    <row r="30" spans="1:26" ht="12" customHeight="1">
      <c r="A30" s="17" t="s">
        <v>70</v>
      </c>
      <c r="B30" s="25">
        <v>0</v>
      </c>
      <c r="C30" s="7" t="s">
        <v>67</v>
      </c>
    </row>
    <row r="31" spans="1:26" ht="12" customHeight="1">
      <c r="A31" s="17" t="s">
        <v>70</v>
      </c>
      <c r="B31" s="25">
        <v>0</v>
      </c>
      <c r="C31" s="7" t="s">
        <v>69</v>
      </c>
    </row>
    <row r="32" spans="1:26" ht="12" customHeight="1">
      <c r="A32" s="17" t="s">
        <v>71</v>
      </c>
      <c r="B32" s="25">
        <v>0</v>
      </c>
      <c r="C32" s="7" t="s">
        <v>72</v>
      </c>
    </row>
    <row r="33" spans="1:17" ht="12" customHeight="1">
      <c r="A33" s="17" t="s">
        <v>73</v>
      </c>
      <c r="B33" s="25">
        <v>0</v>
      </c>
      <c r="C33" s="7" t="s">
        <v>74</v>
      </c>
    </row>
    <row r="34" spans="1:17" ht="12" customHeight="1">
      <c r="A34" s="8"/>
      <c r="B34" s="8"/>
      <c r="C34" s="8"/>
    </row>
    <row r="35" spans="1:17" ht="12" customHeight="1">
      <c r="A35" s="17" t="s">
        <v>75</v>
      </c>
      <c r="B35" s="8">
        <f>'RSZ-tarieven'!B5</f>
        <v>0.30609999999999998</v>
      </c>
      <c r="C35" s="8"/>
      <c r="D35" s="8"/>
    </row>
    <row r="36" spans="1:17" ht="12" customHeight="1">
      <c r="A36" s="17" t="s">
        <v>76</v>
      </c>
      <c r="B36" s="8">
        <f>'RSZ-tarieven'!B15</f>
        <v>1.9799999999999998E-2</v>
      </c>
      <c r="C36" s="8"/>
      <c r="D36" s="49"/>
      <c r="E36" s="49"/>
      <c r="G36" s="49"/>
    </row>
    <row r="37" spans="1:17" ht="12" customHeight="1">
      <c r="A37" s="17" t="s">
        <v>77</v>
      </c>
      <c r="B37" s="22">
        <f>IF(B6&lt;10,0,1.69%)</f>
        <v>0</v>
      </c>
      <c r="C37" s="8"/>
    </row>
    <row r="38" spans="1:17" ht="12" customHeight="1">
      <c r="A38" s="17" t="s">
        <v>78</v>
      </c>
      <c r="B38" s="26">
        <f>IF(B23&gt;3744,0,0.14*(11233.89-(B23*3))/3)</f>
        <v>524.2482</v>
      </c>
      <c r="C38" s="6" t="s">
        <v>15</v>
      </c>
      <c r="E38" s="6"/>
    </row>
    <row r="39" spans="1:17" ht="12" customHeight="1">
      <c r="A39" s="17" t="s">
        <v>79</v>
      </c>
      <c r="B39" s="50">
        <f>('RSZ-tarieven'!B31)*B20</f>
        <v>172.33333333333334</v>
      </c>
      <c r="C39" s="6" t="s">
        <v>127</v>
      </c>
    </row>
    <row r="40" spans="1:17" ht="12" customHeight="1">
      <c r="A40" s="17" t="s">
        <v>80</v>
      </c>
      <c r="B40" s="27"/>
    </row>
    <row r="41" spans="1:17" ht="12" customHeight="1">
      <c r="J41" s="28" t="s">
        <v>81</v>
      </c>
      <c r="M41" s="29" t="s">
        <v>15</v>
      </c>
      <c r="Q41" s="24"/>
    </row>
    <row r="42" spans="1:17" ht="12" customHeight="1">
      <c r="B42" s="30">
        <f>B1</f>
        <v>2026</v>
      </c>
      <c r="C42" s="20" t="s">
        <v>82</v>
      </c>
      <c r="D42" s="20" t="s">
        <v>83</v>
      </c>
      <c r="E42" s="20" t="s">
        <v>88</v>
      </c>
      <c r="F42" s="20" t="s">
        <v>84</v>
      </c>
      <c r="G42" s="20" t="s">
        <v>85</v>
      </c>
      <c r="H42" s="20" t="s">
        <v>86</v>
      </c>
      <c r="I42" s="20" t="s">
        <v>87</v>
      </c>
      <c r="J42" s="20" t="s">
        <v>89</v>
      </c>
      <c r="K42" s="20" t="s">
        <v>90</v>
      </c>
      <c r="L42" s="20" t="s">
        <v>91</v>
      </c>
      <c r="M42" s="20" t="s">
        <v>92</v>
      </c>
      <c r="N42" s="20" t="s">
        <v>93</v>
      </c>
      <c r="O42" s="20" t="s">
        <v>94</v>
      </c>
      <c r="P42" s="20" t="s">
        <v>95</v>
      </c>
    </row>
    <row r="43" spans="1:17" ht="12" customHeight="1">
      <c r="A43" s="7" t="s">
        <v>57</v>
      </c>
      <c r="B43" s="31" t="s">
        <v>96</v>
      </c>
      <c r="C43" s="105">
        <f t="shared" ref="C43:D43" si="1">$B$20</f>
        <v>1</v>
      </c>
      <c r="D43" s="106">
        <f t="shared" si="1"/>
        <v>1</v>
      </c>
      <c r="E43" s="107">
        <v>0.1027</v>
      </c>
      <c r="F43" s="106">
        <f t="shared" ref="F43:P43" si="2">$B$20</f>
        <v>1</v>
      </c>
      <c r="G43" s="106">
        <f t="shared" si="2"/>
        <v>1</v>
      </c>
      <c r="H43" s="106">
        <f t="shared" si="2"/>
        <v>1</v>
      </c>
      <c r="I43" s="106">
        <f t="shared" si="2"/>
        <v>1</v>
      </c>
      <c r="J43" s="106">
        <f t="shared" si="2"/>
        <v>1</v>
      </c>
      <c r="K43" s="106">
        <f t="shared" si="2"/>
        <v>1</v>
      </c>
      <c r="L43" s="106">
        <f t="shared" si="2"/>
        <v>1</v>
      </c>
      <c r="M43" s="106">
        <f t="shared" si="2"/>
        <v>1</v>
      </c>
      <c r="N43" s="106">
        <f t="shared" si="2"/>
        <v>1</v>
      </c>
      <c r="O43" s="106">
        <f t="shared" si="2"/>
        <v>1</v>
      </c>
      <c r="P43" s="108">
        <f t="shared" si="2"/>
        <v>1</v>
      </c>
    </row>
    <row r="44" spans="1:17" ht="12" customHeight="1">
      <c r="A44" s="7" t="s">
        <v>97</v>
      </c>
      <c r="B44" s="32">
        <f t="shared" ref="B44:B50" si="3">SUM(C44:P44)</f>
        <v>230</v>
      </c>
      <c r="C44" s="109">
        <f>$B21</f>
        <v>20.90909090909091</v>
      </c>
      <c r="D44" s="110">
        <f t="shared" ref="D44:D45" si="4">C44</f>
        <v>20.90909090909091</v>
      </c>
      <c r="E44" s="111" t="s">
        <v>15</v>
      </c>
      <c r="F44" s="110">
        <f t="shared" ref="F44:F45" si="5">D44</f>
        <v>20.90909090909091</v>
      </c>
      <c r="G44" s="110">
        <f t="shared" ref="G44:I45" si="6">F44</f>
        <v>20.90909090909091</v>
      </c>
      <c r="H44" s="110">
        <f t="shared" si="6"/>
        <v>20.90909090909091</v>
      </c>
      <c r="I44" s="110">
        <f t="shared" si="6"/>
        <v>20.90909090909091</v>
      </c>
      <c r="J44" s="110" t="s">
        <v>15</v>
      </c>
      <c r="K44" s="110">
        <f t="shared" ref="K44:K45" si="7">I44</f>
        <v>20.90909090909091</v>
      </c>
      <c r="L44" s="110">
        <f t="shared" ref="L44:N45" si="8">K44</f>
        <v>20.90909090909091</v>
      </c>
      <c r="M44" s="110">
        <f t="shared" si="8"/>
        <v>20.90909090909091</v>
      </c>
      <c r="N44" s="110">
        <f t="shared" si="8"/>
        <v>20.90909090909091</v>
      </c>
      <c r="O44" s="111" t="s">
        <v>98</v>
      </c>
      <c r="P44" s="112">
        <f t="shared" ref="P44:P45" si="9">N44</f>
        <v>20.90909090909091</v>
      </c>
    </row>
    <row r="45" spans="1:17" ht="12" customHeight="1">
      <c r="A45" s="7" t="s">
        <v>99</v>
      </c>
      <c r="B45" s="33">
        <f t="shared" si="3"/>
        <v>0</v>
      </c>
      <c r="C45" s="34">
        <f>$B23</f>
        <v>0</v>
      </c>
      <c r="D45" s="24">
        <f t="shared" si="4"/>
        <v>0</v>
      </c>
      <c r="E45" s="35">
        <f>B23*11*108%*E43</f>
        <v>0</v>
      </c>
      <c r="F45" s="24">
        <f t="shared" si="5"/>
        <v>0</v>
      </c>
      <c r="G45" s="24">
        <f t="shared" si="6"/>
        <v>0</v>
      </c>
      <c r="H45" s="24">
        <f t="shared" si="6"/>
        <v>0</v>
      </c>
      <c r="I45" s="24">
        <f t="shared" si="6"/>
        <v>0</v>
      </c>
      <c r="J45" s="35" t="s">
        <v>98</v>
      </c>
      <c r="K45" s="24">
        <f t="shared" si="7"/>
        <v>0</v>
      </c>
      <c r="L45" s="24">
        <f t="shared" si="8"/>
        <v>0</v>
      </c>
      <c r="M45" s="24">
        <f t="shared" si="8"/>
        <v>0</v>
      </c>
      <c r="N45" s="24">
        <f t="shared" si="8"/>
        <v>0</v>
      </c>
      <c r="O45" s="24">
        <f>$B$18*$B20</f>
        <v>0</v>
      </c>
      <c r="P45" s="113">
        <f t="shared" si="9"/>
        <v>0</v>
      </c>
    </row>
    <row r="46" spans="1:17" ht="12" customHeight="1">
      <c r="A46" s="7" t="s">
        <v>100</v>
      </c>
      <c r="B46" s="33">
        <f t="shared" si="3"/>
        <v>0</v>
      </c>
      <c r="C46" s="34">
        <f>+$B28+(($B29)*C$44)</f>
        <v>0</v>
      </c>
      <c r="D46" s="24">
        <f>+$B28+($B29*D$44)</f>
        <v>0</v>
      </c>
      <c r="E46" s="35" t="s">
        <v>98</v>
      </c>
      <c r="F46" s="24">
        <f t="shared" ref="F46:I46" si="10">+$B28+($B29*F$44)</f>
        <v>0</v>
      </c>
      <c r="G46" s="24">
        <f t="shared" si="10"/>
        <v>0</v>
      </c>
      <c r="H46" s="24">
        <f t="shared" si="10"/>
        <v>0</v>
      </c>
      <c r="I46" s="24">
        <f t="shared" si="10"/>
        <v>0</v>
      </c>
      <c r="J46" s="35" t="s">
        <v>98</v>
      </c>
      <c r="K46" s="24">
        <f t="shared" ref="K46:N46" si="11">+$B28+($B29*K$21)</f>
        <v>0</v>
      </c>
      <c r="L46" s="24">
        <f t="shared" si="11"/>
        <v>0</v>
      </c>
      <c r="M46" s="24">
        <f t="shared" si="11"/>
        <v>0</v>
      </c>
      <c r="N46" s="24">
        <f t="shared" si="11"/>
        <v>0</v>
      </c>
      <c r="O46" s="35" t="s">
        <v>98</v>
      </c>
      <c r="P46" s="114">
        <f>+$B28+($B29*P$21)</f>
        <v>0</v>
      </c>
    </row>
    <row r="47" spans="1:17" ht="12" customHeight="1">
      <c r="A47" s="7" t="s">
        <v>101</v>
      </c>
      <c r="B47" s="33">
        <f t="shared" si="3"/>
        <v>0</v>
      </c>
      <c r="C47" s="34">
        <f>MAX(0,IF((C45+C46)&gt;0,((C45+C46)*108%)*(B35+B36+B37)-(B38+B39+B40),0))</f>
        <v>0</v>
      </c>
      <c r="D47" s="24">
        <f>MAX(0,IF((D45+D46)&gt;0,((D45+D46)*108%)*(B35+B36+B37)-(B38+B39+B40),0))</f>
        <v>0</v>
      </c>
      <c r="E47" s="35" t="s">
        <v>98</v>
      </c>
      <c r="F47" s="24">
        <f>MAX(0,IF((F45+F46)&gt;0,((F45+F46)*108%)*(B35+B36+B37)-(B38+B39+B40),0))</f>
        <v>0</v>
      </c>
      <c r="G47" s="24">
        <f>MAX(0,IF((G45+G46)&gt;0,((G45+G46)*108%)*(B35+B36+B37)-(B38+B40),0))</f>
        <v>0</v>
      </c>
      <c r="H47" s="24">
        <f>MAX(0,IF((H45+H46)&gt;0,((H45+H46)*108%)*(B35+B36+B37)-(B38+B40),0))</f>
        <v>0</v>
      </c>
      <c r="I47" s="24">
        <f>MAX(0,IF((I45+I46)&gt;0,((I45+I46)*108%)*(B35+B36+B37)-(B38+B40),0))</f>
        <v>0</v>
      </c>
      <c r="J47" s="35" t="s">
        <v>98</v>
      </c>
      <c r="K47" s="24">
        <f>MAX(0,IF((K45+K46)&gt;0,((K45+K46)*108%)*(B35+B36+B37)-(B38+B40),0))</f>
        <v>0</v>
      </c>
      <c r="L47" s="24">
        <f>MAX(0,IF((L45+L46)&gt;0,((L45+L46)*108%)*(B35+B36+B37)-(B38+B40),0))</f>
        <v>0</v>
      </c>
      <c r="M47" s="24">
        <f>MAX(0,IF((M45+M46)&gt;0,((M45+M46)*108%)*(B35+B36+B37)-(B38+B40),0))</f>
        <v>0</v>
      </c>
      <c r="N47" s="24">
        <f>MAX(0,IF((N45+N46)&gt;0,((N45+N46)*108%)*(B35+B36+B37)-(B38+B40),0))</f>
        <v>0</v>
      </c>
      <c r="O47" s="24">
        <f>MAX(0,IF((O45)&gt;0,((O45)*108%)*(B35+B36+B37),0))</f>
        <v>0</v>
      </c>
      <c r="P47" s="114">
        <f>MAX(0,IF((P45+P46)&gt;0,((P45+P46)*108%)*(B35+B36+B37)-(B38+B40),0))</f>
        <v>0</v>
      </c>
    </row>
    <row r="48" spans="1:17" ht="12" customHeight="1">
      <c r="A48" s="7" t="s">
        <v>102</v>
      </c>
      <c r="B48" s="33">
        <f t="shared" si="3"/>
        <v>0</v>
      </c>
      <c r="C48" s="34">
        <f t="shared" ref="C48:D48" si="12">$B30+($B31*C$44)</f>
        <v>0</v>
      </c>
      <c r="D48" s="35">
        <f t="shared" si="12"/>
        <v>0</v>
      </c>
      <c r="E48" s="35" t="s">
        <v>98</v>
      </c>
      <c r="F48" s="35">
        <f t="shared" ref="F48:I48" si="13">$B30+($B31*F$44)</f>
        <v>0</v>
      </c>
      <c r="G48" s="35">
        <f t="shared" si="13"/>
        <v>0</v>
      </c>
      <c r="H48" s="35">
        <f t="shared" si="13"/>
        <v>0</v>
      </c>
      <c r="I48" s="35">
        <f t="shared" si="13"/>
        <v>0</v>
      </c>
      <c r="J48" s="35" t="s">
        <v>98</v>
      </c>
      <c r="K48" s="35">
        <f t="shared" ref="K48:N48" si="14">$B30+($B31*K$44)</f>
        <v>0</v>
      </c>
      <c r="L48" s="35">
        <f t="shared" si="14"/>
        <v>0</v>
      </c>
      <c r="M48" s="35">
        <f t="shared" si="14"/>
        <v>0</v>
      </c>
      <c r="N48" s="35">
        <f t="shared" si="14"/>
        <v>0</v>
      </c>
      <c r="O48" s="35" t="s">
        <v>98</v>
      </c>
      <c r="P48" s="115">
        <f>$B30+($B31*P$44)</f>
        <v>0</v>
      </c>
    </row>
    <row r="49" spans="1:16" ht="12" customHeight="1">
      <c r="A49" s="7" t="s">
        <v>103</v>
      </c>
      <c r="B49" s="33">
        <f t="shared" si="3"/>
        <v>0</v>
      </c>
      <c r="C49" s="34">
        <f t="shared" ref="C49:D49" si="15">$B32*C$44</f>
        <v>0</v>
      </c>
      <c r="D49" s="24">
        <f t="shared" si="15"/>
        <v>0</v>
      </c>
      <c r="E49" s="35" t="s">
        <v>98</v>
      </c>
      <c r="F49" s="24">
        <f t="shared" ref="F49:I49" si="16">$B32*F$44</f>
        <v>0</v>
      </c>
      <c r="G49" s="24">
        <f t="shared" si="16"/>
        <v>0</v>
      </c>
      <c r="H49" s="24">
        <f t="shared" si="16"/>
        <v>0</v>
      </c>
      <c r="I49" s="24">
        <f t="shared" si="16"/>
        <v>0</v>
      </c>
      <c r="J49" s="35" t="s">
        <v>98</v>
      </c>
      <c r="K49" s="24">
        <f t="shared" ref="K49:N49" si="17">$B32*K$44</f>
        <v>0</v>
      </c>
      <c r="L49" s="24">
        <f t="shared" si="17"/>
        <v>0</v>
      </c>
      <c r="M49" s="24">
        <f t="shared" si="17"/>
        <v>0</v>
      </c>
      <c r="N49" s="24">
        <f t="shared" si="17"/>
        <v>0</v>
      </c>
      <c r="O49" s="35" t="s">
        <v>98</v>
      </c>
      <c r="P49" s="114">
        <f>$B32*P$44</f>
        <v>0</v>
      </c>
    </row>
    <row r="50" spans="1:16" ht="12" customHeight="1">
      <c r="A50" s="7" t="s">
        <v>104</v>
      </c>
      <c r="B50" s="36">
        <f t="shared" si="3"/>
        <v>0</v>
      </c>
      <c r="C50" s="116">
        <f t="shared" ref="C50:D50" si="18">$B33</f>
        <v>0</v>
      </c>
      <c r="D50" s="117">
        <f t="shared" si="18"/>
        <v>0</v>
      </c>
      <c r="E50" s="118" t="s">
        <v>98</v>
      </c>
      <c r="F50" s="117">
        <f t="shared" ref="F50:I50" si="19">$B33</f>
        <v>0</v>
      </c>
      <c r="G50" s="117">
        <f t="shared" si="19"/>
        <v>0</v>
      </c>
      <c r="H50" s="117">
        <f t="shared" si="19"/>
        <v>0</v>
      </c>
      <c r="I50" s="117">
        <f t="shared" si="19"/>
        <v>0</v>
      </c>
      <c r="J50" s="118" t="s">
        <v>98</v>
      </c>
      <c r="K50" s="117">
        <f t="shared" ref="K50:N50" si="20">$B33</f>
        <v>0</v>
      </c>
      <c r="L50" s="117">
        <f t="shared" si="20"/>
        <v>0</v>
      </c>
      <c r="M50" s="117">
        <f t="shared" si="20"/>
        <v>0</v>
      </c>
      <c r="N50" s="117">
        <f t="shared" si="20"/>
        <v>0</v>
      </c>
      <c r="O50" s="118" t="s">
        <v>98</v>
      </c>
      <c r="P50" s="119">
        <f>$B33</f>
        <v>0</v>
      </c>
    </row>
    <row r="51" spans="1:16" ht="12" customHeight="1">
      <c r="B51" s="37">
        <f t="shared" ref="B51:P51" si="21">SUM(B45:B50)</f>
        <v>0</v>
      </c>
      <c r="C51" s="120">
        <f t="shared" si="21"/>
        <v>0</v>
      </c>
      <c r="D51" s="121">
        <f t="shared" si="21"/>
        <v>0</v>
      </c>
      <c r="E51" s="121">
        <f t="shared" si="21"/>
        <v>0</v>
      </c>
      <c r="F51" s="121">
        <f t="shared" si="21"/>
        <v>0</v>
      </c>
      <c r="G51" s="121">
        <f t="shared" si="21"/>
        <v>0</v>
      </c>
      <c r="H51" s="121">
        <f t="shared" si="21"/>
        <v>0</v>
      </c>
      <c r="I51" s="121">
        <f t="shared" si="21"/>
        <v>0</v>
      </c>
      <c r="J51" s="121">
        <f t="shared" si="21"/>
        <v>0</v>
      </c>
      <c r="K51" s="121">
        <f t="shared" si="21"/>
        <v>0</v>
      </c>
      <c r="L51" s="121">
        <f t="shared" si="21"/>
        <v>0</v>
      </c>
      <c r="M51" s="121">
        <f t="shared" si="21"/>
        <v>0</v>
      </c>
      <c r="N51" s="121">
        <f t="shared" si="21"/>
        <v>0</v>
      </c>
      <c r="O51" s="121">
        <f t="shared" si="21"/>
        <v>0</v>
      </c>
      <c r="P51" s="122">
        <f t="shared" si="21"/>
        <v>0</v>
      </c>
    </row>
    <row r="52" spans="1:16" ht="12" customHeight="1">
      <c r="A52" s="38" t="s">
        <v>105</v>
      </c>
      <c r="B52" s="39">
        <f>(SUM(C51:P51)-B51)+(SUM(C45:P50)-B51)</f>
        <v>0</v>
      </c>
    </row>
    <row r="53" spans="1:16" ht="12" customHeight="1">
      <c r="B53" s="40" t="s">
        <v>106</v>
      </c>
    </row>
    <row r="54" spans="1:16" ht="12" customHeight="1">
      <c r="A54" s="8">
        <v>0.1027</v>
      </c>
      <c r="B54" s="41">
        <f>SUM(C54:P54)</f>
        <v>0</v>
      </c>
      <c r="C54" s="123">
        <f t="shared" ref="C54:D54" si="22">(C45*108%)*$A$54</f>
        <v>0</v>
      </c>
      <c r="D54" s="123">
        <f t="shared" si="22"/>
        <v>0</v>
      </c>
      <c r="E54" s="124" t="s">
        <v>98</v>
      </c>
      <c r="F54" s="123">
        <f t="shared" ref="F54:I54" si="23">(F45*108%)*$A$54</f>
        <v>0</v>
      </c>
      <c r="G54" s="123">
        <f t="shared" si="23"/>
        <v>0</v>
      </c>
      <c r="H54" s="123">
        <f t="shared" si="23"/>
        <v>0</v>
      </c>
      <c r="I54" s="123">
        <f t="shared" si="23"/>
        <v>0</v>
      </c>
      <c r="J54" s="124" t="s">
        <v>98</v>
      </c>
      <c r="K54" s="123">
        <f t="shared" ref="K54:P54" si="24">(K45*108%)*$A$54</f>
        <v>0</v>
      </c>
      <c r="L54" s="123">
        <f t="shared" si="24"/>
        <v>0</v>
      </c>
      <c r="M54" s="123">
        <f t="shared" si="24"/>
        <v>0</v>
      </c>
      <c r="N54" s="123">
        <f t="shared" si="24"/>
        <v>0</v>
      </c>
      <c r="O54" s="123">
        <v>0</v>
      </c>
      <c r="P54" s="125">
        <f t="shared" si="24"/>
        <v>0</v>
      </c>
    </row>
    <row r="55" spans="1:16" ht="12" customHeight="1"/>
    <row r="56" spans="1:16" ht="12" customHeight="1"/>
    <row r="57" spans="1:16" ht="12" customHeight="1"/>
    <row r="58" spans="1:16" ht="12" customHeight="1"/>
    <row r="59" spans="1:16" ht="12" customHeight="1"/>
    <row r="60" spans="1:16" ht="12" customHeight="1"/>
    <row r="61" spans="1:16" ht="12" customHeight="1"/>
    <row r="62" spans="1:16" ht="12" customHeight="1"/>
    <row r="63" spans="1:16" ht="12" customHeight="1"/>
    <row r="64" spans="1:16" ht="12" customHeight="1"/>
    <row r="65" customFormat="1" ht="12" customHeight="1"/>
    <row r="66" customFormat="1" ht="12" customHeight="1"/>
    <row r="67" customFormat="1" ht="12" customHeight="1"/>
    <row r="68" customFormat="1" ht="12" customHeight="1"/>
    <row r="69" customFormat="1" ht="12" customHeight="1"/>
    <row r="70" customFormat="1" ht="12" customHeight="1"/>
    <row r="71" customFormat="1" ht="12" customHeight="1"/>
    <row r="72" customFormat="1" ht="12" customHeight="1"/>
    <row r="73" customFormat="1" ht="12" customHeight="1"/>
    <row r="74" customFormat="1" ht="12" customHeight="1"/>
    <row r="75" customFormat="1" ht="12" customHeight="1"/>
    <row r="76" customFormat="1" ht="12" customHeight="1"/>
    <row r="77" customFormat="1" ht="12" customHeight="1"/>
    <row r="78" customFormat="1" ht="12" customHeight="1"/>
    <row r="79" customFormat="1" ht="12" customHeight="1"/>
    <row r="80" customFormat="1" ht="12" customHeight="1"/>
    <row r="81" customFormat="1" ht="12" customHeight="1"/>
    <row r="82" customFormat="1" ht="12" customHeight="1"/>
    <row r="83" customFormat="1" ht="12" customHeight="1"/>
    <row r="84" customFormat="1" ht="12" customHeight="1"/>
    <row r="85" customFormat="1" ht="12" customHeight="1"/>
    <row r="86" customFormat="1" ht="12" customHeight="1"/>
    <row r="87" customFormat="1" ht="12" customHeight="1"/>
    <row r="88" customFormat="1" ht="12" customHeight="1"/>
    <row r="89" customFormat="1" ht="12" customHeight="1"/>
    <row r="90" customFormat="1" ht="12" customHeight="1"/>
    <row r="91" customFormat="1" ht="12" customHeight="1"/>
    <row r="92" customFormat="1" ht="12" customHeight="1"/>
    <row r="93" customFormat="1" ht="12" customHeight="1"/>
    <row r="94" customFormat="1" ht="12" customHeight="1"/>
    <row r="95" customFormat="1" ht="12" customHeight="1"/>
    <row r="96" customFormat="1" ht="12" customHeight="1"/>
    <row r="97" customFormat="1" ht="12" customHeight="1"/>
    <row r="98" customFormat="1" ht="12" customHeight="1"/>
    <row r="99" customFormat="1" ht="12" customHeight="1"/>
    <row r="100" customFormat="1" ht="12" customHeight="1"/>
    <row r="101" customFormat="1" ht="12" customHeight="1"/>
    <row r="102" customFormat="1" ht="12" customHeight="1"/>
    <row r="103" customFormat="1" ht="12" customHeight="1"/>
    <row r="104" customFormat="1" ht="12" customHeight="1"/>
    <row r="105" customFormat="1" ht="12" customHeight="1"/>
    <row r="106" customFormat="1" ht="12" customHeight="1"/>
    <row r="107" customFormat="1" ht="12" customHeight="1"/>
    <row r="108" customFormat="1" ht="12" customHeight="1"/>
    <row r="109" customFormat="1" ht="12" customHeight="1"/>
    <row r="110" customFormat="1" ht="12" customHeight="1"/>
    <row r="111" customFormat="1" ht="12" customHeight="1"/>
    <row r="112" customFormat="1" ht="12" customHeight="1"/>
    <row r="113" customFormat="1" ht="12" customHeight="1"/>
    <row r="114" customFormat="1" ht="12" customHeight="1"/>
    <row r="115" customFormat="1" ht="12" customHeight="1"/>
    <row r="116" customFormat="1" ht="12" customHeight="1"/>
    <row r="117" customFormat="1" ht="12" customHeight="1"/>
    <row r="118" customFormat="1" ht="12" customHeight="1"/>
    <row r="119" customFormat="1" ht="12" customHeight="1"/>
    <row r="120" customFormat="1" ht="12" customHeight="1"/>
    <row r="121" customFormat="1" ht="12" customHeight="1"/>
    <row r="122" customFormat="1" ht="12" customHeight="1"/>
    <row r="123" customFormat="1" ht="12" customHeight="1"/>
    <row r="124" customFormat="1" ht="12" customHeight="1"/>
    <row r="125" customFormat="1" ht="12" customHeight="1"/>
    <row r="126" customFormat="1" ht="12" customHeight="1"/>
    <row r="127" customFormat="1" ht="12" customHeight="1"/>
    <row r="128" customFormat="1" ht="12" customHeight="1"/>
    <row r="129" customFormat="1" ht="12" customHeight="1"/>
    <row r="130" customFormat="1" ht="12" customHeight="1"/>
    <row r="131" customFormat="1" ht="12" customHeight="1"/>
    <row r="132" customFormat="1" ht="12" customHeight="1"/>
    <row r="133" customFormat="1" ht="12" customHeight="1"/>
    <row r="134" customFormat="1" ht="12" customHeight="1"/>
    <row r="135" customFormat="1" ht="12" customHeight="1"/>
    <row r="136" customFormat="1" ht="12" customHeight="1"/>
    <row r="137" customFormat="1" ht="12" customHeight="1"/>
    <row r="138" customFormat="1" ht="12" customHeight="1"/>
    <row r="139" customFormat="1" ht="12" customHeight="1"/>
    <row r="140" customFormat="1" ht="12" customHeight="1"/>
    <row r="141" customFormat="1" ht="12" customHeight="1"/>
    <row r="142" customFormat="1" ht="12" customHeight="1"/>
    <row r="143" customFormat="1" ht="12" customHeight="1"/>
    <row r="144" customFormat="1" ht="12" customHeight="1"/>
    <row r="145" customFormat="1" ht="12" customHeight="1"/>
    <row r="146" customFormat="1" ht="12" customHeight="1"/>
    <row r="147" customFormat="1" ht="12" customHeight="1"/>
    <row r="148" customFormat="1" ht="12" customHeight="1"/>
    <row r="149" customFormat="1" ht="12" customHeight="1"/>
    <row r="150" customFormat="1" ht="12" customHeight="1"/>
    <row r="151" customFormat="1" ht="12" customHeight="1"/>
    <row r="152" customFormat="1" ht="12" customHeight="1"/>
    <row r="153" customFormat="1" ht="12" customHeight="1"/>
    <row r="154" customFormat="1" ht="12" customHeight="1"/>
    <row r="155" customFormat="1" ht="12" customHeight="1"/>
    <row r="156" customFormat="1" ht="12" customHeight="1"/>
    <row r="157" customFormat="1" ht="12" customHeight="1"/>
    <row r="158" customFormat="1" ht="12" customHeight="1"/>
    <row r="159" customFormat="1" ht="12" customHeight="1"/>
    <row r="160" customFormat="1" ht="12" customHeight="1"/>
    <row r="161" customFormat="1" ht="12" customHeight="1"/>
    <row r="162" customFormat="1" ht="12" customHeight="1"/>
    <row r="163" customFormat="1" ht="12" customHeight="1"/>
    <row r="164" customFormat="1" ht="12" customHeight="1"/>
    <row r="165" customFormat="1" ht="12" customHeight="1"/>
    <row r="166" customFormat="1" ht="12" customHeight="1"/>
    <row r="167" customFormat="1" ht="12" customHeight="1"/>
    <row r="168" customFormat="1" ht="12" customHeight="1"/>
    <row r="169" customFormat="1" ht="12" customHeight="1"/>
    <row r="170" customFormat="1" ht="12" customHeight="1"/>
    <row r="171" customFormat="1" ht="12" customHeight="1"/>
    <row r="172" customFormat="1" ht="12" customHeight="1"/>
    <row r="173" customFormat="1" ht="12" customHeight="1"/>
    <row r="174" customFormat="1" ht="12" customHeight="1"/>
    <row r="175" customFormat="1" ht="12" customHeight="1"/>
    <row r="176" customFormat="1" ht="12" customHeight="1"/>
    <row r="177" customFormat="1" ht="12" customHeight="1"/>
    <row r="178" customFormat="1" ht="12" customHeight="1"/>
    <row r="179" customFormat="1" ht="12" customHeight="1"/>
    <row r="180" customFormat="1" ht="12" customHeight="1"/>
    <row r="181" customFormat="1" ht="12" customHeight="1"/>
    <row r="182" customFormat="1" ht="12" customHeight="1"/>
    <row r="183" customFormat="1" ht="12" customHeight="1"/>
    <row r="184" customFormat="1" ht="12" customHeight="1"/>
    <row r="185" customFormat="1" ht="12" customHeight="1"/>
    <row r="186" customFormat="1" ht="12" customHeight="1"/>
    <row r="187" customFormat="1" ht="12" customHeight="1"/>
    <row r="188" customFormat="1" ht="12" customHeight="1"/>
    <row r="189" customFormat="1" ht="12" customHeight="1"/>
    <row r="190" customFormat="1" ht="12" customHeight="1"/>
    <row r="191" customFormat="1" ht="12" customHeight="1"/>
    <row r="192" customFormat="1" ht="12" customHeight="1"/>
    <row r="193" customFormat="1" ht="12" customHeight="1"/>
    <row r="194" customFormat="1" ht="12" customHeight="1"/>
    <row r="195" customFormat="1" ht="12" customHeight="1"/>
    <row r="196" customFormat="1" ht="12" customHeight="1"/>
    <row r="197" customFormat="1" ht="12" customHeight="1"/>
    <row r="198" customFormat="1" ht="12" customHeight="1"/>
    <row r="199" customFormat="1" ht="12" customHeight="1"/>
    <row r="200" customFormat="1" ht="12" customHeight="1"/>
    <row r="201" customFormat="1" ht="12" customHeight="1"/>
    <row r="202" customFormat="1" ht="12" customHeight="1"/>
    <row r="203" customFormat="1" ht="12" customHeight="1"/>
    <row r="204" customFormat="1" ht="12" customHeight="1"/>
    <row r="205" customFormat="1" ht="12" customHeight="1"/>
    <row r="206" customFormat="1" ht="12" customHeight="1"/>
    <row r="207" customFormat="1" ht="12" customHeight="1"/>
    <row r="208" customFormat="1" ht="12" customHeight="1"/>
    <row r="209" customFormat="1" ht="12" customHeight="1"/>
    <row r="210" customFormat="1" ht="12" customHeight="1"/>
    <row r="211" customFormat="1" ht="12" customHeight="1"/>
    <row r="212" customFormat="1" ht="12" customHeight="1"/>
    <row r="213" customFormat="1" ht="12" customHeight="1"/>
    <row r="214" customFormat="1" ht="12" customHeight="1"/>
    <row r="215" customFormat="1" ht="12" customHeight="1"/>
    <row r="216" customFormat="1" ht="12" customHeight="1"/>
    <row r="217" customFormat="1" ht="12" customHeight="1"/>
    <row r="218" customFormat="1" ht="12" customHeight="1"/>
    <row r="219" customFormat="1" ht="12" customHeight="1"/>
    <row r="220" customFormat="1" ht="12" customHeight="1"/>
    <row r="221" customFormat="1" ht="12" customHeight="1"/>
    <row r="222" customFormat="1" ht="12" customHeight="1"/>
    <row r="223" customFormat="1" ht="12" customHeight="1"/>
    <row r="224" customFormat="1" ht="12" customHeight="1"/>
    <row r="225" customFormat="1" ht="12" customHeight="1"/>
    <row r="226" customFormat="1" ht="12" customHeight="1"/>
    <row r="227" customFormat="1" ht="12" customHeight="1"/>
    <row r="228" customFormat="1" ht="12" customHeight="1"/>
    <row r="229" customFormat="1" ht="12" customHeight="1"/>
    <row r="230" customFormat="1" ht="12" customHeight="1"/>
    <row r="231" customFormat="1" ht="12" customHeight="1"/>
    <row r="232" customFormat="1" ht="12" customHeight="1"/>
    <row r="233" customFormat="1" ht="12" customHeight="1"/>
    <row r="234" customFormat="1" ht="12" customHeight="1"/>
    <row r="235" customFormat="1" ht="12" customHeight="1"/>
    <row r="236" customFormat="1" ht="12" customHeight="1"/>
    <row r="237" customFormat="1" ht="12" customHeight="1"/>
    <row r="238" customFormat="1" ht="12" customHeight="1"/>
    <row r="239" customFormat="1" ht="12" customHeight="1"/>
    <row r="240" customFormat="1" ht="12" customHeight="1"/>
    <row r="241" customFormat="1" ht="12" customHeight="1"/>
    <row r="242" customFormat="1" ht="12" customHeight="1"/>
    <row r="243" customFormat="1" ht="12" customHeight="1"/>
    <row r="244" customFormat="1" ht="12" customHeight="1"/>
    <row r="245" customFormat="1" ht="12" customHeight="1"/>
    <row r="246" customFormat="1" ht="12" customHeight="1"/>
    <row r="247" customFormat="1" ht="12" customHeight="1"/>
    <row r="248" customFormat="1" ht="12" customHeight="1"/>
    <row r="249" customFormat="1" ht="12" customHeight="1"/>
    <row r="250" customFormat="1" ht="12" customHeight="1"/>
    <row r="251" customFormat="1" ht="12" customHeight="1"/>
    <row r="252" customFormat="1" ht="12" customHeight="1"/>
    <row r="253" customFormat="1" ht="12" customHeight="1"/>
    <row r="254" customFormat="1" ht="12" customHeight="1"/>
    <row r="255" customFormat="1" ht="12" customHeight="1"/>
    <row r="256" customFormat="1" ht="12" customHeight="1"/>
    <row r="257" customFormat="1" ht="12" customHeight="1"/>
    <row r="258" customFormat="1" ht="12" customHeight="1"/>
    <row r="259" customFormat="1" ht="12" customHeight="1"/>
    <row r="260" customFormat="1" ht="12" customHeight="1"/>
    <row r="261" customFormat="1" ht="12" customHeight="1"/>
    <row r="262" customFormat="1" ht="12" customHeight="1"/>
    <row r="263" customFormat="1" ht="12" customHeight="1"/>
    <row r="264" customFormat="1" ht="12" customHeight="1"/>
    <row r="265" customFormat="1" ht="12" customHeight="1"/>
    <row r="266" customFormat="1" ht="12" customHeight="1"/>
    <row r="267" customFormat="1" ht="12" customHeight="1"/>
    <row r="268" customFormat="1" ht="12" customHeight="1"/>
    <row r="269" customFormat="1" ht="12" customHeight="1"/>
    <row r="270" customFormat="1" ht="12" customHeight="1"/>
    <row r="271" customFormat="1" ht="12" customHeight="1"/>
    <row r="272" customFormat="1" ht="12" customHeight="1"/>
    <row r="273" customFormat="1" ht="12" customHeight="1"/>
    <row r="274" customFormat="1" ht="12" customHeight="1"/>
    <row r="275" customFormat="1" ht="12" customHeight="1"/>
    <row r="276" customFormat="1" ht="12" customHeight="1"/>
    <row r="277" customFormat="1" ht="12" customHeight="1"/>
    <row r="278" customFormat="1" ht="12" customHeight="1"/>
    <row r="279" customFormat="1" ht="12" customHeight="1"/>
    <row r="280" customFormat="1" ht="12" customHeight="1"/>
    <row r="281" customFormat="1" ht="12" customHeight="1"/>
    <row r="282" customFormat="1" ht="12" customHeight="1"/>
    <row r="283" customFormat="1" ht="12" customHeight="1"/>
    <row r="284" customFormat="1" ht="12" customHeight="1"/>
    <row r="285" customFormat="1" ht="12" customHeight="1"/>
    <row r="286" customFormat="1" ht="12" customHeight="1"/>
    <row r="287" customFormat="1" ht="12" customHeight="1"/>
    <row r="288" customFormat="1" ht="12" customHeight="1"/>
    <row r="289" customFormat="1" ht="12" customHeight="1"/>
    <row r="290" customFormat="1" ht="12" customHeight="1"/>
    <row r="291" customFormat="1" ht="12" customHeight="1"/>
    <row r="292" customFormat="1" ht="12" customHeight="1"/>
    <row r="293" customFormat="1" ht="12" customHeight="1"/>
    <row r="294" customFormat="1" ht="12" customHeight="1"/>
    <row r="295" customFormat="1" ht="12" customHeight="1"/>
    <row r="296" customFormat="1" ht="12" customHeight="1"/>
    <row r="297" customFormat="1" ht="12" customHeight="1"/>
    <row r="298" customFormat="1" ht="12" customHeight="1"/>
    <row r="299" customFormat="1" ht="12" customHeight="1"/>
    <row r="300" customFormat="1" ht="12" customHeight="1"/>
    <row r="301" customFormat="1" ht="12" customHeight="1"/>
    <row r="302" customFormat="1" ht="12" customHeight="1"/>
    <row r="303" customFormat="1" ht="12" customHeight="1"/>
    <row r="304" customFormat="1" ht="12" customHeight="1"/>
    <row r="305" customFormat="1" ht="12" customHeight="1"/>
    <row r="306" customFormat="1" ht="12" customHeight="1"/>
    <row r="307" customFormat="1" ht="12" customHeight="1"/>
    <row r="308" customFormat="1" ht="12" customHeight="1"/>
    <row r="309" customFormat="1" ht="12" customHeight="1"/>
    <row r="310" customFormat="1" ht="12" customHeight="1"/>
    <row r="311" customFormat="1" ht="12" customHeight="1"/>
    <row r="312" customFormat="1" ht="12" customHeight="1"/>
    <row r="313" customFormat="1" ht="12" customHeight="1"/>
    <row r="314" customFormat="1" ht="12" customHeight="1"/>
    <row r="315" customFormat="1" ht="12" customHeight="1"/>
    <row r="316" customFormat="1" ht="12" customHeight="1"/>
    <row r="317" customFormat="1" ht="12" customHeight="1"/>
    <row r="318" customFormat="1" ht="12" customHeight="1"/>
    <row r="319" customFormat="1" ht="12" customHeight="1"/>
    <row r="320" customFormat="1" ht="12" customHeight="1"/>
    <row r="321" customFormat="1" ht="12" customHeight="1"/>
    <row r="322" customFormat="1" ht="12" customHeight="1"/>
    <row r="323" customFormat="1" ht="12" customHeight="1"/>
    <row r="324" customFormat="1" ht="12" customHeight="1"/>
    <row r="325" customFormat="1" ht="12" customHeight="1"/>
    <row r="326" customFormat="1" ht="12" customHeight="1"/>
    <row r="327" customFormat="1" ht="12" customHeight="1"/>
    <row r="328" customFormat="1" ht="12" customHeight="1"/>
    <row r="329" customFormat="1" ht="12" customHeight="1"/>
    <row r="330" customFormat="1" ht="12" customHeight="1"/>
    <row r="331" customFormat="1" ht="12" customHeight="1"/>
    <row r="332" customFormat="1" ht="12" customHeight="1"/>
    <row r="333" customFormat="1" ht="12" customHeight="1"/>
    <row r="334" customFormat="1" ht="12" customHeight="1"/>
    <row r="335" customFormat="1" ht="12" customHeight="1"/>
    <row r="336" customFormat="1" ht="12" customHeight="1"/>
    <row r="337" customFormat="1" ht="12" customHeight="1"/>
    <row r="338" customFormat="1" ht="12" customHeight="1"/>
    <row r="339" customFormat="1" ht="12" customHeight="1"/>
    <row r="340" customFormat="1" ht="12" customHeight="1"/>
    <row r="341" customFormat="1" ht="12" customHeight="1"/>
    <row r="342" customFormat="1" ht="12" customHeight="1"/>
    <row r="343" customFormat="1" ht="12" customHeight="1"/>
    <row r="344" customFormat="1" ht="12" customHeight="1"/>
    <row r="345" customFormat="1" ht="12" customHeight="1"/>
    <row r="346" customFormat="1" ht="12" customHeight="1"/>
    <row r="347" customFormat="1" ht="12" customHeight="1"/>
    <row r="348" customFormat="1" ht="12" customHeight="1"/>
    <row r="349" customFormat="1" ht="12" customHeight="1"/>
    <row r="350" customFormat="1" ht="12" customHeight="1"/>
    <row r="351" customFormat="1" ht="12" customHeight="1"/>
    <row r="352" customFormat="1" ht="12" customHeight="1"/>
    <row r="353" customFormat="1" ht="12" customHeight="1"/>
    <row r="354" customFormat="1" ht="12" customHeight="1"/>
    <row r="355" customFormat="1" ht="12" customHeight="1"/>
    <row r="356" customFormat="1" ht="12" customHeight="1"/>
    <row r="357" customFormat="1" ht="12" customHeight="1"/>
    <row r="358" customFormat="1" ht="12" customHeight="1"/>
    <row r="359" customFormat="1" ht="12" customHeight="1"/>
    <row r="360" customFormat="1" ht="12" customHeight="1"/>
    <row r="361" customFormat="1" ht="12" customHeight="1"/>
    <row r="362" customFormat="1" ht="12" customHeight="1"/>
    <row r="363" customFormat="1" ht="12" customHeight="1"/>
    <row r="364" customFormat="1" ht="12" customHeight="1"/>
    <row r="365" customFormat="1" ht="12" customHeight="1"/>
    <row r="366" customFormat="1" ht="12" customHeight="1"/>
    <row r="367" customFormat="1" ht="12" customHeight="1"/>
    <row r="368" customFormat="1" ht="12" customHeight="1"/>
    <row r="369" customFormat="1" ht="12" customHeight="1"/>
    <row r="370" customFormat="1" ht="12" customHeight="1"/>
    <row r="371" customFormat="1" ht="12" customHeight="1"/>
    <row r="372" customFormat="1" ht="12" customHeight="1"/>
    <row r="373" customFormat="1" ht="12" customHeight="1"/>
    <row r="374" customFormat="1" ht="12" customHeight="1"/>
    <row r="375" customFormat="1" ht="12" customHeight="1"/>
    <row r="376" customFormat="1" ht="12" customHeight="1"/>
    <row r="377" customFormat="1" ht="12" customHeight="1"/>
    <row r="378" customFormat="1" ht="12" customHeight="1"/>
    <row r="379" customFormat="1" ht="12" customHeight="1"/>
    <row r="380" customFormat="1" ht="12" customHeight="1"/>
    <row r="381" customFormat="1" ht="12" customHeight="1"/>
    <row r="382" customFormat="1" ht="12" customHeight="1"/>
    <row r="383" customFormat="1" ht="12" customHeight="1"/>
    <row r="384" customFormat="1" ht="12" customHeight="1"/>
    <row r="385" customFormat="1" ht="12" customHeight="1"/>
    <row r="386" customFormat="1" ht="12" customHeight="1"/>
    <row r="387" customFormat="1" ht="12" customHeight="1"/>
    <row r="388" customFormat="1" ht="12" customHeight="1"/>
    <row r="389" customFormat="1" ht="12" customHeight="1"/>
    <row r="390" customFormat="1" ht="12" customHeight="1"/>
    <row r="391" customFormat="1" ht="12" customHeight="1"/>
    <row r="392" customFormat="1" ht="12" customHeight="1"/>
    <row r="393" customFormat="1" ht="12" customHeight="1"/>
    <row r="394" customFormat="1" ht="12" customHeight="1"/>
    <row r="395" customFormat="1" ht="12" customHeight="1"/>
    <row r="396" customFormat="1" ht="12" customHeight="1"/>
    <row r="397" customFormat="1" ht="12" customHeight="1"/>
    <row r="398" customFormat="1" ht="12" customHeight="1"/>
    <row r="399" customFormat="1" ht="12" customHeight="1"/>
    <row r="400" customFormat="1" ht="12" customHeight="1"/>
    <row r="401" customFormat="1" ht="12" customHeight="1"/>
    <row r="402" customFormat="1" ht="12" customHeight="1"/>
    <row r="403" customFormat="1" ht="12" customHeight="1"/>
    <row r="404" customFormat="1" ht="12" customHeight="1"/>
    <row r="405" customFormat="1" ht="12" customHeight="1"/>
    <row r="406" customFormat="1" ht="12" customHeight="1"/>
    <row r="407" customFormat="1" ht="12" customHeight="1"/>
    <row r="408" customFormat="1" ht="12" customHeight="1"/>
    <row r="409" customFormat="1" ht="12" customHeight="1"/>
    <row r="410" customFormat="1" ht="12" customHeight="1"/>
    <row r="411" customFormat="1" ht="12" customHeight="1"/>
    <row r="412" customFormat="1" ht="12" customHeight="1"/>
    <row r="413" customFormat="1" ht="12" customHeight="1"/>
    <row r="414" customFormat="1" ht="12" customHeight="1"/>
    <row r="415" customFormat="1" ht="12" customHeight="1"/>
    <row r="416" customFormat="1" ht="12" customHeight="1"/>
    <row r="417" customFormat="1" ht="12" customHeight="1"/>
    <row r="418" customFormat="1" ht="12" customHeight="1"/>
    <row r="419" customFormat="1" ht="12" customHeight="1"/>
    <row r="420" customFormat="1" ht="12" customHeight="1"/>
    <row r="421" customFormat="1" ht="12" customHeight="1"/>
    <row r="422" customFormat="1" ht="12" customHeight="1"/>
    <row r="423" customFormat="1" ht="12" customHeight="1"/>
    <row r="424" customFormat="1" ht="12" customHeight="1"/>
    <row r="425" customFormat="1" ht="12" customHeight="1"/>
    <row r="426" customFormat="1" ht="12" customHeight="1"/>
    <row r="427" customFormat="1" ht="12" customHeight="1"/>
    <row r="428" customFormat="1" ht="12" customHeight="1"/>
    <row r="429" customFormat="1" ht="12" customHeight="1"/>
    <row r="430" customFormat="1" ht="12" customHeight="1"/>
    <row r="431" customFormat="1" ht="12" customHeight="1"/>
    <row r="432" customFormat="1" ht="12" customHeight="1"/>
    <row r="433" customFormat="1" ht="12" customHeight="1"/>
    <row r="434" customFormat="1" ht="12" customHeight="1"/>
    <row r="435" customFormat="1" ht="12" customHeight="1"/>
    <row r="436" customFormat="1" ht="12" customHeight="1"/>
    <row r="437" customFormat="1" ht="12" customHeight="1"/>
    <row r="438" customFormat="1" ht="12" customHeight="1"/>
    <row r="439" customFormat="1" ht="12" customHeight="1"/>
    <row r="440" customFormat="1" ht="12" customHeight="1"/>
    <row r="441" customFormat="1" ht="12" customHeight="1"/>
    <row r="442" customFormat="1" ht="12" customHeight="1"/>
    <row r="443" customFormat="1" ht="12" customHeight="1"/>
    <row r="444" customFormat="1" ht="12" customHeight="1"/>
    <row r="445" customFormat="1" ht="12" customHeight="1"/>
    <row r="446" customFormat="1" ht="12" customHeight="1"/>
    <row r="447" customFormat="1" ht="12" customHeight="1"/>
    <row r="448" customFormat="1" ht="12" customHeight="1"/>
    <row r="449" customFormat="1" ht="12" customHeight="1"/>
    <row r="450" customFormat="1" ht="12" customHeight="1"/>
    <row r="451" customFormat="1" ht="12" customHeight="1"/>
    <row r="452" customFormat="1" ht="12" customHeight="1"/>
    <row r="453" customFormat="1" ht="12" customHeight="1"/>
    <row r="454" customFormat="1" ht="12" customHeight="1"/>
    <row r="455" customFormat="1" ht="12" customHeight="1"/>
    <row r="456" customFormat="1" ht="12" customHeight="1"/>
    <row r="457" customFormat="1" ht="12" customHeight="1"/>
    <row r="458" customFormat="1" ht="12" customHeight="1"/>
    <row r="459" customFormat="1" ht="12" customHeight="1"/>
    <row r="460" customFormat="1" ht="12" customHeight="1"/>
    <row r="461" customFormat="1" ht="12" customHeight="1"/>
    <row r="462" customFormat="1" ht="12" customHeight="1"/>
    <row r="463" customFormat="1" ht="12" customHeight="1"/>
    <row r="464" customFormat="1" ht="12" customHeight="1"/>
    <row r="465" customFormat="1" ht="12" customHeight="1"/>
    <row r="466" customFormat="1" ht="12" customHeight="1"/>
    <row r="467" customFormat="1" ht="12" customHeight="1"/>
    <row r="468" customFormat="1" ht="12" customHeight="1"/>
    <row r="469" customFormat="1" ht="12" customHeight="1"/>
    <row r="470" customFormat="1" ht="12" customHeight="1"/>
    <row r="471" customFormat="1" ht="12" customHeight="1"/>
    <row r="472" customFormat="1" ht="12" customHeight="1"/>
    <row r="473" customFormat="1" ht="12" customHeight="1"/>
    <row r="474" customFormat="1" ht="12" customHeight="1"/>
    <row r="475" customFormat="1" ht="12" customHeight="1"/>
    <row r="476" customFormat="1" ht="12" customHeight="1"/>
    <row r="477" customFormat="1" ht="12" customHeight="1"/>
    <row r="478" customFormat="1" ht="12" customHeight="1"/>
    <row r="479" customFormat="1" ht="12" customHeight="1"/>
    <row r="480" customFormat="1" ht="12" customHeight="1"/>
    <row r="481" customFormat="1" ht="12" customHeight="1"/>
    <row r="482" customFormat="1" ht="12" customHeight="1"/>
    <row r="483" customFormat="1" ht="12" customHeight="1"/>
    <row r="484" customFormat="1" ht="12" customHeight="1"/>
    <row r="485" customFormat="1" ht="12" customHeight="1"/>
    <row r="486" customFormat="1" ht="12" customHeight="1"/>
    <row r="487" customFormat="1" ht="12" customHeight="1"/>
    <row r="488" customFormat="1" ht="12" customHeight="1"/>
    <row r="489" customFormat="1" ht="12" customHeight="1"/>
    <row r="490" customFormat="1" ht="12" customHeight="1"/>
    <row r="491" customFormat="1" ht="12" customHeight="1"/>
    <row r="492" customFormat="1" ht="12" customHeight="1"/>
    <row r="493" customFormat="1" ht="12" customHeight="1"/>
    <row r="494" customFormat="1" ht="12" customHeight="1"/>
    <row r="495" customFormat="1" ht="12" customHeight="1"/>
    <row r="496" customFormat="1" ht="12" customHeight="1"/>
    <row r="497" customFormat="1" ht="12" customHeight="1"/>
    <row r="498" customFormat="1" ht="12" customHeight="1"/>
    <row r="499" customFormat="1" ht="12" customHeight="1"/>
    <row r="500" customFormat="1" ht="12" customHeight="1"/>
    <row r="501" customFormat="1" ht="12" customHeight="1"/>
    <row r="502" customFormat="1" ht="12" customHeight="1"/>
    <row r="503" customFormat="1" ht="12" customHeight="1"/>
    <row r="504" customFormat="1" ht="12" customHeight="1"/>
    <row r="505" customFormat="1" ht="12" customHeight="1"/>
    <row r="506" customFormat="1" ht="12" customHeight="1"/>
    <row r="507" customFormat="1" ht="12" customHeight="1"/>
    <row r="508" customFormat="1" ht="12" customHeight="1"/>
    <row r="509" customFormat="1" ht="12" customHeight="1"/>
    <row r="510" customFormat="1" ht="12" customHeight="1"/>
    <row r="511" customFormat="1" ht="12" customHeight="1"/>
    <row r="512" customFormat="1" ht="12" customHeight="1"/>
    <row r="513" customFormat="1" ht="12" customHeight="1"/>
    <row r="514" customFormat="1" ht="12" customHeight="1"/>
    <row r="515" customFormat="1" ht="12" customHeight="1"/>
    <row r="516" customFormat="1" ht="12" customHeight="1"/>
    <row r="517" customFormat="1" ht="12" customHeight="1"/>
    <row r="518" customFormat="1" ht="12" customHeight="1"/>
    <row r="519" customFormat="1" ht="12" customHeight="1"/>
    <row r="520" customFormat="1" ht="12" customHeight="1"/>
    <row r="521" customFormat="1" ht="12" customHeight="1"/>
    <row r="522" customFormat="1" ht="12" customHeight="1"/>
    <row r="523" customFormat="1" ht="12" customHeight="1"/>
    <row r="524" customFormat="1" ht="12" customHeight="1"/>
    <row r="525" customFormat="1" ht="12" customHeight="1"/>
    <row r="526" customFormat="1" ht="12" customHeight="1"/>
    <row r="527" customFormat="1" ht="12" customHeight="1"/>
    <row r="528" customFormat="1" ht="12" customHeight="1"/>
    <row r="529" customFormat="1" ht="12" customHeight="1"/>
    <row r="530" customFormat="1" ht="12" customHeight="1"/>
    <row r="531" customFormat="1" ht="12" customHeight="1"/>
    <row r="532" customFormat="1" ht="12" customHeight="1"/>
    <row r="533" customFormat="1" ht="12" customHeight="1"/>
    <row r="534" customFormat="1" ht="12" customHeight="1"/>
    <row r="535" customFormat="1" ht="12" customHeight="1"/>
    <row r="536" customFormat="1" ht="12" customHeight="1"/>
    <row r="537" customFormat="1" ht="12" customHeight="1"/>
    <row r="538" customFormat="1" ht="12" customHeight="1"/>
    <row r="539" customFormat="1" ht="12" customHeight="1"/>
    <row r="540" customFormat="1" ht="12" customHeight="1"/>
    <row r="541" customFormat="1" ht="12" customHeight="1"/>
    <row r="542" customFormat="1" ht="12" customHeight="1"/>
    <row r="543" customFormat="1" ht="12" customHeight="1"/>
    <row r="544" customFormat="1" ht="12" customHeight="1"/>
    <row r="545" customFormat="1" ht="12" customHeight="1"/>
    <row r="546" customFormat="1" ht="12" customHeight="1"/>
    <row r="547" customFormat="1" ht="12" customHeight="1"/>
    <row r="548" customFormat="1" ht="12" customHeight="1"/>
    <row r="549" customFormat="1" ht="12" customHeight="1"/>
    <row r="550" customFormat="1" ht="12" customHeight="1"/>
    <row r="551" customFormat="1" ht="12" customHeight="1"/>
    <row r="552" customFormat="1" ht="12" customHeight="1"/>
    <row r="553" customFormat="1" ht="12" customHeight="1"/>
    <row r="554" customFormat="1" ht="12" customHeight="1"/>
    <row r="555" customFormat="1" ht="12" customHeight="1"/>
    <row r="556" customFormat="1" ht="12" customHeight="1"/>
    <row r="557" customFormat="1" ht="12" customHeight="1"/>
    <row r="558" customFormat="1" ht="12" customHeight="1"/>
    <row r="559" customFormat="1" ht="12" customHeight="1"/>
    <row r="560" customFormat="1" ht="12" customHeight="1"/>
    <row r="561" customFormat="1" ht="12" customHeight="1"/>
    <row r="562" customFormat="1" ht="12" customHeight="1"/>
    <row r="563" customFormat="1" ht="12" customHeight="1"/>
    <row r="564" customFormat="1" ht="12" customHeight="1"/>
    <row r="565" customFormat="1" ht="12" customHeight="1"/>
    <row r="566" customFormat="1" ht="12" customHeight="1"/>
    <row r="567" customFormat="1" ht="12" customHeight="1"/>
    <row r="568" customFormat="1" ht="12" customHeight="1"/>
    <row r="569" customFormat="1" ht="12" customHeight="1"/>
    <row r="570" customFormat="1" ht="12" customHeight="1"/>
    <row r="571" customFormat="1" ht="12" customHeight="1"/>
    <row r="572" customFormat="1" ht="12" customHeight="1"/>
    <row r="573" customFormat="1" ht="12" customHeight="1"/>
    <row r="574" customFormat="1" ht="12" customHeight="1"/>
    <row r="575" customFormat="1" ht="12" customHeight="1"/>
    <row r="576" customFormat="1" ht="12" customHeight="1"/>
    <row r="577" customFormat="1" ht="12" customHeight="1"/>
    <row r="578" customFormat="1" ht="12" customHeight="1"/>
    <row r="579" customFormat="1" ht="12" customHeight="1"/>
    <row r="580" customFormat="1" ht="12" customHeight="1"/>
    <row r="581" customFormat="1" ht="12" customHeight="1"/>
    <row r="582" customFormat="1" ht="12" customHeight="1"/>
    <row r="583" customFormat="1" ht="12" customHeight="1"/>
    <row r="584" customFormat="1" ht="12" customHeight="1"/>
    <row r="585" customFormat="1" ht="12" customHeight="1"/>
    <row r="586" customFormat="1" ht="12" customHeight="1"/>
    <row r="587" customFormat="1" ht="12" customHeight="1"/>
    <row r="588" customFormat="1" ht="12" customHeight="1"/>
    <row r="589" customFormat="1" ht="12" customHeight="1"/>
    <row r="590" customFormat="1" ht="12" customHeight="1"/>
    <row r="591" customFormat="1" ht="12" customHeight="1"/>
    <row r="592" customFormat="1" ht="12" customHeight="1"/>
    <row r="593" customFormat="1" ht="12" customHeight="1"/>
    <row r="594" customFormat="1" ht="12" customHeight="1"/>
    <row r="595" customFormat="1" ht="12" customHeight="1"/>
    <row r="596" customFormat="1" ht="12" customHeight="1"/>
    <row r="597" customFormat="1" ht="12" customHeight="1"/>
    <row r="598" customFormat="1" ht="12" customHeight="1"/>
    <row r="599" customFormat="1" ht="12" customHeight="1"/>
    <row r="600" customFormat="1" ht="12" customHeight="1"/>
    <row r="601" customFormat="1" ht="12" customHeight="1"/>
    <row r="602" customFormat="1" ht="12" customHeight="1"/>
    <row r="603" customFormat="1" ht="12" customHeight="1"/>
    <row r="604" customFormat="1" ht="12" customHeight="1"/>
    <row r="605" customFormat="1" ht="12" customHeight="1"/>
    <row r="606" customFormat="1" ht="12" customHeight="1"/>
    <row r="607" customFormat="1" ht="12" customHeight="1"/>
    <row r="608" customFormat="1" ht="12" customHeight="1"/>
    <row r="609" customFormat="1" ht="12" customHeight="1"/>
    <row r="610" customFormat="1" ht="12" customHeight="1"/>
    <row r="611" customFormat="1" ht="12" customHeight="1"/>
    <row r="612" customFormat="1" ht="12" customHeight="1"/>
    <row r="613" customFormat="1" ht="12" customHeight="1"/>
    <row r="614" customFormat="1" ht="12" customHeight="1"/>
    <row r="615" customFormat="1" ht="12" customHeight="1"/>
    <row r="616" customFormat="1" ht="12" customHeight="1"/>
    <row r="617" customFormat="1" ht="12" customHeight="1"/>
    <row r="618" customFormat="1" ht="12" customHeight="1"/>
    <row r="619" customFormat="1" ht="12" customHeight="1"/>
    <row r="620" customFormat="1" ht="12" customHeight="1"/>
    <row r="621" customFormat="1" ht="12" customHeight="1"/>
    <row r="622" customFormat="1" ht="12" customHeight="1"/>
    <row r="623" customFormat="1" ht="12" customHeight="1"/>
    <row r="624" customFormat="1" ht="12" customHeight="1"/>
    <row r="625" customFormat="1" ht="12" customHeight="1"/>
    <row r="626" customFormat="1" ht="12" customHeight="1"/>
    <row r="627" customFormat="1" ht="12" customHeight="1"/>
    <row r="628" customFormat="1" ht="12" customHeight="1"/>
    <row r="629" customFormat="1" ht="12" customHeight="1"/>
    <row r="630" customFormat="1" ht="12" customHeight="1"/>
    <row r="631" customFormat="1" ht="12" customHeight="1"/>
    <row r="632" customFormat="1" ht="12" customHeight="1"/>
    <row r="633" customFormat="1" ht="12" customHeight="1"/>
    <row r="634" customFormat="1" ht="12" customHeight="1"/>
    <row r="635" customFormat="1" ht="12" customHeight="1"/>
    <row r="636" customFormat="1" ht="12" customHeight="1"/>
    <row r="637" customFormat="1" ht="12" customHeight="1"/>
    <row r="638" customFormat="1" ht="12" customHeight="1"/>
    <row r="639" customFormat="1" ht="12" customHeight="1"/>
    <row r="640" customFormat="1" ht="12" customHeight="1"/>
    <row r="641" customFormat="1" ht="12" customHeight="1"/>
    <row r="642" customFormat="1" ht="12" customHeight="1"/>
    <row r="643" customFormat="1" ht="12" customHeight="1"/>
    <row r="644" customFormat="1" ht="12" customHeight="1"/>
    <row r="645" customFormat="1" ht="12" customHeight="1"/>
    <row r="646" customFormat="1" ht="12" customHeight="1"/>
    <row r="647" customFormat="1" ht="12" customHeight="1"/>
    <row r="648" customFormat="1" ht="12" customHeight="1"/>
    <row r="649" customFormat="1" ht="12" customHeight="1"/>
    <row r="650" customFormat="1" ht="12" customHeight="1"/>
    <row r="651" customFormat="1" ht="12" customHeight="1"/>
    <row r="652" customFormat="1" ht="12" customHeight="1"/>
    <row r="653" customFormat="1" ht="12" customHeight="1"/>
    <row r="654" customFormat="1" ht="12" customHeight="1"/>
    <row r="655" customFormat="1" ht="12" customHeight="1"/>
    <row r="656" customFormat="1" ht="12" customHeight="1"/>
    <row r="657" customFormat="1" ht="12" customHeight="1"/>
    <row r="658" customFormat="1" ht="12" customHeight="1"/>
    <row r="659" customFormat="1" ht="12" customHeight="1"/>
    <row r="660" customFormat="1" ht="12" customHeight="1"/>
    <row r="661" customFormat="1" ht="12" customHeight="1"/>
    <row r="662" customFormat="1" ht="12" customHeight="1"/>
    <row r="663" customFormat="1" ht="12" customHeight="1"/>
    <row r="664" customFormat="1" ht="12" customHeight="1"/>
    <row r="665" customFormat="1" ht="12" customHeight="1"/>
    <row r="666" customFormat="1" ht="12" customHeight="1"/>
    <row r="667" customFormat="1" ht="12" customHeight="1"/>
    <row r="668" customFormat="1" ht="12" customHeight="1"/>
    <row r="669" customFormat="1" ht="12" customHeight="1"/>
    <row r="670" customFormat="1" ht="12" customHeight="1"/>
    <row r="671" customFormat="1" ht="12" customHeight="1"/>
    <row r="672" customFormat="1" ht="12" customHeight="1"/>
    <row r="673" customFormat="1" ht="12" customHeight="1"/>
    <row r="674" customFormat="1" ht="12" customHeight="1"/>
    <row r="675" customFormat="1" ht="12" customHeight="1"/>
    <row r="676" customFormat="1" ht="12" customHeight="1"/>
    <row r="677" customFormat="1" ht="12" customHeight="1"/>
    <row r="678" customFormat="1" ht="12" customHeight="1"/>
    <row r="679" customFormat="1" ht="12" customHeight="1"/>
    <row r="680" customFormat="1" ht="12" customHeight="1"/>
    <row r="681" customFormat="1" ht="12" customHeight="1"/>
    <row r="682" customFormat="1" ht="12" customHeight="1"/>
    <row r="683" customFormat="1" ht="12" customHeight="1"/>
    <row r="684" customFormat="1" ht="12" customHeight="1"/>
    <row r="685" customFormat="1" ht="12" customHeight="1"/>
    <row r="686" customFormat="1" ht="12" customHeight="1"/>
    <row r="687" customFormat="1" ht="12" customHeight="1"/>
    <row r="688" customFormat="1" ht="12" customHeight="1"/>
    <row r="689" customFormat="1" ht="12" customHeight="1"/>
    <row r="690" customFormat="1" ht="12" customHeight="1"/>
    <row r="691" customFormat="1" ht="12" customHeight="1"/>
    <row r="692" customFormat="1" ht="12" customHeight="1"/>
    <row r="693" customFormat="1" ht="12" customHeight="1"/>
    <row r="694" customFormat="1" ht="12" customHeight="1"/>
    <row r="695" customFormat="1" ht="12" customHeight="1"/>
    <row r="696" customFormat="1" ht="12" customHeight="1"/>
    <row r="697" customFormat="1" ht="12" customHeight="1"/>
    <row r="698" customFormat="1" ht="12" customHeight="1"/>
    <row r="699" customFormat="1" ht="12" customHeight="1"/>
    <row r="700" customFormat="1" ht="12" customHeight="1"/>
    <row r="701" customFormat="1" ht="12" customHeight="1"/>
    <row r="702" customFormat="1" ht="12" customHeight="1"/>
    <row r="703" customFormat="1" ht="12" customHeight="1"/>
    <row r="704" customFormat="1" ht="12" customHeight="1"/>
    <row r="705" customFormat="1" ht="12" customHeight="1"/>
    <row r="706" customFormat="1" ht="12" customHeight="1"/>
    <row r="707" customFormat="1" ht="12" customHeight="1"/>
    <row r="708" customFormat="1" ht="12" customHeight="1"/>
    <row r="709" customFormat="1" ht="12" customHeight="1"/>
    <row r="710" customFormat="1" ht="12" customHeight="1"/>
    <row r="711" customFormat="1" ht="12" customHeight="1"/>
    <row r="712" customFormat="1" ht="12" customHeight="1"/>
    <row r="713" customFormat="1" ht="12" customHeight="1"/>
    <row r="714" customFormat="1" ht="12" customHeight="1"/>
    <row r="715" customFormat="1" ht="12" customHeight="1"/>
    <row r="716" customFormat="1" ht="12" customHeight="1"/>
    <row r="717" customFormat="1" ht="12" customHeight="1"/>
    <row r="718" customFormat="1" ht="12" customHeight="1"/>
    <row r="719" customFormat="1" ht="12" customHeight="1"/>
    <row r="720" customFormat="1" ht="12" customHeight="1"/>
    <row r="721" customFormat="1" ht="12" customHeight="1"/>
    <row r="722" customFormat="1" ht="12" customHeight="1"/>
    <row r="723" customFormat="1" ht="12" customHeight="1"/>
    <row r="724" customFormat="1" ht="12" customHeight="1"/>
    <row r="725" customFormat="1" ht="12" customHeight="1"/>
    <row r="726" customFormat="1" ht="12" customHeight="1"/>
    <row r="727" customFormat="1" ht="12" customHeight="1"/>
    <row r="728" customFormat="1" ht="12" customHeight="1"/>
    <row r="729" customFormat="1" ht="12" customHeight="1"/>
    <row r="730" customFormat="1" ht="12" customHeight="1"/>
    <row r="731" customFormat="1" ht="12" customHeight="1"/>
    <row r="732" customFormat="1" ht="12" customHeight="1"/>
    <row r="733" customFormat="1" ht="12" customHeight="1"/>
    <row r="734" customFormat="1" ht="12" customHeight="1"/>
    <row r="735" customFormat="1" ht="12" customHeight="1"/>
    <row r="736" customFormat="1" ht="12" customHeight="1"/>
    <row r="737" customFormat="1" ht="12" customHeight="1"/>
    <row r="738" customFormat="1" ht="12" customHeight="1"/>
    <row r="739" customFormat="1" ht="12" customHeight="1"/>
    <row r="740" customFormat="1" ht="12" customHeight="1"/>
    <row r="741" customFormat="1" ht="12" customHeight="1"/>
    <row r="742" customFormat="1" ht="12" customHeight="1"/>
    <row r="743" customFormat="1" ht="12" customHeight="1"/>
    <row r="744" customFormat="1" ht="12" customHeight="1"/>
    <row r="745" customFormat="1" ht="12" customHeight="1"/>
    <row r="746" customFormat="1" ht="12" customHeight="1"/>
    <row r="747" customFormat="1" ht="12" customHeight="1"/>
    <row r="748" customFormat="1" ht="12" customHeight="1"/>
    <row r="749" customFormat="1" ht="12" customHeight="1"/>
    <row r="750" customFormat="1" ht="12" customHeight="1"/>
    <row r="751" customFormat="1" ht="12" customHeight="1"/>
    <row r="752" customFormat="1" ht="12" customHeight="1"/>
    <row r="753" customFormat="1" ht="12" customHeight="1"/>
    <row r="754" customFormat="1" ht="12" customHeight="1"/>
    <row r="755" customFormat="1" ht="12" customHeight="1"/>
    <row r="756" customFormat="1" ht="12" customHeight="1"/>
    <row r="757" customFormat="1" ht="12" customHeight="1"/>
    <row r="758" customFormat="1" ht="12" customHeight="1"/>
    <row r="759" customFormat="1" ht="12" customHeight="1"/>
    <row r="760" customFormat="1" ht="12" customHeight="1"/>
    <row r="761" customFormat="1" ht="12" customHeight="1"/>
    <row r="762" customFormat="1" ht="12" customHeight="1"/>
    <row r="763" customFormat="1" ht="12" customHeight="1"/>
    <row r="764" customFormat="1" ht="12" customHeight="1"/>
    <row r="765" customFormat="1" ht="12" customHeight="1"/>
    <row r="766" customFormat="1" ht="12" customHeight="1"/>
    <row r="767" customFormat="1" ht="12" customHeight="1"/>
    <row r="768" customFormat="1" ht="12" customHeight="1"/>
    <row r="769" customFormat="1" ht="12" customHeight="1"/>
    <row r="770" customFormat="1" ht="12" customHeight="1"/>
    <row r="771" customFormat="1" ht="12" customHeight="1"/>
    <row r="772" customFormat="1" ht="12" customHeight="1"/>
    <row r="773" customFormat="1" ht="12" customHeight="1"/>
    <row r="774" customFormat="1" ht="12" customHeight="1"/>
    <row r="775" customFormat="1" ht="12" customHeight="1"/>
    <row r="776" customFormat="1" ht="12" customHeight="1"/>
    <row r="777" customFormat="1" ht="12" customHeight="1"/>
    <row r="778" customFormat="1" ht="12" customHeight="1"/>
    <row r="779" customFormat="1" ht="12" customHeight="1"/>
    <row r="780" customFormat="1" ht="12" customHeight="1"/>
    <row r="781" customFormat="1" ht="12" customHeight="1"/>
    <row r="782" customFormat="1" ht="12" customHeight="1"/>
    <row r="783" customFormat="1" ht="12" customHeight="1"/>
    <row r="784" customFormat="1" ht="12" customHeight="1"/>
    <row r="785" customFormat="1" ht="12" customHeight="1"/>
    <row r="786" customFormat="1" ht="12" customHeight="1"/>
    <row r="787" customFormat="1" ht="12" customHeight="1"/>
    <row r="788" customFormat="1" ht="12" customHeight="1"/>
    <row r="789" customFormat="1" ht="12" customHeight="1"/>
    <row r="790" customFormat="1" ht="12" customHeight="1"/>
    <row r="791" customFormat="1" ht="12" customHeight="1"/>
    <row r="792" customFormat="1" ht="12" customHeight="1"/>
    <row r="793" customFormat="1" ht="12" customHeight="1"/>
    <row r="794" customFormat="1" ht="12" customHeight="1"/>
    <row r="795" customFormat="1" ht="12" customHeight="1"/>
    <row r="796" customFormat="1" ht="12" customHeight="1"/>
    <row r="797" customFormat="1" ht="12" customHeight="1"/>
    <row r="798" customFormat="1" ht="12" customHeight="1"/>
    <row r="799" customFormat="1" ht="12" customHeight="1"/>
    <row r="800" customFormat="1" ht="12" customHeight="1"/>
    <row r="801" customFormat="1" ht="12" customHeight="1"/>
    <row r="802" customFormat="1" ht="12" customHeight="1"/>
    <row r="803" customFormat="1" ht="12" customHeight="1"/>
    <row r="804" customFormat="1" ht="12" customHeight="1"/>
    <row r="805" customFormat="1" ht="12" customHeight="1"/>
    <row r="806" customFormat="1" ht="12" customHeight="1"/>
    <row r="807" customFormat="1" ht="12" customHeight="1"/>
    <row r="808" customFormat="1" ht="12" customHeight="1"/>
    <row r="809" customFormat="1" ht="12" customHeight="1"/>
    <row r="810" customFormat="1" ht="12" customHeight="1"/>
    <row r="811" customFormat="1" ht="12" customHeight="1"/>
    <row r="812" customFormat="1" ht="12" customHeight="1"/>
    <row r="813" customFormat="1" ht="12" customHeight="1"/>
    <row r="814" customFormat="1" ht="12" customHeight="1"/>
    <row r="815" customFormat="1" ht="12" customHeight="1"/>
    <row r="816" customFormat="1" ht="12" customHeight="1"/>
    <row r="817" customFormat="1" ht="12" customHeight="1"/>
    <row r="818" customFormat="1" ht="12" customHeight="1"/>
    <row r="819" customFormat="1" ht="12" customHeight="1"/>
    <row r="820" customFormat="1" ht="12" customHeight="1"/>
    <row r="821" customFormat="1" ht="12" customHeight="1"/>
    <row r="822" customFormat="1" ht="12" customHeight="1"/>
    <row r="823" customFormat="1" ht="12" customHeight="1"/>
    <row r="824" customFormat="1" ht="12" customHeight="1"/>
    <row r="825" customFormat="1" ht="12" customHeight="1"/>
    <row r="826" customFormat="1" ht="12" customHeight="1"/>
    <row r="827" customFormat="1" ht="12" customHeight="1"/>
    <row r="828" customFormat="1" ht="12" customHeight="1"/>
    <row r="829" customFormat="1" ht="12" customHeight="1"/>
    <row r="830" customFormat="1" ht="12" customHeight="1"/>
    <row r="831" customFormat="1" ht="12" customHeight="1"/>
    <row r="832" customFormat="1" ht="12" customHeight="1"/>
    <row r="833" customFormat="1" ht="12" customHeight="1"/>
    <row r="834" customFormat="1" ht="12" customHeight="1"/>
    <row r="835" customFormat="1" ht="12" customHeight="1"/>
    <row r="836" customFormat="1" ht="12" customHeight="1"/>
    <row r="837" customFormat="1" ht="12" customHeight="1"/>
    <row r="838" customFormat="1" ht="12" customHeight="1"/>
    <row r="839" customFormat="1" ht="12" customHeight="1"/>
    <row r="840" customFormat="1" ht="12" customHeight="1"/>
    <row r="841" customFormat="1" ht="12" customHeight="1"/>
    <row r="842" customFormat="1" ht="12" customHeight="1"/>
    <row r="843" customFormat="1" ht="12" customHeight="1"/>
    <row r="844" customFormat="1" ht="12" customHeight="1"/>
    <row r="845" customFormat="1" ht="12" customHeight="1"/>
    <row r="846" customFormat="1" ht="12" customHeight="1"/>
    <row r="847" customFormat="1" ht="12" customHeight="1"/>
    <row r="848" customFormat="1" ht="12" customHeight="1"/>
    <row r="849" customFormat="1" ht="12" customHeight="1"/>
    <row r="850" customFormat="1" ht="12" customHeight="1"/>
    <row r="851" customFormat="1" ht="12" customHeight="1"/>
    <row r="852" customFormat="1" ht="12" customHeight="1"/>
    <row r="853" customFormat="1" ht="12" customHeight="1"/>
    <row r="854" customFormat="1" ht="12" customHeight="1"/>
    <row r="855" customFormat="1" ht="12" customHeight="1"/>
    <row r="856" customFormat="1" ht="12" customHeight="1"/>
    <row r="857" customFormat="1" ht="12" customHeight="1"/>
    <row r="858" customFormat="1" ht="12" customHeight="1"/>
    <row r="859" customFormat="1" ht="12" customHeight="1"/>
    <row r="860" customFormat="1" ht="12" customHeight="1"/>
    <row r="861" customFormat="1" ht="12" customHeight="1"/>
    <row r="862" customFormat="1" ht="12" customHeight="1"/>
    <row r="863" customFormat="1" ht="12" customHeight="1"/>
    <row r="864" customFormat="1" ht="12" customHeight="1"/>
    <row r="865" customFormat="1" ht="12" customHeight="1"/>
    <row r="866" customFormat="1" ht="12" customHeight="1"/>
    <row r="867" customFormat="1" ht="12" customHeight="1"/>
    <row r="868" customFormat="1" ht="12" customHeight="1"/>
    <row r="869" customFormat="1" ht="12" customHeight="1"/>
    <row r="870" customFormat="1" ht="12" customHeight="1"/>
    <row r="871" customFormat="1" ht="12" customHeight="1"/>
    <row r="872" customFormat="1" ht="12" customHeight="1"/>
    <row r="873" customFormat="1" ht="12" customHeight="1"/>
    <row r="874" customFormat="1" ht="12" customHeight="1"/>
    <row r="875" customFormat="1" ht="12" customHeight="1"/>
    <row r="876" customFormat="1" ht="12" customHeight="1"/>
    <row r="877" customFormat="1" ht="12" customHeight="1"/>
    <row r="878" customFormat="1" ht="12" customHeight="1"/>
    <row r="879" customFormat="1" ht="12" customHeight="1"/>
    <row r="880" customFormat="1" ht="12" customHeight="1"/>
    <row r="881" customFormat="1" ht="12" customHeight="1"/>
    <row r="882" customFormat="1" ht="12" customHeight="1"/>
    <row r="883" customFormat="1" ht="12" customHeight="1"/>
    <row r="884" customFormat="1" ht="12" customHeight="1"/>
    <row r="885" customFormat="1" ht="12" customHeight="1"/>
    <row r="886" customFormat="1" ht="12" customHeight="1"/>
    <row r="887" customFormat="1" ht="12" customHeight="1"/>
    <row r="888" customFormat="1" ht="12" customHeight="1"/>
    <row r="889" customFormat="1" ht="12" customHeight="1"/>
    <row r="890" customFormat="1" ht="12" customHeight="1"/>
    <row r="891" customFormat="1" ht="12" customHeight="1"/>
    <row r="892" customFormat="1" ht="12" customHeight="1"/>
    <row r="893" customFormat="1" ht="12" customHeight="1"/>
    <row r="894" customFormat="1" ht="12" customHeight="1"/>
    <row r="895" customFormat="1" ht="12" customHeight="1"/>
    <row r="896" customFormat="1" ht="12" customHeight="1"/>
    <row r="897" customFormat="1" ht="12" customHeight="1"/>
    <row r="898" customFormat="1" ht="12" customHeight="1"/>
    <row r="899" customFormat="1" ht="12" customHeight="1"/>
    <row r="900" customFormat="1" ht="12" customHeight="1"/>
    <row r="901" customFormat="1" ht="12" customHeight="1"/>
    <row r="902" customFormat="1" ht="12" customHeight="1"/>
    <row r="903" customFormat="1" ht="12" customHeight="1"/>
    <row r="904" customFormat="1" ht="12" customHeight="1"/>
    <row r="905" customFormat="1" ht="12" customHeight="1"/>
    <row r="906" customFormat="1" ht="12" customHeight="1"/>
    <row r="907" customFormat="1" ht="12" customHeight="1"/>
    <row r="908" customFormat="1" ht="12" customHeight="1"/>
    <row r="909" customFormat="1" ht="12" customHeight="1"/>
    <row r="910" customFormat="1" ht="12" customHeight="1"/>
    <row r="911" customFormat="1" ht="12" customHeight="1"/>
    <row r="912" customFormat="1" ht="12" customHeight="1"/>
    <row r="913" customFormat="1" ht="12" customHeight="1"/>
    <row r="914" customFormat="1" ht="12" customHeight="1"/>
    <row r="915" customFormat="1" ht="12" customHeight="1"/>
    <row r="916" customFormat="1" ht="12" customHeight="1"/>
    <row r="917" customFormat="1" ht="12" customHeight="1"/>
    <row r="918" customFormat="1" ht="12" customHeight="1"/>
    <row r="919" customFormat="1" ht="12" customHeight="1"/>
    <row r="920" customFormat="1" ht="12" customHeight="1"/>
    <row r="921" customFormat="1" ht="12" customHeight="1"/>
    <row r="922" customFormat="1" ht="12" customHeight="1"/>
    <row r="923" customFormat="1" ht="12" customHeight="1"/>
    <row r="924" customFormat="1" ht="12" customHeight="1"/>
    <row r="925" customFormat="1" ht="12" customHeight="1"/>
    <row r="926" customFormat="1" ht="12" customHeight="1"/>
    <row r="927" customFormat="1" ht="12" customHeight="1"/>
    <row r="928" customFormat="1" ht="12" customHeight="1"/>
    <row r="929" customFormat="1" ht="12" customHeight="1"/>
    <row r="930" customFormat="1" ht="12" customHeight="1"/>
    <row r="931" customFormat="1" ht="12" customHeight="1"/>
    <row r="932" customFormat="1" ht="12" customHeight="1"/>
    <row r="933" customFormat="1" ht="12" customHeight="1"/>
    <row r="934" customFormat="1" ht="12" customHeight="1"/>
    <row r="935" customFormat="1" ht="12" customHeight="1"/>
    <row r="936" customFormat="1" ht="12" customHeight="1"/>
    <row r="937" customFormat="1" ht="12" customHeight="1"/>
    <row r="938" customFormat="1" ht="12" customHeight="1"/>
    <row r="939" customFormat="1" ht="12" customHeight="1"/>
    <row r="940" customFormat="1" ht="12" customHeight="1"/>
    <row r="941" customFormat="1" ht="12" customHeight="1"/>
    <row r="942" customFormat="1" ht="12" customHeight="1"/>
    <row r="943" customFormat="1" ht="12" customHeight="1"/>
    <row r="944" customFormat="1" ht="12" customHeight="1"/>
    <row r="945" customFormat="1" ht="12" customHeight="1"/>
    <row r="946" customFormat="1" ht="12" customHeight="1"/>
    <row r="947" customFormat="1" ht="12" customHeight="1"/>
    <row r="948" customFormat="1" ht="12" customHeight="1"/>
    <row r="949" customFormat="1" ht="12" customHeight="1"/>
    <row r="950" customFormat="1" ht="12" customHeight="1"/>
    <row r="951" customFormat="1" ht="12" customHeight="1"/>
    <row r="952" customFormat="1" ht="12" customHeight="1"/>
    <row r="953" customFormat="1" ht="12" customHeight="1"/>
    <row r="954" customFormat="1" ht="12" customHeight="1"/>
    <row r="955" customFormat="1" ht="12" customHeight="1"/>
    <row r="956" customFormat="1" ht="12" customHeight="1"/>
    <row r="957" customFormat="1" ht="12" customHeight="1"/>
    <row r="958" customFormat="1" ht="12" customHeight="1"/>
    <row r="959" customFormat="1" ht="12" customHeight="1"/>
    <row r="960" customFormat="1" ht="12" customHeight="1"/>
    <row r="961" customFormat="1" ht="12" customHeight="1"/>
    <row r="962" customFormat="1" ht="12" customHeight="1"/>
    <row r="963" customFormat="1" ht="12" customHeight="1"/>
    <row r="964" customFormat="1" ht="12" customHeight="1"/>
    <row r="965" customFormat="1" ht="12" customHeight="1"/>
    <row r="966" customFormat="1" ht="12" customHeight="1"/>
    <row r="967" customFormat="1" ht="12" customHeight="1"/>
    <row r="968" customFormat="1" ht="12" customHeight="1"/>
    <row r="969" customFormat="1" ht="12" customHeight="1"/>
    <row r="970" customFormat="1" ht="12" customHeight="1"/>
    <row r="971" customFormat="1" ht="12" customHeight="1"/>
    <row r="972" customFormat="1" ht="12" customHeight="1"/>
    <row r="973" customFormat="1" ht="12" customHeight="1"/>
    <row r="974" customFormat="1" ht="12" customHeight="1"/>
    <row r="975" customFormat="1" ht="12" customHeight="1"/>
    <row r="976" customFormat="1" ht="12" customHeight="1"/>
    <row r="977" customFormat="1" ht="12" customHeight="1"/>
    <row r="978" customFormat="1" ht="12" customHeight="1"/>
    <row r="979" customFormat="1" ht="12" customHeight="1"/>
    <row r="980" customFormat="1" ht="12" customHeight="1"/>
    <row r="981" customFormat="1" ht="12" customHeight="1"/>
    <row r="982" customFormat="1" ht="12" customHeight="1"/>
    <row r="983" customFormat="1" ht="12" customHeight="1"/>
    <row r="984" customFormat="1" ht="12" customHeight="1"/>
    <row r="985" customFormat="1" ht="12" customHeight="1"/>
    <row r="986" customFormat="1" ht="12" customHeight="1"/>
    <row r="987" customFormat="1" ht="12" customHeight="1"/>
    <row r="988" customFormat="1" ht="12" customHeight="1"/>
    <row r="989" customFormat="1" ht="12" customHeight="1"/>
    <row r="990" customFormat="1" ht="12" customHeight="1"/>
    <row r="991" customFormat="1" ht="12" customHeight="1"/>
    <row r="992" customFormat="1" ht="12" customHeight="1"/>
    <row r="993" customFormat="1" ht="12" customHeight="1"/>
    <row r="994" customFormat="1" ht="12" customHeight="1"/>
    <row r="995" customFormat="1" ht="12" customHeight="1"/>
    <row r="996" customFormat="1" ht="12" customHeight="1"/>
    <row r="997" customFormat="1" ht="12" customHeight="1"/>
    <row r="998" customFormat="1" ht="12" customHeight="1"/>
    <row r="999" customFormat="1" ht="12" customHeight="1"/>
    <row r="1000" customFormat="1" ht="12" customHeight="1"/>
  </sheetData>
  <mergeCells count="1">
    <mergeCell ref="C1:D1"/>
  </mergeCells>
  <dataValidations count="2">
    <dataValidation type="list" allowBlank="1" showErrorMessage="1" sqref="B4" xr:uid="{C85294DB-9C60-C544-8D06-C5B977382C97}">
      <formula1>artiesten</formula1>
    </dataValidation>
    <dataValidation type="list" allowBlank="1" showErrorMessage="1" sqref="B5" xr:uid="{984EAED8-6A0B-4945-B505-E0547E5CB67D}">
      <formula1>productie</formula1>
    </dataValidation>
  </dataValidations>
  <pageMargins left="0.75" right="0.75" top="1" bottom="1" header="0" footer="0"/>
  <pageSetup paperSize="9" orientation="portrait"/>
  <legacyDrawing r:id="rId1"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Z1000"/>
  <sheetViews>
    <sheetView workbookViewId="0">
      <selection sqref="A1:XFD1048576"/>
    </sheetView>
  </sheetViews>
  <sheetFormatPr defaultColWidth="14.5" defaultRowHeight="15" customHeight="1"/>
  <cols>
    <col min="1" max="1" width="55" customWidth="1"/>
    <col min="2" max="2" width="12.5" customWidth="1"/>
    <col min="3" max="3" width="15" bestFit="1" customWidth="1"/>
    <col min="4" max="4" width="12.875" customWidth="1"/>
    <col min="5" max="26" width="11" customWidth="1"/>
  </cols>
  <sheetData>
    <row r="1" spans="1:26" s="93" customFormat="1" ht="15.95">
      <c r="A1" s="128" t="s">
        <v>40</v>
      </c>
      <c r="B1" s="129">
        <v>2026</v>
      </c>
      <c r="C1" s="169" t="s">
        <v>128</v>
      </c>
      <c r="D1" s="182"/>
    </row>
    <row r="2" spans="1:26" ht="12" customHeight="1"/>
    <row r="3" spans="1:26" ht="12" customHeight="1">
      <c r="A3" s="17" t="s">
        <v>42</v>
      </c>
      <c r="B3" s="18" t="s">
        <v>15</v>
      </c>
    </row>
    <row r="4" spans="1:26" ht="12" customHeight="1">
      <c r="A4" s="17" t="s">
        <v>43</v>
      </c>
      <c r="B4" s="18" t="s">
        <v>15</v>
      </c>
    </row>
    <row r="5" spans="1:26" ht="12" customHeight="1">
      <c r="A5" s="17" t="s">
        <v>44</v>
      </c>
      <c r="B5" s="18" t="s">
        <v>15</v>
      </c>
    </row>
    <row r="6" spans="1:26" ht="12" customHeight="1">
      <c r="A6" s="17" t="s">
        <v>45</v>
      </c>
      <c r="B6" s="19">
        <v>0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2" customHeight="1"/>
    <row r="8" spans="1:26" ht="12" customHeight="1">
      <c r="A8" s="15" t="s">
        <v>46</v>
      </c>
    </row>
    <row r="9" spans="1:26" ht="12" customHeight="1">
      <c r="A9" s="17" t="s">
        <v>47</v>
      </c>
      <c r="B9" s="20" t="s">
        <v>123</v>
      </c>
    </row>
    <row r="10" spans="1:26" ht="12" customHeight="1">
      <c r="A10" s="17" t="s">
        <v>49</v>
      </c>
      <c r="B10" s="18" t="s">
        <v>15</v>
      </c>
    </row>
    <row r="11" spans="1:26" ht="12" customHeight="1">
      <c r="A11" s="17" t="s">
        <v>50</v>
      </c>
      <c r="B11" s="18" t="s">
        <v>15</v>
      </c>
      <c r="C11" s="7" t="s">
        <v>15</v>
      </c>
      <c r="D11" s="6" t="s">
        <v>15</v>
      </c>
      <c r="E11" s="6"/>
      <c r="F11" s="6"/>
    </row>
    <row r="12" spans="1:26" ht="12" customHeight="1">
      <c r="A12" s="17" t="s">
        <v>51</v>
      </c>
      <c r="B12" s="18" t="s">
        <v>15</v>
      </c>
      <c r="C12" s="7" t="s">
        <v>15</v>
      </c>
      <c r="D12" s="6"/>
      <c r="E12" s="6"/>
      <c r="F12" s="6"/>
    </row>
    <row r="13" spans="1:26" ht="12" customHeight="1">
      <c r="A13" s="17" t="s">
        <v>52</v>
      </c>
      <c r="B13" s="18" t="s">
        <v>15</v>
      </c>
      <c r="C13" s="7" t="s">
        <v>15</v>
      </c>
    </row>
    <row r="14" spans="1:26" ht="12" customHeight="1"/>
    <row r="15" spans="1:26" ht="12" customHeight="1">
      <c r="A15" s="17" t="s">
        <v>107</v>
      </c>
      <c r="B15" s="21">
        <v>0</v>
      </c>
    </row>
    <row r="16" spans="1:26" ht="12" customHeight="1">
      <c r="A16" s="17" t="s">
        <v>108</v>
      </c>
      <c r="B16" s="21">
        <v>0</v>
      </c>
    </row>
    <row r="17" spans="1:26" ht="12" customHeight="1">
      <c r="A17" s="17" t="s">
        <v>109</v>
      </c>
      <c r="B17" s="21">
        <v>0</v>
      </c>
    </row>
    <row r="18" spans="1:26" ht="12" customHeight="1">
      <c r="B18" s="42" t="s">
        <v>110</v>
      </c>
      <c r="C18" s="42" t="s">
        <v>129</v>
      </c>
      <c r="D18" s="42" t="s">
        <v>130</v>
      </c>
    </row>
    <row r="19" spans="1:26" ht="12" customHeight="1">
      <c r="A19" s="17" t="s">
        <v>114</v>
      </c>
      <c r="B19" s="51">
        <f>B15/20</f>
        <v>0</v>
      </c>
      <c r="C19" s="51">
        <f>B16*1/20</f>
        <v>0</v>
      </c>
      <c r="D19" s="51">
        <f>B17*1/20</f>
        <v>0</v>
      </c>
    </row>
    <row r="20" spans="1:26" ht="12" customHeight="1">
      <c r="A20" s="17" t="s">
        <v>115</v>
      </c>
      <c r="B20" s="51">
        <f>B15/22</f>
        <v>0</v>
      </c>
      <c r="C20" s="51">
        <f>B16*1/22</f>
        <v>0</v>
      </c>
      <c r="D20" s="51">
        <f>B17*1/22</f>
        <v>0</v>
      </c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spans="1:26" ht="12" customHeight="1"/>
    <row r="22" spans="1:26" ht="12" customHeight="1">
      <c r="A22" s="17" t="s">
        <v>68</v>
      </c>
      <c r="B22" s="25">
        <v>0</v>
      </c>
      <c r="C22" s="7" t="s">
        <v>69</v>
      </c>
    </row>
    <row r="23" spans="1:26" ht="12" customHeight="1">
      <c r="A23" s="17" t="s">
        <v>116</v>
      </c>
      <c r="B23" s="25">
        <v>0</v>
      </c>
      <c r="C23" s="7" t="s">
        <v>69</v>
      </c>
    </row>
    <row r="24" spans="1:26" ht="12" customHeight="1">
      <c r="A24" s="17" t="s">
        <v>71</v>
      </c>
      <c r="B24" s="25">
        <v>0</v>
      </c>
      <c r="C24" s="7" t="s">
        <v>69</v>
      </c>
    </row>
    <row r="25" spans="1:26" ht="12" customHeight="1">
      <c r="A25" s="17" t="s">
        <v>73</v>
      </c>
      <c r="B25" s="25">
        <v>0</v>
      </c>
      <c r="C25" s="7" t="s">
        <v>69</v>
      </c>
    </row>
    <row r="26" spans="1:26" ht="12" customHeight="1"/>
    <row r="27" spans="1:26" ht="12" customHeight="1">
      <c r="A27" s="17" t="s">
        <v>75</v>
      </c>
      <c r="B27" s="8">
        <f>'RSZ-tarieven'!B5</f>
        <v>0.30609999999999998</v>
      </c>
    </row>
    <row r="28" spans="1:26" ht="12" customHeight="1">
      <c r="A28" s="17" t="s">
        <v>76</v>
      </c>
      <c r="B28" s="8">
        <f>'RSZ-tarieven'!B15</f>
        <v>1.9799999999999998E-2</v>
      </c>
    </row>
    <row r="29" spans="1:26" ht="12" customHeight="1">
      <c r="A29" s="17" t="s">
        <v>77</v>
      </c>
      <c r="B29" s="22">
        <f>IF(B6&lt;10,0,1.69%)</f>
        <v>0</v>
      </c>
    </row>
    <row r="30" spans="1:26" ht="12" customHeight="1">
      <c r="A30" s="17" t="s">
        <v>117</v>
      </c>
      <c r="B30" s="26">
        <f>IF(B15&gt;3744,0,0.14*(11233.89-(B15*3))/13/5)</f>
        <v>24.196070769230769</v>
      </c>
      <c r="C30" s="6" t="s">
        <v>15</v>
      </c>
    </row>
    <row r="31" spans="1:26" ht="12" customHeight="1">
      <c r="A31" s="17" t="s">
        <v>79</v>
      </c>
      <c r="B31" s="26">
        <f>('RSZ-tarieven'!B31)*3/65</f>
        <v>7.953846153846154</v>
      </c>
      <c r="C31" s="7" t="s">
        <v>131</v>
      </c>
    </row>
    <row r="32" spans="1:26" ht="12" customHeight="1">
      <c r="A32" s="17" t="s">
        <v>80</v>
      </c>
      <c r="B32" s="27"/>
    </row>
    <row r="33" spans="1:26" ht="12" customHeight="1">
      <c r="J33" s="28" t="s">
        <v>15</v>
      </c>
      <c r="M33" s="29" t="s">
        <v>15</v>
      </c>
      <c r="P33" s="24"/>
    </row>
    <row r="34" spans="1:26" ht="12" customHeight="1">
      <c r="B34" s="30">
        <f>B1</f>
        <v>2026</v>
      </c>
      <c r="C34" s="20" t="s">
        <v>82</v>
      </c>
      <c r="D34" s="20" t="s">
        <v>83</v>
      </c>
      <c r="E34" s="20" t="s">
        <v>84</v>
      </c>
      <c r="F34" s="20" t="s">
        <v>85</v>
      </c>
      <c r="G34" s="20" t="s">
        <v>86</v>
      </c>
      <c r="H34" s="20" t="s">
        <v>87</v>
      </c>
      <c r="I34" s="20" t="s">
        <v>89</v>
      </c>
      <c r="J34" s="20" t="s">
        <v>90</v>
      </c>
      <c r="K34" s="20" t="s">
        <v>91</v>
      </c>
      <c r="L34" s="20" t="s">
        <v>92</v>
      </c>
      <c r="M34" s="20" t="s">
        <v>93</v>
      </c>
      <c r="N34" s="52" t="s">
        <v>95</v>
      </c>
    </row>
    <row r="35" spans="1:26" ht="12" customHeight="1">
      <c r="A35" s="43" t="s">
        <v>120</v>
      </c>
      <c r="B35" s="44">
        <f t="shared" ref="B35:B42" si="0">SUM(C35:N35)</f>
        <v>0</v>
      </c>
      <c r="C35" s="45">
        <v>0</v>
      </c>
      <c r="D35" s="46">
        <v>0</v>
      </c>
      <c r="E35" s="46">
        <v>0</v>
      </c>
      <c r="F35" s="46">
        <v>0</v>
      </c>
      <c r="G35" s="46">
        <v>0</v>
      </c>
      <c r="H35" s="46">
        <v>0</v>
      </c>
      <c r="I35" s="46">
        <v>0</v>
      </c>
      <c r="J35" s="46">
        <v>0</v>
      </c>
      <c r="K35" s="46">
        <v>0</v>
      </c>
      <c r="L35" s="46">
        <v>0</v>
      </c>
      <c r="M35" s="46">
        <v>0</v>
      </c>
      <c r="N35" s="47">
        <v>0</v>
      </c>
    </row>
    <row r="36" spans="1:26" ht="12" customHeight="1">
      <c r="A36" s="43" t="s">
        <v>121</v>
      </c>
      <c r="B36" s="44">
        <f t="shared" si="0"/>
        <v>0</v>
      </c>
      <c r="C36" s="45">
        <v>0</v>
      </c>
      <c r="D36" s="46">
        <v>0</v>
      </c>
      <c r="E36" s="46">
        <v>0</v>
      </c>
      <c r="F36" s="46">
        <v>0</v>
      </c>
      <c r="G36" s="46">
        <v>0</v>
      </c>
      <c r="H36" s="46">
        <v>0</v>
      </c>
      <c r="I36" s="46">
        <v>0</v>
      </c>
      <c r="J36" s="46">
        <v>0</v>
      </c>
      <c r="K36" s="46">
        <v>0</v>
      </c>
      <c r="L36" s="46">
        <v>0</v>
      </c>
      <c r="M36" s="46">
        <v>0</v>
      </c>
      <c r="N36" s="47">
        <v>0</v>
      </c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</row>
    <row r="37" spans="1:26" ht="12" customHeight="1">
      <c r="A37" s="7" t="s">
        <v>99</v>
      </c>
      <c r="B37" s="33">
        <f t="shared" si="0"/>
        <v>0</v>
      </c>
      <c r="C37" s="34">
        <f t="shared" ref="C37:N37" si="1">($B19*C35)+($B20*C36)</f>
        <v>0</v>
      </c>
      <c r="D37" s="24">
        <f t="shared" si="1"/>
        <v>0</v>
      </c>
      <c r="E37" s="24">
        <f t="shared" si="1"/>
        <v>0</v>
      </c>
      <c r="F37" s="24">
        <f t="shared" si="1"/>
        <v>0</v>
      </c>
      <c r="G37" s="24">
        <f t="shared" si="1"/>
        <v>0</v>
      </c>
      <c r="H37" s="24">
        <f t="shared" si="1"/>
        <v>0</v>
      </c>
      <c r="I37" s="24">
        <f t="shared" si="1"/>
        <v>0</v>
      </c>
      <c r="J37" s="24">
        <f t="shared" si="1"/>
        <v>0</v>
      </c>
      <c r="K37" s="24">
        <f t="shared" si="1"/>
        <v>0</v>
      </c>
      <c r="L37" s="24">
        <f t="shared" si="1"/>
        <v>0</v>
      </c>
      <c r="M37" s="24">
        <f t="shared" si="1"/>
        <v>0</v>
      </c>
      <c r="N37" s="114">
        <f t="shared" si="1"/>
        <v>0</v>
      </c>
    </row>
    <row r="38" spans="1:26" ht="12" customHeight="1">
      <c r="A38" s="7" t="s">
        <v>100</v>
      </c>
      <c r="B38" s="33">
        <f t="shared" si="0"/>
        <v>0</v>
      </c>
      <c r="C38" s="34">
        <f t="shared" ref="C38:N38" si="2">$B$22*(C35+C36)</f>
        <v>0</v>
      </c>
      <c r="D38" s="24">
        <f t="shared" si="2"/>
        <v>0</v>
      </c>
      <c r="E38" s="24">
        <f t="shared" si="2"/>
        <v>0</v>
      </c>
      <c r="F38" s="24">
        <f t="shared" si="2"/>
        <v>0</v>
      </c>
      <c r="G38" s="24">
        <f t="shared" si="2"/>
        <v>0</v>
      </c>
      <c r="H38" s="24">
        <f t="shared" si="2"/>
        <v>0</v>
      </c>
      <c r="I38" s="24">
        <f t="shared" si="2"/>
        <v>0</v>
      </c>
      <c r="J38" s="24">
        <f t="shared" si="2"/>
        <v>0</v>
      </c>
      <c r="K38" s="24">
        <f t="shared" si="2"/>
        <v>0</v>
      </c>
      <c r="L38" s="24">
        <f t="shared" si="2"/>
        <v>0</v>
      </c>
      <c r="M38" s="24">
        <f t="shared" si="2"/>
        <v>0</v>
      </c>
      <c r="N38" s="114">
        <f t="shared" si="2"/>
        <v>0</v>
      </c>
    </row>
    <row r="39" spans="1:26" ht="12" customHeight="1">
      <c r="A39" s="7" t="s">
        <v>101</v>
      </c>
      <c r="B39" s="33">
        <f t="shared" si="0"/>
        <v>0</v>
      </c>
      <c r="C39" s="34">
        <f t="shared" ref="C39:E39" si="3">MAX(0,IF((C37+C38)&gt;0,((C37+C38)*108%)*($B$27+$B$28+$B$29)-(($B$30+$B$31+$B$32)*(C$35+C$36)),0))</f>
        <v>0</v>
      </c>
      <c r="D39" s="24">
        <f t="shared" si="3"/>
        <v>0</v>
      </c>
      <c r="E39" s="24">
        <f t="shared" si="3"/>
        <v>0</v>
      </c>
      <c r="F39" s="24">
        <f t="shared" ref="F39:N39" si="4">MAX(0,IF((F37+F38)&gt;0,((F37+F38)*108%)*($B$27+$B$28+$B$29)-(($B$30+$B$32)*(F$35+F$36)),0))</f>
        <v>0</v>
      </c>
      <c r="G39" s="24">
        <f t="shared" si="4"/>
        <v>0</v>
      </c>
      <c r="H39" s="24">
        <f t="shared" si="4"/>
        <v>0</v>
      </c>
      <c r="I39" s="24">
        <f t="shared" si="4"/>
        <v>0</v>
      </c>
      <c r="J39" s="24">
        <f t="shared" si="4"/>
        <v>0</v>
      </c>
      <c r="K39" s="24">
        <f t="shared" si="4"/>
        <v>0</v>
      </c>
      <c r="L39" s="24">
        <f t="shared" si="4"/>
        <v>0</v>
      </c>
      <c r="M39" s="24">
        <f t="shared" si="4"/>
        <v>0</v>
      </c>
      <c r="N39" s="114">
        <f t="shared" si="4"/>
        <v>0</v>
      </c>
    </row>
    <row r="40" spans="1:26" ht="12" customHeight="1">
      <c r="A40" s="7" t="s">
        <v>102</v>
      </c>
      <c r="B40" s="33">
        <f t="shared" si="0"/>
        <v>0</v>
      </c>
      <c r="C40" s="34">
        <f t="shared" ref="C40:N40" si="5">$B23*(C35+C36)</f>
        <v>0</v>
      </c>
      <c r="D40" s="35">
        <f t="shared" si="5"/>
        <v>0</v>
      </c>
      <c r="E40" s="35">
        <f t="shared" si="5"/>
        <v>0</v>
      </c>
      <c r="F40" s="35">
        <f t="shared" si="5"/>
        <v>0</v>
      </c>
      <c r="G40" s="35">
        <f t="shared" si="5"/>
        <v>0</v>
      </c>
      <c r="H40" s="35">
        <f t="shared" si="5"/>
        <v>0</v>
      </c>
      <c r="I40" s="35">
        <f t="shared" si="5"/>
        <v>0</v>
      </c>
      <c r="J40" s="35">
        <f t="shared" si="5"/>
        <v>0</v>
      </c>
      <c r="K40" s="35">
        <f t="shared" si="5"/>
        <v>0</v>
      </c>
      <c r="L40" s="35">
        <f t="shared" si="5"/>
        <v>0</v>
      </c>
      <c r="M40" s="35">
        <f t="shared" si="5"/>
        <v>0</v>
      </c>
      <c r="N40" s="115">
        <f t="shared" si="5"/>
        <v>0</v>
      </c>
    </row>
    <row r="41" spans="1:26" ht="12" customHeight="1">
      <c r="A41" s="7" t="s">
        <v>103</v>
      </c>
      <c r="B41" s="33">
        <f t="shared" si="0"/>
        <v>0</v>
      </c>
      <c r="C41" s="34">
        <f t="shared" ref="C41:N41" si="6">$B24*(C35+C36)</f>
        <v>0</v>
      </c>
      <c r="D41" s="24">
        <f t="shared" si="6"/>
        <v>0</v>
      </c>
      <c r="E41" s="24">
        <f t="shared" si="6"/>
        <v>0</v>
      </c>
      <c r="F41" s="24">
        <f t="shared" si="6"/>
        <v>0</v>
      </c>
      <c r="G41" s="24">
        <f t="shared" si="6"/>
        <v>0</v>
      </c>
      <c r="H41" s="24">
        <f t="shared" si="6"/>
        <v>0</v>
      </c>
      <c r="I41" s="24">
        <f t="shared" si="6"/>
        <v>0</v>
      </c>
      <c r="J41" s="24">
        <f t="shared" si="6"/>
        <v>0</v>
      </c>
      <c r="K41" s="24">
        <f t="shared" si="6"/>
        <v>0</v>
      </c>
      <c r="L41" s="24">
        <f t="shared" si="6"/>
        <v>0</v>
      </c>
      <c r="M41" s="24">
        <f t="shared" si="6"/>
        <v>0</v>
      </c>
      <c r="N41" s="114">
        <f t="shared" si="6"/>
        <v>0</v>
      </c>
    </row>
    <row r="42" spans="1:26" ht="12" customHeight="1">
      <c r="A42" s="7" t="s">
        <v>104</v>
      </c>
      <c r="B42" s="36">
        <f t="shared" si="0"/>
        <v>0</v>
      </c>
      <c r="C42" s="116">
        <f t="shared" ref="C42:N42" si="7">$B25*(C35+C36)</f>
        <v>0</v>
      </c>
      <c r="D42" s="117">
        <f t="shared" si="7"/>
        <v>0</v>
      </c>
      <c r="E42" s="117">
        <f t="shared" si="7"/>
        <v>0</v>
      </c>
      <c r="F42" s="117">
        <f t="shared" si="7"/>
        <v>0</v>
      </c>
      <c r="G42" s="117">
        <f t="shared" si="7"/>
        <v>0</v>
      </c>
      <c r="H42" s="117">
        <f t="shared" si="7"/>
        <v>0</v>
      </c>
      <c r="I42" s="117">
        <f t="shared" si="7"/>
        <v>0</v>
      </c>
      <c r="J42" s="117">
        <f t="shared" si="7"/>
        <v>0</v>
      </c>
      <c r="K42" s="117">
        <f t="shared" si="7"/>
        <v>0</v>
      </c>
      <c r="L42" s="117">
        <f t="shared" si="7"/>
        <v>0</v>
      </c>
      <c r="M42" s="117">
        <f t="shared" si="7"/>
        <v>0</v>
      </c>
      <c r="N42" s="119">
        <f t="shared" si="7"/>
        <v>0</v>
      </c>
    </row>
    <row r="43" spans="1:26" ht="12" customHeight="1">
      <c r="B43" s="37">
        <f t="shared" ref="B43:N43" si="8">SUM(B37:B42)</f>
        <v>0</v>
      </c>
      <c r="C43" s="120">
        <f t="shared" si="8"/>
        <v>0</v>
      </c>
      <c r="D43" s="121">
        <f t="shared" si="8"/>
        <v>0</v>
      </c>
      <c r="E43" s="121">
        <f t="shared" si="8"/>
        <v>0</v>
      </c>
      <c r="F43" s="121">
        <f t="shared" si="8"/>
        <v>0</v>
      </c>
      <c r="G43" s="121">
        <f t="shared" si="8"/>
        <v>0</v>
      </c>
      <c r="H43" s="121">
        <f t="shared" si="8"/>
        <v>0</v>
      </c>
      <c r="I43" s="121">
        <f t="shared" si="8"/>
        <v>0</v>
      </c>
      <c r="J43" s="121">
        <f t="shared" si="8"/>
        <v>0</v>
      </c>
      <c r="K43" s="121">
        <f t="shared" si="8"/>
        <v>0</v>
      </c>
      <c r="L43" s="121">
        <f t="shared" si="8"/>
        <v>0</v>
      </c>
      <c r="M43" s="121">
        <f t="shared" si="8"/>
        <v>0</v>
      </c>
      <c r="N43" s="122">
        <f t="shared" si="8"/>
        <v>0</v>
      </c>
    </row>
    <row r="44" spans="1:26" ht="12" customHeight="1">
      <c r="A44" s="38" t="s">
        <v>105</v>
      </c>
      <c r="B44" s="39">
        <f>(SUM(C43:N43)-B43)+(SUM(C37:N42)-B43)</f>
        <v>0</v>
      </c>
      <c r="E44" s="6"/>
      <c r="F44" s="6"/>
      <c r="G44" s="6"/>
      <c r="H44" s="6"/>
      <c r="I44" s="6"/>
      <c r="J44" s="6"/>
      <c r="K44" s="6"/>
      <c r="L44" s="6"/>
      <c r="M44" s="6"/>
      <c r="N44" s="130"/>
    </row>
    <row r="45" spans="1:26" ht="12" customHeight="1">
      <c r="B45" s="40" t="s">
        <v>106</v>
      </c>
      <c r="E45" s="6"/>
      <c r="F45" s="6"/>
      <c r="G45" s="6"/>
      <c r="H45" s="6"/>
      <c r="I45" s="6"/>
      <c r="J45" s="6"/>
      <c r="K45" s="6"/>
      <c r="L45" s="6"/>
      <c r="M45" s="6"/>
      <c r="N45" s="130"/>
    </row>
    <row r="46" spans="1:26" ht="12" customHeight="1">
      <c r="A46" s="8">
        <v>0.1027</v>
      </c>
      <c r="B46" s="41">
        <f>SUM(C46:N46)</f>
        <v>0</v>
      </c>
      <c r="C46" s="123">
        <f t="shared" ref="C46:N46" si="9">(C37*108%)*$A$46</f>
        <v>0</v>
      </c>
      <c r="D46" s="123">
        <f t="shared" si="9"/>
        <v>0</v>
      </c>
      <c r="E46" s="123">
        <f t="shared" si="9"/>
        <v>0</v>
      </c>
      <c r="F46" s="123">
        <f t="shared" si="9"/>
        <v>0</v>
      </c>
      <c r="G46" s="123">
        <f t="shared" si="9"/>
        <v>0</v>
      </c>
      <c r="H46" s="123">
        <f t="shared" si="9"/>
        <v>0</v>
      </c>
      <c r="I46" s="123">
        <f t="shared" si="9"/>
        <v>0</v>
      </c>
      <c r="J46" s="123">
        <f t="shared" si="9"/>
        <v>0</v>
      </c>
      <c r="K46" s="123">
        <f t="shared" si="9"/>
        <v>0</v>
      </c>
      <c r="L46" s="123">
        <f t="shared" si="9"/>
        <v>0</v>
      </c>
      <c r="M46" s="123">
        <f t="shared" si="9"/>
        <v>0</v>
      </c>
      <c r="N46" s="125">
        <f t="shared" si="9"/>
        <v>0</v>
      </c>
    </row>
    <row r="47" spans="1:26" ht="12" customHeight="1"/>
    <row r="48" spans="1:26" ht="12" customHeight="1"/>
    <row r="49" customFormat="1" ht="12" customHeight="1"/>
    <row r="50" customFormat="1" ht="12" customHeight="1"/>
    <row r="51" customFormat="1" ht="12" customHeight="1"/>
    <row r="52" customFormat="1" ht="12" customHeight="1"/>
    <row r="53" customFormat="1" ht="12" customHeight="1"/>
    <row r="54" customFormat="1" ht="12" customHeight="1"/>
    <row r="55" customFormat="1" ht="12" customHeight="1"/>
    <row r="56" customFormat="1" ht="12" customHeight="1"/>
    <row r="57" customFormat="1" ht="12" customHeight="1"/>
    <row r="58" customFormat="1" ht="12" customHeight="1"/>
    <row r="59" customFormat="1" ht="12" customHeight="1"/>
    <row r="60" customFormat="1" ht="12" customHeight="1"/>
    <row r="61" customFormat="1" ht="12" customHeight="1"/>
    <row r="62" customFormat="1" ht="12" customHeight="1"/>
    <row r="63" customFormat="1" ht="12" customHeight="1"/>
    <row r="64" customFormat="1" ht="12" customHeight="1"/>
    <row r="65" customFormat="1" ht="12" customHeight="1"/>
    <row r="66" customFormat="1" ht="12" customHeight="1"/>
    <row r="67" customFormat="1" ht="12" customHeight="1"/>
    <row r="68" customFormat="1" ht="12" customHeight="1"/>
    <row r="69" customFormat="1" ht="12" customHeight="1"/>
    <row r="70" customFormat="1" ht="12" customHeight="1"/>
    <row r="71" customFormat="1" ht="12" customHeight="1"/>
    <row r="72" customFormat="1" ht="12" customHeight="1"/>
    <row r="73" customFormat="1" ht="12" customHeight="1"/>
    <row r="74" customFormat="1" ht="12" customHeight="1"/>
    <row r="75" customFormat="1" ht="12" customHeight="1"/>
    <row r="76" customFormat="1" ht="12" customHeight="1"/>
    <row r="77" customFormat="1" ht="12" customHeight="1"/>
    <row r="78" customFormat="1" ht="12" customHeight="1"/>
    <row r="79" customFormat="1" ht="12" customHeight="1"/>
    <row r="80" customFormat="1" ht="12" customHeight="1"/>
    <row r="81" customFormat="1" ht="12" customHeight="1"/>
    <row r="82" customFormat="1" ht="12" customHeight="1"/>
    <row r="83" customFormat="1" ht="12" customHeight="1"/>
    <row r="84" customFormat="1" ht="12" customHeight="1"/>
    <row r="85" customFormat="1" ht="12" customHeight="1"/>
    <row r="86" customFormat="1" ht="12" customHeight="1"/>
    <row r="87" customFormat="1" ht="12" customHeight="1"/>
    <row r="88" customFormat="1" ht="12" customHeight="1"/>
    <row r="89" customFormat="1" ht="12" customHeight="1"/>
    <row r="90" customFormat="1" ht="12" customHeight="1"/>
    <row r="91" customFormat="1" ht="12" customHeight="1"/>
    <row r="92" customFormat="1" ht="12" customHeight="1"/>
    <row r="93" customFormat="1" ht="12" customHeight="1"/>
    <row r="94" customFormat="1" ht="12" customHeight="1"/>
    <row r="95" customFormat="1" ht="12" customHeight="1"/>
    <row r="96" customFormat="1" ht="12" customHeight="1"/>
    <row r="97" customFormat="1" ht="12" customHeight="1"/>
    <row r="98" customFormat="1" ht="12" customHeight="1"/>
    <row r="99" customFormat="1" ht="12" customHeight="1"/>
    <row r="100" customFormat="1" ht="12" customHeight="1"/>
    <row r="101" customFormat="1" ht="12" customHeight="1"/>
    <row r="102" customFormat="1" ht="12" customHeight="1"/>
    <row r="103" customFormat="1" ht="12" customHeight="1"/>
    <row r="104" customFormat="1" ht="12" customHeight="1"/>
    <row r="105" customFormat="1" ht="12" customHeight="1"/>
    <row r="106" customFormat="1" ht="12" customHeight="1"/>
    <row r="107" customFormat="1" ht="12" customHeight="1"/>
    <row r="108" customFormat="1" ht="12" customHeight="1"/>
    <row r="109" customFormat="1" ht="12" customHeight="1"/>
    <row r="110" customFormat="1" ht="12" customHeight="1"/>
    <row r="111" customFormat="1" ht="12" customHeight="1"/>
    <row r="112" customFormat="1" ht="12" customHeight="1"/>
    <row r="113" customFormat="1" ht="12" customHeight="1"/>
    <row r="114" customFormat="1" ht="12" customHeight="1"/>
    <row r="115" customFormat="1" ht="12" customHeight="1"/>
    <row r="116" customFormat="1" ht="12" customHeight="1"/>
    <row r="117" customFormat="1" ht="12" customHeight="1"/>
    <row r="118" customFormat="1" ht="12" customHeight="1"/>
    <row r="119" customFormat="1" ht="12" customHeight="1"/>
    <row r="120" customFormat="1" ht="12" customHeight="1"/>
    <row r="121" customFormat="1" ht="12" customHeight="1"/>
    <row r="122" customFormat="1" ht="12" customHeight="1"/>
    <row r="123" customFormat="1" ht="12" customHeight="1"/>
    <row r="124" customFormat="1" ht="12" customHeight="1"/>
    <row r="125" customFormat="1" ht="12" customHeight="1"/>
    <row r="126" customFormat="1" ht="12" customHeight="1"/>
    <row r="127" customFormat="1" ht="12" customHeight="1"/>
    <row r="128" customFormat="1" ht="12" customHeight="1"/>
    <row r="129" customFormat="1" ht="12" customHeight="1"/>
    <row r="130" customFormat="1" ht="12" customHeight="1"/>
    <row r="131" customFormat="1" ht="12" customHeight="1"/>
    <row r="132" customFormat="1" ht="12" customHeight="1"/>
    <row r="133" customFormat="1" ht="12" customHeight="1"/>
    <row r="134" customFormat="1" ht="12" customHeight="1"/>
    <row r="135" customFormat="1" ht="12" customHeight="1"/>
    <row r="136" customFormat="1" ht="12" customHeight="1"/>
    <row r="137" customFormat="1" ht="12" customHeight="1"/>
    <row r="138" customFormat="1" ht="12" customHeight="1"/>
    <row r="139" customFormat="1" ht="12" customHeight="1"/>
    <row r="140" customFormat="1" ht="12" customHeight="1"/>
    <row r="141" customFormat="1" ht="12" customHeight="1"/>
    <row r="142" customFormat="1" ht="12" customHeight="1"/>
    <row r="143" customFormat="1" ht="12" customHeight="1"/>
    <row r="144" customFormat="1" ht="12" customHeight="1"/>
    <row r="145" customFormat="1" ht="12" customHeight="1"/>
    <row r="146" customFormat="1" ht="12" customHeight="1"/>
    <row r="147" customFormat="1" ht="12" customHeight="1"/>
    <row r="148" customFormat="1" ht="12" customHeight="1"/>
    <row r="149" customFormat="1" ht="12" customHeight="1"/>
    <row r="150" customFormat="1" ht="12" customHeight="1"/>
    <row r="151" customFormat="1" ht="12" customHeight="1"/>
    <row r="152" customFormat="1" ht="12" customHeight="1"/>
    <row r="153" customFormat="1" ht="12" customHeight="1"/>
    <row r="154" customFormat="1" ht="12" customHeight="1"/>
    <row r="155" customFormat="1" ht="12" customHeight="1"/>
    <row r="156" customFormat="1" ht="12" customHeight="1"/>
    <row r="157" customFormat="1" ht="12" customHeight="1"/>
    <row r="158" customFormat="1" ht="12" customHeight="1"/>
    <row r="159" customFormat="1" ht="12" customHeight="1"/>
    <row r="160" customFormat="1" ht="12" customHeight="1"/>
    <row r="161" customFormat="1" ht="12" customHeight="1"/>
    <row r="162" customFormat="1" ht="12" customHeight="1"/>
    <row r="163" customFormat="1" ht="12" customHeight="1"/>
    <row r="164" customFormat="1" ht="12" customHeight="1"/>
    <row r="165" customFormat="1" ht="12" customHeight="1"/>
    <row r="166" customFormat="1" ht="12" customHeight="1"/>
    <row r="167" customFormat="1" ht="12" customHeight="1"/>
    <row r="168" customFormat="1" ht="12" customHeight="1"/>
    <row r="169" customFormat="1" ht="12" customHeight="1"/>
    <row r="170" customFormat="1" ht="12" customHeight="1"/>
    <row r="171" customFormat="1" ht="12" customHeight="1"/>
    <row r="172" customFormat="1" ht="12" customHeight="1"/>
    <row r="173" customFormat="1" ht="12" customHeight="1"/>
    <row r="174" customFormat="1" ht="12" customHeight="1"/>
    <row r="175" customFormat="1" ht="12" customHeight="1"/>
    <row r="176" customFormat="1" ht="12" customHeight="1"/>
    <row r="177" customFormat="1" ht="12" customHeight="1"/>
    <row r="178" customFormat="1" ht="12" customHeight="1"/>
    <row r="179" customFormat="1" ht="12" customHeight="1"/>
    <row r="180" customFormat="1" ht="12" customHeight="1"/>
    <row r="181" customFormat="1" ht="12" customHeight="1"/>
    <row r="182" customFormat="1" ht="12" customHeight="1"/>
    <row r="183" customFormat="1" ht="12" customHeight="1"/>
    <row r="184" customFormat="1" ht="12" customHeight="1"/>
    <row r="185" customFormat="1" ht="12" customHeight="1"/>
    <row r="186" customFormat="1" ht="12" customHeight="1"/>
    <row r="187" customFormat="1" ht="12" customHeight="1"/>
    <row r="188" customFormat="1" ht="12" customHeight="1"/>
    <row r="189" customFormat="1" ht="12" customHeight="1"/>
    <row r="190" customFormat="1" ht="12" customHeight="1"/>
    <row r="191" customFormat="1" ht="12" customHeight="1"/>
    <row r="192" customFormat="1" ht="12" customHeight="1"/>
    <row r="193" customFormat="1" ht="12" customHeight="1"/>
    <row r="194" customFormat="1" ht="12" customHeight="1"/>
    <row r="195" customFormat="1" ht="12" customHeight="1"/>
    <row r="196" customFormat="1" ht="12" customHeight="1"/>
    <row r="197" customFormat="1" ht="12" customHeight="1"/>
    <row r="198" customFormat="1" ht="12" customHeight="1"/>
    <row r="199" customFormat="1" ht="12" customHeight="1"/>
    <row r="200" customFormat="1" ht="12" customHeight="1"/>
    <row r="201" customFormat="1" ht="12" customHeight="1"/>
    <row r="202" customFormat="1" ht="12" customHeight="1"/>
    <row r="203" customFormat="1" ht="12" customHeight="1"/>
    <row r="204" customFormat="1" ht="12" customHeight="1"/>
    <row r="205" customFormat="1" ht="12" customHeight="1"/>
    <row r="206" customFormat="1" ht="12" customHeight="1"/>
    <row r="207" customFormat="1" ht="12" customHeight="1"/>
    <row r="208" customFormat="1" ht="12" customHeight="1"/>
    <row r="209" customFormat="1" ht="12" customHeight="1"/>
    <row r="210" customFormat="1" ht="12" customHeight="1"/>
    <row r="211" customFormat="1" ht="12" customHeight="1"/>
    <row r="212" customFormat="1" ht="12" customHeight="1"/>
    <row r="213" customFormat="1" ht="12" customHeight="1"/>
    <row r="214" customFormat="1" ht="12" customHeight="1"/>
    <row r="215" customFormat="1" ht="12" customHeight="1"/>
    <row r="216" customFormat="1" ht="12" customHeight="1"/>
    <row r="217" customFormat="1" ht="12" customHeight="1"/>
    <row r="218" customFormat="1" ht="12" customHeight="1"/>
    <row r="219" customFormat="1" ht="12" customHeight="1"/>
    <row r="220" customFormat="1" ht="12" customHeight="1"/>
    <row r="221" customFormat="1" ht="12" customHeight="1"/>
    <row r="222" customFormat="1" ht="12" customHeight="1"/>
    <row r="223" customFormat="1" ht="12" customHeight="1"/>
    <row r="224" customFormat="1" ht="12" customHeight="1"/>
    <row r="225" customFormat="1" ht="12" customHeight="1"/>
    <row r="226" customFormat="1" ht="12" customHeight="1"/>
    <row r="227" customFormat="1" ht="12" customHeight="1"/>
    <row r="228" customFormat="1" ht="12" customHeight="1"/>
    <row r="229" customFormat="1" ht="12" customHeight="1"/>
    <row r="230" customFormat="1" ht="12" customHeight="1"/>
    <row r="231" customFormat="1" ht="12" customHeight="1"/>
    <row r="232" customFormat="1" ht="12" customHeight="1"/>
    <row r="233" customFormat="1" ht="12" customHeight="1"/>
    <row r="234" customFormat="1" ht="12" customHeight="1"/>
    <row r="235" customFormat="1" ht="12" customHeight="1"/>
    <row r="236" customFormat="1" ht="12" customHeight="1"/>
    <row r="237" customFormat="1" ht="12" customHeight="1"/>
    <row r="238" customFormat="1" ht="12" customHeight="1"/>
    <row r="239" customFormat="1" ht="12" customHeight="1"/>
    <row r="240" customFormat="1" ht="12" customHeight="1"/>
    <row r="241" customFormat="1" ht="12" customHeight="1"/>
    <row r="242" customFormat="1" ht="12" customHeight="1"/>
    <row r="243" customFormat="1" ht="12" customHeight="1"/>
    <row r="244" customFormat="1" ht="12" customHeight="1"/>
    <row r="245" customFormat="1" ht="12" customHeight="1"/>
    <row r="246" customFormat="1" ht="12" customHeight="1"/>
    <row r="247" customFormat="1" ht="12" customHeight="1"/>
    <row r="248" customFormat="1" ht="12" customHeight="1"/>
    <row r="249" customFormat="1" ht="12" customHeight="1"/>
    <row r="250" customFormat="1" ht="12" customHeight="1"/>
    <row r="251" customFormat="1" ht="12" customHeight="1"/>
    <row r="252" customFormat="1" ht="12" customHeight="1"/>
    <row r="253" customFormat="1" ht="12" customHeight="1"/>
    <row r="254" customFormat="1" ht="12" customHeight="1"/>
    <row r="255" customFormat="1" ht="12" customHeight="1"/>
    <row r="256" customFormat="1" ht="12" customHeight="1"/>
    <row r="257" customFormat="1" ht="12" customHeight="1"/>
    <row r="258" customFormat="1" ht="12" customHeight="1"/>
    <row r="259" customFormat="1" ht="12" customHeight="1"/>
    <row r="260" customFormat="1" ht="12" customHeight="1"/>
    <row r="261" customFormat="1" ht="12" customHeight="1"/>
    <row r="262" customFormat="1" ht="12" customHeight="1"/>
    <row r="263" customFormat="1" ht="12" customHeight="1"/>
    <row r="264" customFormat="1" ht="12" customHeight="1"/>
    <row r="265" customFormat="1" ht="12" customHeight="1"/>
    <row r="266" customFormat="1" ht="12" customHeight="1"/>
    <row r="267" customFormat="1" ht="12" customHeight="1"/>
    <row r="268" customFormat="1" ht="12" customHeight="1"/>
    <row r="269" customFormat="1" ht="12" customHeight="1"/>
    <row r="270" customFormat="1" ht="12" customHeight="1"/>
    <row r="271" customFormat="1" ht="12" customHeight="1"/>
    <row r="272" customFormat="1" ht="12" customHeight="1"/>
    <row r="273" customFormat="1" ht="12" customHeight="1"/>
    <row r="274" customFormat="1" ht="12" customHeight="1"/>
    <row r="275" customFormat="1" ht="12" customHeight="1"/>
    <row r="276" customFormat="1" ht="12" customHeight="1"/>
    <row r="277" customFormat="1" ht="12" customHeight="1"/>
    <row r="278" customFormat="1" ht="12" customHeight="1"/>
    <row r="279" customFormat="1" ht="12" customHeight="1"/>
    <row r="280" customFormat="1" ht="12" customHeight="1"/>
    <row r="281" customFormat="1" ht="12" customHeight="1"/>
    <row r="282" customFormat="1" ht="12" customHeight="1"/>
    <row r="283" customFormat="1" ht="12" customHeight="1"/>
    <row r="284" customFormat="1" ht="12" customHeight="1"/>
    <row r="285" customFormat="1" ht="12" customHeight="1"/>
    <row r="286" customFormat="1" ht="12" customHeight="1"/>
    <row r="287" customFormat="1" ht="12" customHeight="1"/>
    <row r="288" customFormat="1" ht="12" customHeight="1"/>
    <row r="289" customFormat="1" ht="12" customHeight="1"/>
    <row r="290" customFormat="1" ht="12" customHeight="1"/>
    <row r="291" customFormat="1" ht="12" customHeight="1"/>
    <row r="292" customFormat="1" ht="12" customHeight="1"/>
    <row r="293" customFormat="1" ht="12" customHeight="1"/>
    <row r="294" customFormat="1" ht="12" customHeight="1"/>
    <row r="295" customFormat="1" ht="12" customHeight="1"/>
    <row r="296" customFormat="1" ht="12" customHeight="1"/>
    <row r="297" customFormat="1" ht="12" customHeight="1"/>
    <row r="298" customFormat="1" ht="12" customHeight="1"/>
    <row r="299" customFormat="1" ht="12" customHeight="1"/>
    <row r="300" customFormat="1" ht="12" customHeight="1"/>
    <row r="301" customFormat="1" ht="12" customHeight="1"/>
    <row r="302" customFormat="1" ht="12" customHeight="1"/>
    <row r="303" customFormat="1" ht="12" customHeight="1"/>
    <row r="304" customFormat="1" ht="12" customHeight="1"/>
    <row r="305" customFormat="1" ht="12" customHeight="1"/>
    <row r="306" customFormat="1" ht="12" customHeight="1"/>
    <row r="307" customFormat="1" ht="12" customHeight="1"/>
    <row r="308" customFormat="1" ht="12" customHeight="1"/>
    <row r="309" customFormat="1" ht="12" customHeight="1"/>
    <row r="310" customFormat="1" ht="12" customHeight="1"/>
    <row r="311" customFormat="1" ht="12" customHeight="1"/>
    <row r="312" customFormat="1" ht="12" customHeight="1"/>
    <row r="313" customFormat="1" ht="12" customHeight="1"/>
    <row r="314" customFormat="1" ht="12" customHeight="1"/>
    <row r="315" customFormat="1" ht="12" customHeight="1"/>
    <row r="316" customFormat="1" ht="12" customHeight="1"/>
    <row r="317" customFormat="1" ht="12" customHeight="1"/>
    <row r="318" customFormat="1" ht="12" customHeight="1"/>
    <row r="319" customFormat="1" ht="12" customHeight="1"/>
    <row r="320" customFormat="1" ht="12" customHeight="1"/>
    <row r="321" customFormat="1" ht="12" customHeight="1"/>
    <row r="322" customFormat="1" ht="12" customHeight="1"/>
    <row r="323" customFormat="1" ht="12" customHeight="1"/>
    <row r="324" customFormat="1" ht="12" customHeight="1"/>
    <row r="325" customFormat="1" ht="12" customHeight="1"/>
    <row r="326" customFormat="1" ht="12" customHeight="1"/>
    <row r="327" customFormat="1" ht="12" customHeight="1"/>
    <row r="328" customFormat="1" ht="12" customHeight="1"/>
    <row r="329" customFormat="1" ht="12" customHeight="1"/>
    <row r="330" customFormat="1" ht="12" customHeight="1"/>
    <row r="331" customFormat="1" ht="12" customHeight="1"/>
    <row r="332" customFormat="1" ht="12" customHeight="1"/>
    <row r="333" customFormat="1" ht="12" customHeight="1"/>
    <row r="334" customFormat="1" ht="12" customHeight="1"/>
    <row r="335" customFormat="1" ht="12" customHeight="1"/>
    <row r="336" customFormat="1" ht="12" customHeight="1"/>
    <row r="337" customFormat="1" ht="12" customHeight="1"/>
    <row r="338" customFormat="1" ht="12" customHeight="1"/>
    <row r="339" customFormat="1" ht="12" customHeight="1"/>
    <row r="340" customFormat="1" ht="12" customHeight="1"/>
    <row r="341" customFormat="1" ht="12" customHeight="1"/>
    <row r="342" customFormat="1" ht="12" customHeight="1"/>
    <row r="343" customFormat="1" ht="12" customHeight="1"/>
    <row r="344" customFormat="1" ht="12" customHeight="1"/>
    <row r="345" customFormat="1" ht="12" customHeight="1"/>
    <row r="346" customFormat="1" ht="12" customHeight="1"/>
    <row r="347" customFormat="1" ht="12" customHeight="1"/>
    <row r="348" customFormat="1" ht="12" customHeight="1"/>
    <row r="349" customFormat="1" ht="12" customHeight="1"/>
    <row r="350" customFormat="1" ht="12" customHeight="1"/>
    <row r="351" customFormat="1" ht="12" customHeight="1"/>
    <row r="352" customFormat="1" ht="12" customHeight="1"/>
    <row r="353" customFormat="1" ht="12" customHeight="1"/>
    <row r="354" customFormat="1" ht="12" customHeight="1"/>
    <row r="355" customFormat="1" ht="12" customHeight="1"/>
    <row r="356" customFormat="1" ht="12" customHeight="1"/>
    <row r="357" customFormat="1" ht="12" customHeight="1"/>
    <row r="358" customFormat="1" ht="12" customHeight="1"/>
    <row r="359" customFormat="1" ht="12" customHeight="1"/>
    <row r="360" customFormat="1" ht="12" customHeight="1"/>
    <row r="361" customFormat="1" ht="12" customHeight="1"/>
    <row r="362" customFormat="1" ht="12" customHeight="1"/>
    <row r="363" customFormat="1" ht="12" customHeight="1"/>
    <row r="364" customFormat="1" ht="12" customHeight="1"/>
    <row r="365" customFormat="1" ht="12" customHeight="1"/>
    <row r="366" customFormat="1" ht="12" customHeight="1"/>
    <row r="367" customFormat="1" ht="12" customHeight="1"/>
    <row r="368" customFormat="1" ht="12" customHeight="1"/>
    <row r="369" customFormat="1" ht="12" customHeight="1"/>
    <row r="370" customFormat="1" ht="12" customHeight="1"/>
    <row r="371" customFormat="1" ht="12" customHeight="1"/>
    <row r="372" customFormat="1" ht="12" customHeight="1"/>
    <row r="373" customFormat="1" ht="12" customHeight="1"/>
    <row r="374" customFormat="1" ht="12" customHeight="1"/>
    <row r="375" customFormat="1" ht="12" customHeight="1"/>
    <row r="376" customFormat="1" ht="12" customHeight="1"/>
    <row r="377" customFormat="1" ht="12" customHeight="1"/>
    <row r="378" customFormat="1" ht="12" customHeight="1"/>
    <row r="379" customFormat="1" ht="12" customHeight="1"/>
    <row r="380" customFormat="1" ht="12" customHeight="1"/>
    <row r="381" customFormat="1" ht="12" customHeight="1"/>
    <row r="382" customFormat="1" ht="12" customHeight="1"/>
    <row r="383" customFormat="1" ht="12" customHeight="1"/>
    <row r="384" customFormat="1" ht="12" customHeight="1"/>
    <row r="385" customFormat="1" ht="12" customHeight="1"/>
    <row r="386" customFormat="1" ht="12" customHeight="1"/>
    <row r="387" customFormat="1" ht="12" customHeight="1"/>
    <row r="388" customFormat="1" ht="12" customHeight="1"/>
    <row r="389" customFormat="1" ht="12" customHeight="1"/>
    <row r="390" customFormat="1" ht="12" customHeight="1"/>
    <row r="391" customFormat="1" ht="12" customHeight="1"/>
    <row r="392" customFormat="1" ht="12" customHeight="1"/>
    <row r="393" customFormat="1" ht="12" customHeight="1"/>
    <row r="394" customFormat="1" ht="12" customHeight="1"/>
    <row r="395" customFormat="1" ht="12" customHeight="1"/>
    <row r="396" customFormat="1" ht="12" customHeight="1"/>
    <row r="397" customFormat="1" ht="12" customHeight="1"/>
    <row r="398" customFormat="1" ht="12" customHeight="1"/>
    <row r="399" customFormat="1" ht="12" customHeight="1"/>
    <row r="400" customFormat="1" ht="12" customHeight="1"/>
    <row r="401" customFormat="1" ht="12" customHeight="1"/>
    <row r="402" customFormat="1" ht="12" customHeight="1"/>
    <row r="403" customFormat="1" ht="12" customHeight="1"/>
    <row r="404" customFormat="1" ht="12" customHeight="1"/>
    <row r="405" customFormat="1" ht="12" customHeight="1"/>
    <row r="406" customFormat="1" ht="12" customHeight="1"/>
    <row r="407" customFormat="1" ht="12" customHeight="1"/>
    <row r="408" customFormat="1" ht="12" customHeight="1"/>
    <row r="409" customFormat="1" ht="12" customHeight="1"/>
    <row r="410" customFormat="1" ht="12" customHeight="1"/>
    <row r="411" customFormat="1" ht="12" customHeight="1"/>
    <row r="412" customFormat="1" ht="12" customHeight="1"/>
    <row r="413" customFormat="1" ht="12" customHeight="1"/>
    <row r="414" customFormat="1" ht="12" customHeight="1"/>
    <row r="415" customFormat="1" ht="12" customHeight="1"/>
    <row r="416" customFormat="1" ht="12" customHeight="1"/>
    <row r="417" customFormat="1" ht="12" customHeight="1"/>
    <row r="418" customFormat="1" ht="12" customHeight="1"/>
    <row r="419" customFormat="1" ht="12" customHeight="1"/>
    <row r="420" customFormat="1" ht="12" customHeight="1"/>
    <row r="421" customFormat="1" ht="12" customHeight="1"/>
    <row r="422" customFormat="1" ht="12" customHeight="1"/>
    <row r="423" customFormat="1" ht="12" customHeight="1"/>
    <row r="424" customFormat="1" ht="12" customHeight="1"/>
    <row r="425" customFormat="1" ht="12" customHeight="1"/>
    <row r="426" customFormat="1" ht="12" customHeight="1"/>
    <row r="427" customFormat="1" ht="12" customHeight="1"/>
    <row r="428" customFormat="1" ht="12" customHeight="1"/>
    <row r="429" customFormat="1" ht="12" customHeight="1"/>
    <row r="430" customFormat="1" ht="12" customHeight="1"/>
    <row r="431" customFormat="1" ht="12" customHeight="1"/>
    <row r="432" customFormat="1" ht="12" customHeight="1"/>
    <row r="433" customFormat="1" ht="12" customHeight="1"/>
    <row r="434" customFormat="1" ht="12" customHeight="1"/>
    <row r="435" customFormat="1" ht="12" customHeight="1"/>
    <row r="436" customFormat="1" ht="12" customHeight="1"/>
    <row r="437" customFormat="1" ht="12" customHeight="1"/>
    <row r="438" customFormat="1" ht="12" customHeight="1"/>
    <row r="439" customFormat="1" ht="12" customHeight="1"/>
    <row r="440" customFormat="1" ht="12" customHeight="1"/>
    <row r="441" customFormat="1" ht="12" customHeight="1"/>
    <row r="442" customFormat="1" ht="12" customHeight="1"/>
    <row r="443" customFormat="1" ht="12" customHeight="1"/>
    <row r="444" customFormat="1" ht="12" customHeight="1"/>
    <row r="445" customFormat="1" ht="12" customHeight="1"/>
    <row r="446" customFormat="1" ht="12" customHeight="1"/>
    <row r="447" customFormat="1" ht="12" customHeight="1"/>
    <row r="448" customFormat="1" ht="12" customHeight="1"/>
    <row r="449" customFormat="1" ht="12" customHeight="1"/>
    <row r="450" customFormat="1" ht="12" customHeight="1"/>
    <row r="451" customFormat="1" ht="12" customHeight="1"/>
    <row r="452" customFormat="1" ht="12" customHeight="1"/>
    <row r="453" customFormat="1" ht="12" customHeight="1"/>
    <row r="454" customFormat="1" ht="12" customHeight="1"/>
    <row r="455" customFormat="1" ht="12" customHeight="1"/>
    <row r="456" customFormat="1" ht="12" customHeight="1"/>
    <row r="457" customFormat="1" ht="12" customHeight="1"/>
    <row r="458" customFormat="1" ht="12" customHeight="1"/>
    <row r="459" customFormat="1" ht="12" customHeight="1"/>
    <row r="460" customFormat="1" ht="12" customHeight="1"/>
    <row r="461" customFormat="1" ht="12" customHeight="1"/>
    <row r="462" customFormat="1" ht="12" customHeight="1"/>
    <row r="463" customFormat="1" ht="12" customHeight="1"/>
    <row r="464" customFormat="1" ht="12" customHeight="1"/>
    <row r="465" customFormat="1" ht="12" customHeight="1"/>
    <row r="466" customFormat="1" ht="12" customHeight="1"/>
    <row r="467" customFormat="1" ht="12" customHeight="1"/>
    <row r="468" customFormat="1" ht="12" customHeight="1"/>
    <row r="469" customFormat="1" ht="12" customHeight="1"/>
    <row r="470" customFormat="1" ht="12" customHeight="1"/>
    <row r="471" customFormat="1" ht="12" customHeight="1"/>
    <row r="472" customFormat="1" ht="12" customHeight="1"/>
    <row r="473" customFormat="1" ht="12" customHeight="1"/>
    <row r="474" customFormat="1" ht="12" customHeight="1"/>
    <row r="475" customFormat="1" ht="12" customHeight="1"/>
    <row r="476" customFormat="1" ht="12" customHeight="1"/>
    <row r="477" customFormat="1" ht="12" customHeight="1"/>
    <row r="478" customFormat="1" ht="12" customHeight="1"/>
    <row r="479" customFormat="1" ht="12" customHeight="1"/>
    <row r="480" customFormat="1" ht="12" customHeight="1"/>
    <row r="481" customFormat="1" ht="12" customHeight="1"/>
    <row r="482" customFormat="1" ht="12" customHeight="1"/>
    <row r="483" customFormat="1" ht="12" customHeight="1"/>
    <row r="484" customFormat="1" ht="12" customHeight="1"/>
    <row r="485" customFormat="1" ht="12" customHeight="1"/>
    <row r="486" customFormat="1" ht="12" customHeight="1"/>
    <row r="487" customFormat="1" ht="12" customHeight="1"/>
    <row r="488" customFormat="1" ht="12" customHeight="1"/>
    <row r="489" customFormat="1" ht="12" customHeight="1"/>
    <row r="490" customFormat="1" ht="12" customHeight="1"/>
    <row r="491" customFormat="1" ht="12" customHeight="1"/>
    <row r="492" customFormat="1" ht="12" customHeight="1"/>
    <row r="493" customFormat="1" ht="12" customHeight="1"/>
    <row r="494" customFormat="1" ht="12" customHeight="1"/>
    <row r="495" customFormat="1" ht="12" customHeight="1"/>
    <row r="496" customFormat="1" ht="12" customHeight="1"/>
    <row r="497" customFormat="1" ht="12" customHeight="1"/>
    <row r="498" customFormat="1" ht="12" customHeight="1"/>
    <row r="499" customFormat="1" ht="12" customHeight="1"/>
    <row r="500" customFormat="1" ht="12" customHeight="1"/>
    <row r="501" customFormat="1" ht="12" customHeight="1"/>
    <row r="502" customFormat="1" ht="12" customHeight="1"/>
    <row r="503" customFormat="1" ht="12" customHeight="1"/>
    <row r="504" customFormat="1" ht="12" customHeight="1"/>
    <row r="505" customFormat="1" ht="12" customHeight="1"/>
    <row r="506" customFormat="1" ht="12" customHeight="1"/>
    <row r="507" customFormat="1" ht="12" customHeight="1"/>
    <row r="508" customFormat="1" ht="12" customHeight="1"/>
    <row r="509" customFormat="1" ht="12" customHeight="1"/>
    <row r="510" customFormat="1" ht="12" customHeight="1"/>
    <row r="511" customFormat="1" ht="12" customHeight="1"/>
    <row r="512" customFormat="1" ht="12" customHeight="1"/>
    <row r="513" customFormat="1" ht="12" customHeight="1"/>
    <row r="514" customFormat="1" ht="12" customHeight="1"/>
    <row r="515" customFormat="1" ht="12" customHeight="1"/>
    <row r="516" customFormat="1" ht="12" customHeight="1"/>
    <row r="517" customFormat="1" ht="12" customHeight="1"/>
    <row r="518" customFormat="1" ht="12" customHeight="1"/>
    <row r="519" customFormat="1" ht="12" customHeight="1"/>
    <row r="520" customFormat="1" ht="12" customHeight="1"/>
    <row r="521" customFormat="1" ht="12" customHeight="1"/>
    <row r="522" customFormat="1" ht="12" customHeight="1"/>
    <row r="523" customFormat="1" ht="12" customHeight="1"/>
    <row r="524" customFormat="1" ht="12" customHeight="1"/>
    <row r="525" customFormat="1" ht="12" customHeight="1"/>
    <row r="526" customFormat="1" ht="12" customHeight="1"/>
    <row r="527" customFormat="1" ht="12" customHeight="1"/>
    <row r="528" customFormat="1" ht="12" customHeight="1"/>
    <row r="529" customFormat="1" ht="12" customHeight="1"/>
    <row r="530" customFormat="1" ht="12" customHeight="1"/>
    <row r="531" customFormat="1" ht="12" customHeight="1"/>
    <row r="532" customFormat="1" ht="12" customHeight="1"/>
    <row r="533" customFormat="1" ht="12" customHeight="1"/>
    <row r="534" customFormat="1" ht="12" customHeight="1"/>
    <row r="535" customFormat="1" ht="12" customHeight="1"/>
    <row r="536" customFormat="1" ht="12" customHeight="1"/>
    <row r="537" customFormat="1" ht="12" customHeight="1"/>
    <row r="538" customFormat="1" ht="12" customHeight="1"/>
    <row r="539" customFormat="1" ht="12" customHeight="1"/>
    <row r="540" customFormat="1" ht="12" customHeight="1"/>
    <row r="541" customFormat="1" ht="12" customHeight="1"/>
    <row r="542" customFormat="1" ht="12" customHeight="1"/>
    <row r="543" customFormat="1" ht="12" customHeight="1"/>
    <row r="544" customFormat="1" ht="12" customHeight="1"/>
    <row r="545" customFormat="1" ht="12" customHeight="1"/>
    <row r="546" customFormat="1" ht="12" customHeight="1"/>
    <row r="547" customFormat="1" ht="12" customHeight="1"/>
    <row r="548" customFormat="1" ht="12" customHeight="1"/>
    <row r="549" customFormat="1" ht="12" customHeight="1"/>
    <row r="550" customFormat="1" ht="12" customHeight="1"/>
    <row r="551" customFormat="1" ht="12" customHeight="1"/>
    <row r="552" customFormat="1" ht="12" customHeight="1"/>
    <row r="553" customFormat="1" ht="12" customHeight="1"/>
    <row r="554" customFormat="1" ht="12" customHeight="1"/>
    <row r="555" customFormat="1" ht="12" customHeight="1"/>
    <row r="556" customFormat="1" ht="12" customHeight="1"/>
    <row r="557" customFormat="1" ht="12" customHeight="1"/>
    <row r="558" customFormat="1" ht="12" customHeight="1"/>
    <row r="559" customFormat="1" ht="12" customHeight="1"/>
    <row r="560" customFormat="1" ht="12" customHeight="1"/>
    <row r="561" customFormat="1" ht="12" customHeight="1"/>
    <row r="562" customFormat="1" ht="12" customHeight="1"/>
    <row r="563" customFormat="1" ht="12" customHeight="1"/>
    <row r="564" customFormat="1" ht="12" customHeight="1"/>
    <row r="565" customFormat="1" ht="12" customHeight="1"/>
    <row r="566" customFormat="1" ht="12" customHeight="1"/>
    <row r="567" customFormat="1" ht="12" customHeight="1"/>
    <row r="568" customFormat="1" ht="12" customHeight="1"/>
    <row r="569" customFormat="1" ht="12" customHeight="1"/>
    <row r="570" customFormat="1" ht="12" customHeight="1"/>
    <row r="571" customFormat="1" ht="12" customHeight="1"/>
    <row r="572" customFormat="1" ht="12" customHeight="1"/>
    <row r="573" customFormat="1" ht="12" customHeight="1"/>
    <row r="574" customFormat="1" ht="12" customHeight="1"/>
    <row r="575" customFormat="1" ht="12" customHeight="1"/>
    <row r="576" customFormat="1" ht="12" customHeight="1"/>
    <row r="577" customFormat="1" ht="12" customHeight="1"/>
    <row r="578" customFormat="1" ht="12" customHeight="1"/>
    <row r="579" customFormat="1" ht="12" customHeight="1"/>
    <row r="580" customFormat="1" ht="12" customHeight="1"/>
    <row r="581" customFormat="1" ht="12" customHeight="1"/>
    <row r="582" customFormat="1" ht="12" customHeight="1"/>
    <row r="583" customFormat="1" ht="12" customHeight="1"/>
    <row r="584" customFormat="1" ht="12" customHeight="1"/>
    <row r="585" customFormat="1" ht="12" customHeight="1"/>
    <row r="586" customFormat="1" ht="12" customHeight="1"/>
    <row r="587" customFormat="1" ht="12" customHeight="1"/>
    <row r="588" customFormat="1" ht="12" customHeight="1"/>
    <row r="589" customFormat="1" ht="12" customHeight="1"/>
    <row r="590" customFormat="1" ht="12" customHeight="1"/>
    <row r="591" customFormat="1" ht="12" customHeight="1"/>
    <row r="592" customFormat="1" ht="12" customHeight="1"/>
    <row r="593" customFormat="1" ht="12" customHeight="1"/>
    <row r="594" customFormat="1" ht="12" customHeight="1"/>
    <row r="595" customFormat="1" ht="12" customHeight="1"/>
    <row r="596" customFormat="1" ht="12" customHeight="1"/>
    <row r="597" customFormat="1" ht="12" customHeight="1"/>
    <row r="598" customFormat="1" ht="12" customHeight="1"/>
    <row r="599" customFormat="1" ht="12" customHeight="1"/>
    <row r="600" customFormat="1" ht="12" customHeight="1"/>
    <row r="601" customFormat="1" ht="12" customHeight="1"/>
    <row r="602" customFormat="1" ht="12" customHeight="1"/>
    <row r="603" customFormat="1" ht="12" customHeight="1"/>
    <row r="604" customFormat="1" ht="12" customHeight="1"/>
    <row r="605" customFormat="1" ht="12" customHeight="1"/>
    <row r="606" customFormat="1" ht="12" customHeight="1"/>
    <row r="607" customFormat="1" ht="12" customHeight="1"/>
    <row r="608" customFormat="1" ht="12" customHeight="1"/>
    <row r="609" customFormat="1" ht="12" customHeight="1"/>
    <row r="610" customFormat="1" ht="12" customHeight="1"/>
    <row r="611" customFormat="1" ht="12" customHeight="1"/>
    <row r="612" customFormat="1" ht="12" customHeight="1"/>
    <row r="613" customFormat="1" ht="12" customHeight="1"/>
    <row r="614" customFormat="1" ht="12" customHeight="1"/>
    <row r="615" customFormat="1" ht="12" customHeight="1"/>
    <row r="616" customFormat="1" ht="12" customHeight="1"/>
    <row r="617" customFormat="1" ht="12" customHeight="1"/>
    <row r="618" customFormat="1" ht="12" customHeight="1"/>
    <row r="619" customFormat="1" ht="12" customHeight="1"/>
    <row r="620" customFormat="1" ht="12" customHeight="1"/>
    <row r="621" customFormat="1" ht="12" customHeight="1"/>
    <row r="622" customFormat="1" ht="12" customHeight="1"/>
    <row r="623" customFormat="1" ht="12" customHeight="1"/>
    <row r="624" customFormat="1" ht="12" customHeight="1"/>
    <row r="625" customFormat="1" ht="12" customHeight="1"/>
    <row r="626" customFormat="1" ht="12" customHeight="1"/>
    <row r="627" customFormat="1" ht="12" customHeight="1"/>
    <row r="628" customFormat="1" ht="12" customHeight="1"/>
    <row r="629" customFormat="1" ht="12" customHeight="1"/>
    <row r="630" customFormat="1" ht="12" customHeight="1"/>
    <row r="631" customFormat="1" ht="12" customHeight="1"/>
    <row r="632" customFormat="1" ht="12" customHeight="1"/>
    <row r="633" customFormat="1" ht="12" customHeight="1"/>
    <row r="634" customFormat="1" ht="12" customHeight="1"/>
    <row r="635" customFormat="1" ht="12" customHeight="1"/>
    <row r="636" customFormat="1" ht="12" customHeight="1"/>
    <row r="637" customFormat="1" ht="12" customHeight="1"/>
    <row r="638" customFormat="1" ht="12" customHeight="1"/>
    <row r="639" customFormat="1" ht="12" customHeight="1"/>
    <row r="640" customFormat="1" ht="12" customHeight="1"/>
    <row r="641" customFormat="1" ht="12" customHeight="1"/>
    <row r="642" customFormat="1" ht="12" customHeight="1"/>
    <row r="643" customFormat="1" ht="12" customHeight="1"/>
    <row r="644" customFormat="1" ht="12" customHeight="1"/>
    <row r="645" customFormat="1" ht="12" customHeight="1"/>
    <row r="646" customFormat="1" ht="12" customHeight="1"/>
    <row r="647" customFormat="1" ht="12" customHeight="1"/>
    <row r="648" customFormat="1" ht="12" customHeight="1"/>
    <row r="649" customFormat="1" ht="12" customHeight="1"/>
    <row r="650" customFormat="1" ht="12" customHeight="1"/>
    <row r="651" customFormat="1" ht="12" customHeight="1"/>
    <row r="652" customFormat="1" ht="12" customHeight="1"/>
    <row r="653" customFormat="1" ht="12" customHeight="1"/>
    <row r="654" customFormat="1" ht="12" customHeight="1"/>
    <row r="655" customFormat="1" ht="12" customHeight="1"/>
    <row r="656" customFormat="1" ht="12" customHeight="1"/>
    <row r="657" customFormat="1" ht="12" customHeight="1"/>
    <row r="658" customFormat="1" ht="12" customHeight="1"/>
    <row r="659" customFormat="1" ht="12" customHeight="1"/>
    <row r="660" customFormat="1" ht="12" customHeight="1"/>
    <row r="661" customFormat="1" ht="12" customHeight="1"/>
    <row r="662" customFormat="1" ht="12" customHeight="1"/>
    <row r="663" customFormat="1" ht="12" customHeight="1"/>
    <row r="664" customFormat="1" ht="12" customHeight="1"/>
    <row r="665" customFormat="1" ht="12" customHeight="1"/>
    <row r="666" customFormat="1" ht="12" customHeight="1"/>
    <row r="667" customFormat="1" ht="12" customHeight="1"/>
    <row r="668" customFormat="1" ht="12" customHeight="1"/>
    <row r="669" customFormat="1" ht="12" customHeight="1"/>
    <row r="670" customFormat="1" ht="12" customHeight="1"/>
    <row r="671" customFormat="1" ht="12" customHeight="1"/>
    <row r="672" customFormat="1" ht="12" customHeight="1"/>
    <row r="673" customFormat="1" ht="12" customHeight="1"/>
    <row r="674" customFormat="1" ht="12" customHeight="1"/>
    <row r="675" customFormat="1" ht="12" customHeight="1"/>
    <row r="676" customFormat="1" ht="12" customHeight="1"/>
    <row r="677" customFormat="1" ht="12" customHeight="1"/>
    <row r="678" customFormat="1" ht="12" customHeight="1"/>
    <row r="679" customFormat="1" ht="12" customHeight="1"/>
    <row r="680" customFormat="1" ht="12" customHeight="1"/>
    <row r="681" customFormat="1" ht="12" customHeight="1"/>
    <row r="682" customFormat="1" ht="12" customHeight="1"/>
    <row r="683" customFormat="1" ht="12" customHeight="1"/>
    <row r="684" customFormat="1" ht="12" customHeight="1"/>
    <row r="685" customFormat="1" ht="12" customHeight="1"/>
    <row r="686" customFormat="1" ht="12" customHeight="1"/>
    <row r="687" customFormat="1" ht="12" customHeight="1"/>
    <row r="688" customFormat="1" ht="12" customHeight="1"/>
    <row r="689" customFormat="1" ht="12" customHeight="1"/>
    <row r="690" customFormat="1" ht="12" customHeight="1"/>
    <row r="691" customFormat="1" ht="12" customHeight="1"/>
    <row r="692" customFormat="1" ht="12" customHeight="1"/>
    <row r="693" customFormat="1" ht="12" customHeight="1"/>
    <row r="694" customFormat="1" ht="12" customHeight="1"/>
    <row r="695" customFormat="1" ht="12" customHeight="1"/>
    <row r="696" customFormat="1" ht="12" customHeight="1"/>
    <row r="697" customFormat="1" ht="12" customHeight="1"/>
    <row r="698" customFormat="1" ht="12" customHeight="1"/>
    <row r="699" customFormat="1" ht="12" customHeight="1"/>
    <row r="700" customFormat="1" ht="12" customHeight="1"/>
    <row r="701" customFormat="1" ht="12" customHeight="1"/>
    <row r="702" customFormat="1" ht="12" customHeight="1"/>
    <row r="703" customFormat="1" ht="12" customHeight="1"/>
    <row r="704" customFormat="1" ht="12" customHeight="1"/>
    <row r="705" customFormat="1" ht="12" customHeight="1"/>
    <row r="706" customFormat="1" ht="12" customHeight="1"/>
    <row r="707" customFormat="1" ht="12" customHeight="1"/>
    <row r="708" customFormat="1" ht="12" customHeight="1"/>
    <row r="709" customFormat="1" ht="12" customHeight="1"/>
    <row r="710" customFormat="1" ht="12" customHeight="1"/>
    <row r="711" customFormat="1" ht="12" customHeight="1"/>
    <row r="712" customFormat="1" ht="12" customHeight="1"/>
    <row r="713" customFormat="1" ht="12" customHeight="1"/>
    <row r="714" customFormat="1" ht="12" customHeight="1"/>
    <row r="715" customFormat="1" ht="12" customHeight="1"/>
    <row r="716" customFormat="1" ht="12" customHeight="1"/>
    <row r="717" customFormat="1" ht="12" customHeight="1"/>
    <row r="718" customFormat="1" ht="12" customHeight="1"/>
    <row r="719" customFormat="1" ht="12" customHeight="1"/>
    <row r="720" customFormat="1" ht="12" customHeight="1"/>
    <row r="721" customFormat="1" ht="12" customHeight="1"/>
    <row r="722" customFormat="1" ht="12" customHeight="1"/>
    <row r="723" customFormat="1" ht="12" customHeight="1"/>
    <row r="724" customFormat="1" ht="12" customHeight="1"/>
    <row r="725" customFormat="1" ht="12" customHeight="1"/>
    <row r="726" customFormat="1" ht="12" customHeight="1"/>
    <row r="727" customFormat="1" ht="12" customHeight="1"/>
    <row r="728" customFormat="1" ht="12" customHeight="1"/>
    <row r="729" customFormat="1" ht="12" customHeight="1"/>
    <row r="730" customFormat="1" ht="12" customHeight="1"/>
    <row r="731" customFormat="1" ht="12" customHeight="1"/>
    <row r="732" customFormat="1" ht="12" customHeight="1"/>
    <row r="733" customFormat="1" ht="12" customHeight="1"/>
    <row r="734" customFormat="1" ht="12" customHeight="1"/>
    <row r="735" customFormat="1" ht="12" customHeight="1"/>
    <row r="736" customFormat="1" ht="12" customHeight="1"/>
    <row r="737" customFormat="1" ht="12" customHeight="1"/>
    <row r="738" customFormat="1" ht="12" customHeight="1"/>
    <row r="739" customFormat="1" ht="12" customHeight="1"/>
    <row r="740" customFormat="1" ht="12" customHeight="1"/>
    <row r="741" customFormat="1" ht="12" customHeight="1"/>
    <row r="742" customFormat="1" ht="12" customHeight="1"/>
    <row r="743" customFormat="1" ht="12" customHeight="1"/>
    <row r="744" customFormat="1" ht="12" customHeight="1"/>
    <row r="745" customFormat="1" ht="12" customHeight="1"/>
    <row r="746" customFormat="1" ht="12" customHeight="1"/>
    <row r="747" customFormat="1" ht="12" customHeight="1"/>
    <row r="748" customFormat="1" ht="12" customHeight="1"/>
    <row r="749" customFormat="1" ht="12" customHeight="1"/>
    <row r="750" customFormat="1" ht="12" customHeight="1"/>
    <row r="751" customFormat="1" ht="12" customHeight="1"/>
    <row r="752" customFormat="1" ht="12" customHeight="1"/>
    <row r="753" customFormat="1" ht="12" customHeight="1"/>
    <row r="754" customFormat="1" ht="12" customHeight="1"/>
    <row r="755" customFormat="1" ht="12" customHeight="1"/>
    <row r="756" customFormat="1" ht="12" customHeight="1"/>
    <row r="757" customFormat="1" ht="12" customHeight="1"/>
    <row r="758" customFormat="1" ht="12" customHeight="1"/>
    <row r="759" customFormat="1" ht="12" customHeight="1"/>
    <row r="760" customFormat="1" ht="12" customHeight="1"/>
    <row r="761" customFormat="1" ht="12" customHeight="1"/>
    <row r="762" customFormat="1" ht="12" customHeight="1"/>
    <row r="763" customFormat="1" ht="12" customHeight="1"/>
    <row r="764" customFormat="1" ht="12" customHeight="1"/>
    <row r="765" customFormat="1" ht="12" customHeight="1"/>
    <row r="766" customFormat="1" ht="12" customHeight="1"/>
    <row r="767" customFormat="1" ht="12" customHeight="1"/>
    <row r="768" customFormat="1" ht="12" customHeight="1"/>
    <row r="769" customFormat="1" ht="12" customHeight="1"/>
    <row r="770" customFormat="1" ht="12" customHeight="1"/>
    <row r="771" customFormat="1" ht="12" customHeight="1"/>
    <row r="772" customFormat="1" ht="12" customHeight="1"/>
    <row r="773" customFormat="1" ht="12" customHeight="1"/>
    <row r="774" customFormat="1" ht="12" customHeight="1"/>
    <row r="775" customFormat="1" ht="12" customHeight="1"/>
    <row r="776" customFormat="1" ht="12" customHeight="1"/>
    <row r="777" customFormat="1" ht="12" customHeight="1"/>
    <row r="778" customFormat="1" ht="12" customHeight="1"/>
    <row r="779" customFormat="1" ht="12" customHeight="1"/>
    <row r="780" customFormat="1" ht="12" customHeight="1"/>
    <row r="781" customFormat="1" ht="12" customHeight="1"/>
    <row r="782" customFormat="1" ht="12" customHeight="1"/>
    <row r="783" customFormat="1" ht="12" customHeight="1"/>
    <row r="784" customFormat="1" ht="12" customHeight="1"/>
    <row r="785" customFormat="1" ht="12" customHeight="1"/>
    <row r="786" customFormat="1" ht="12" customHeight="1"/>
    <row r="787" customFormat="1" ht="12" customHeight="1"/>
    <row r="788" customFormat="1" ht="12" customHeight="1"/>
    <row r="789" customFormat="1" ht="12" customHeight="1"/>
    <row r="790" customFormat="1" ht="12" customHeight="1"/>
    <row r="791" customFormat="1" ht="12" customHeight="1"/>
    <row r="792" customFormat="1" ht="12" customHeight="1"/>
    <row r="793" customFormat="1" ht="12" customHeight="1"/>
    <row r="794" customFormat="1" ht="12" customHeight="1"/>
    <row r="795" customFormat="1" ht="12" customHeight="1"/>
    <row r="796" customFormat="1" ht="12" customHeight="1"/>
    <row r="797" customFormat="1" ht="12" customHeight="1"/>
    <row r="798" customFormat="1" ht="12" customHeight="1"/>
    <row r="799" customFormat="1" ht="12" customHeight="1"/>
    <row r="800" customFormat="1" ht="12" customHeight="1"/>
    <row r="801" customFormat="1" ht="12" customHeight="1"/>
    <row r="802" customFormat="1" ht="12" customHeight="1"/>
    <row r="803" customFormat="1" ht="12" customHeight="1"/>
    <row r="804" customFormat="1" ht="12" customHeight="1"/>
    <row r="805" customFormat="1" ht="12" customHeight="1"/>
    <row r="806" customFormat="1" ht="12" customHeight="1"/>
    <row r="807" customFormat="1" ht="12" customHeight="1"/>
    <row r="808" customFormat="1" ht="12" customHeight="1"/>
    <row r="809" customFormat="1" ht="12" customHeight="1"/>
    <row r="810" customFormat="1" ht="12" customHeight="1"/>
    <row r="811" customFormat="1" ht="12" customHeight="1"/>
    <row r="812" customFormat="1" ht="12" customHeight="1"/>
    <row r="813" customFormat="1" ht="12" customHeight="1"/>
    <row r="814" customFormat="1" ht="12" customHeight="1"/>
    <row r="815" customFormat="1" ht="12" customHeight="1"/>
    <row r="816" customFormat="1" ht="12" customHeight="1"/>
    <row r="817" customFormat="1" ht="12" customHeight="1"/>
    <row r="818" customFormat="1" ht="12" customHeight="1"/>
    <row r="819" customFormat="1" ht="12" customHeight="1"/>
    <row r="820" customFormat="1" ht="12" customHeight="1"/>
    <row r="821" customFormat="1" ht="12" customHeight="1"/>
    <row r="822" customFormat="1" ht="12" customHeight="1"/>
    <row r="823" customFormat="1" ht="12" customHeight="1"/>
    <row r="824" customFormat="1" ht="12" customHeight="1"/>
    <row r="825" customFormat="1" ht="12" customHeight="1"/>
    <row r="826" customFormat="1" ht="12" customHeight="1"/>
    <row r="827" customFormat="1" ht="12" customHeight="1"/>
    <row r="828" customFormat="1" ht="12" customHeight="1"/>
    <row r="829" customFormat="1" ht="12" customHeight="1"/>
    <row r="830" customFormat="1" ht="12" customHeight="1"/>
    <row r="831" customFormat="1" ht="12" customHeight="1"/>
    <row r="832" customFormat="1" ht="12" customHeight="1"/>
    <row r="833" customFormat="1" ht="12" customHeight="1"/>
    <row r="834" customFormat="1" ht="12" customHeight="1"/>
    <row r="835" customFormat="1" ht="12" customHeight="1"/>
    <row r="836" customFormat="1" ht="12" customHeight="1"/>
    <row r="837" customFormat="1" ht="12" customHeight="1"/>
    <row r="838" customFormat="1" ht="12" customHeight="1"/>
    <row r="839" customFormat="1" ht="12" customHeight="1"/>
    <row r="840" customFormat="1" ht="12" customHeight="1"/>
    <row r="841" customFormat="1" ht="12" customHeight="1"/>
    <row r="842" customFormat="1" ht="12" customHeight="1"/>
    <row r="843" customFormat="1" ht="12" customHeight="1"/>
    <row r="844" customFormat="1" ht="12" customHeight="1"/>
    <row r="845" customFormat="1" ht="12" customHeight="1"/>
    <row r="846" customFormat="1" ht="12" customHeight="1"/>
    <row r="847" customFormat="1" ht="12" customHeight="1"/>
    <row r="848" customFormat="1" ht="12" customHeight="1"/>
    <row r="849" customFormat="1" ht="12" customHeight="1"/>
    <row r="850" customFormat="1" ht="12" customHeight="1"/>
    <row r="851" customFormat="1" ht="12" customHeight="1"/>
    <row r="852" customFormat="1" ht="12" customHeight="1"/>
    <row r="853" customFormat="1" ht="12" customHeight="1"/>
    <row r="854" customFormat="1" ht="12" customHeight="1"/>
    <row r="855" customFormat="1" ht="12" customHeight="1"/>
    <row r="856" customFormat="1" ht="12" customHeight="1"/>
    <row r="857" customFormat="1" ht="12" customHeight="1"/>
    <row r="858" customFormat="1" ht="12" customHeight="1"/>
    <row r="859" customFormat="1" ht="12" customHeight="1"/>
    <row r="860" customFormat="1" ht="12" customHeight="1"/>
    <row r="861" customFormat="1" ht="12" customHeight="1"/>
    <row r="862" customFormat="1" ht="12" customHeight="1"/>
    <row r="863" customFormat="1" ht="12" customHeight="1"/>
    <row r="864" customFormat="1" ht="12" customHeight="1"/>
    <row r="865" customFormat="1" ht="12" customHeight="1"/>
    <row r="866" customFormat="1" ht="12" customHeight="1"/>
    <row r="867" customFormat="1" ht="12" customHeight="1"/>
    <row r="868" customFormat="1" ht="12" customHeight="1"/>
    <row r="869" customFormat="1" ht="12" customHeight="1"/>
    <row r="870" customFormat="1" ht="12" customHeight="1"/>
    <row r="871" customFormat="1" ht="12" customHeight="1"/>
    <row r="872" customFormat="1" ht="12" customHeight="1"/>
    <row r="873" customFormat="1" ht="12" customHeight="1"/>
    <row r="874" customFormat="1" ht="12" customHeight="1"/>
    <row r="875" customFormat="1" ht="12" customHeight="1"/>
    <row r="876" customFormat="1" ht="12" customHeight="1"/>
    <row r="877" customFormat="1" ht="12" customHeight="1"/>
    <row r="878" customFormat="1" ht="12" customHeight="1"/>
    <row r="879" customFormat="1" ht="12" customHeight="1"/>
    <row r="880" customFormat="1" ht="12" customHeight="1"/>
    <row r="881" customFormat="1" ht="12" customHeight="1"/>
    <row r="882" customFormat="1" ht="12" customHeight="1"/>
    <row r="883" customFormat="1" ht="12" customHeight="1"/>
    <row r="884" customFormat="1" ht="12" customHeight="1"/>
    <row r="885" customFormat="1" ht="12" customHeight="1"/>
    <row r="886" customFormat="1" ht="12" customHeight="1"/>
    <row r="887" customFormat="1" ht="12" customHeight="1"/>
    <row r="888" customFormat="1" ht="12" customHeight="1"/>
    <row r="889" customFormat="1" ht="12" customHeight="1"/>
    <row r="890" customFormat="1" ht="12" customHeight="1"/>
    <row r="891" customFormat="1" ht="12" customHeight="1"/>
    <row r="892" customFormat="1" ht="12" customHeight="1"/>
    <row r="893" customFormat="1" ht="12" customHeight="1"/>
    <row r="894" customFormat="1" ht="12" customHeight="1"/>
    <row r="895" customFormat="1" ht="12" customHeight="1"/>
    <row r="896" customFormat="1" ht="12" customHeight="1"/>
    <row r="897" customFormat="1" ht="12" customHeight="1"/>
    <row r="898" customFormat="1" ht="12" customHeight="1"/>
    <row r="899" customFormat="1" ht="12" customHeight="1"/>
    <row r="900" customFormat="1" ht="12" customHeight="1"/>
    <row r="901" customFormat="1" ht="12" customHeight="1"/>
    <row r="902" customFormat="1" ht="12" customHeight="1"/>
    <row r="903" customFormat="1" ht="12" customHeight="1"/>
    <row r="904" customFormat="1" ht="12" customHeight="1"/>
    <row r="905" customFormat="1" ht="12" customHeight="1"/>
    <row r="906" customFormat="1" ht="12" customHeight="1"/>
    <row r="907" customFormat="1" ht="12" customHeight="1"/>
    <row r="908" customFormat="1" ht="12" customHeight="1"/>
    <row r="909" customFormat="1" ht="12" customHeight="1"/>
    <row r="910" customFormat="1" ht="12" customHeight="1"/>
    <row r="911" customFormat="1" ht="12" customHeight="1"/>
    <row r="912" customFormat="1" ht="12" customHeight="1"/>
    <row r="913" customFormat="1" ht="12" customHeight="1"/>
    <row r="914" customFormat="1" ht="12" customHeight="1"/>
    <row r="915" customFormat="1" ht="12" customHeight="1"/>
    <row r="916" customFormat="1" ht="12" customHeight="1"/>
    <row r="917" customFormat="1" ht="12" customHeight="1"/>
    <row r="918" customFormat="1" ht="12" customHeight="1"/>
    <row r="919" customFormat="1" ht="12" customHeight="1"/>
    <row r="920" customFormat="1" ht="12" customHeight="1"/>
    <row r="921" customFormat="1" ht="12" customHeight="1"/>
    <row r="922" customFormat="1" ht="12" customHeight="1"/>
    <row r="923" customFormat="1" ht="12" customHeight="1"/>
    <row r="924" customFormat="1" ht="12" customHeight="1"/>
    <row r="925" customFormat="1" ht="12" customHeight="1"/>
    <row r="926" customFormat="1" ht="12" customHeight="1"/>
    <row r="927" customFormat="1" ht="12" customHeight="1"/>
    <row r="928" customFormat="1" ht="12" customHeight="1"/>
    <row r="929" customFormat="1" ht="12" customHeight="1"/>
    <row r="930" customFormat="1" ht="12" customHeight="1"/>
    <row r="931" customFormat="1" ht="12" customHeight="1"/>
    <row r="932" customFormat="1" ht="12" customHeight="1"/>
    <row r="933" customFormat="1" ht="12" customHeight="1"/>
    <row r="934" customFormat="1" ht="12" customHeight="1"/>
    <row r="935" customFormat="1" ht="12" customHeight="1"/>
    <row r="936" customFormat="1" ht="12" customHeight="1"/>
    <row r="937" customFormat="1" ht="12" customHeight="1"/>
    <row r="938" customFormat="1" ht="12" customHeight="1"/>
    <row r="939" customFormat="1" ht="12" customHeight="1"/>
    <row r="940" customFormat="1" ht="12" customHeight="1"/>
    <row r="941" customFormat="1" ht="12" customHeight="1"/>
    <row r="942" customFormat="1" ht="12" customHeight="1"/>
    <row r="943" customFormat="1" ht="12" customHeight="1"/>
    <row r="944" customFormat="1" ht="12" customHeight="1"/>
    <row r="945" customFormat="1" ht="12" customHeight="1"/>
    <row r="946" customFormat="1" ht="12" customHeight="1"/>
    <row r="947" customFormat="1" ht="12" customHeight="1"/>
    <row r="948" customFormat="1" ht="12" customHeight="1"/>
    <row r="949" customFormat="1" ht="12" customHeight="1"/>
    <row r="950" customFormat="1" ht="12" customHeight="1"/>
    <row r="951" customFormat="1" ht="12" customHeight="1"/>
    <row r="952" customFormat="1" ht="12" customHeight="1"/>
    <row r="953" customFormat="1" ht="12" customHeight="1"/>
    <row r="954" customFormat="1" ht="12" customHeight="1"/>
    <row r="955" customFormat="1" ht="12" customHeight="1"/>
    <row r="956" customFormat="1" ht="12" customHeight="1"/>
    <row r="957" customFormat="1" ht="12" customHeight="1"/>
    <row r="958" customFormat="1" ht="12" customHeight="1"/>
    <row r="959" customFormat="1" ht="12" customHeight="1"/>
    <row r="960" customFormat="1" ht="12" customHeight="1"/>
    <row r="961" customFormat="1" ht="12" customHeight="1"/>
    <row r="962" customFormat="1" ht="12" customHeight="1"/>
    <row r="963" customFormat="1" ht="12" customHeight="1"/>
    <row r="964" customFormat="1" ht="12" customHeight="1"/>
    <row r="965" customFormat="1" ht="12" customHeight="1"/>
    <row r="966" customFormat="1" ht="12" customHeight="1"/>
    <row r="967" customFormat="1" ht="12" customHeight="1"/>
    <row r="968" customFormat="1" ht="12" customHeight="1"/>
    <row r="969" customFormat="1" ht="12" customHeight="1"/>
    <row r="970" customFormat="1" ht="12" customHeight="1"/>
    <row r="971" customFormat="1" ht="12" customHeight="1"/>
    <row r="972" customFormat="1" ht="12" customHeight="1"/>
    <row r="973" customFormat="1" ht="12" customHeight="1"/>
    <row r="974" customFormat="1" ht="12" customHeight="1"/>
    <row r="975" customFormat="1" ht="12" customHeight="1"/>
    <row r="976" customFormat="1" ht="12" customHeight="1"/>
    <row r="977" customFormat="1" ht="12" customHeight="1"/>
    <row r="978" customFormat="1" ht="12" customHeight="1"/>
    <row r="979" customFormat="1" ht="12" customHeight="1"/>
    <row r="980" customFormat="1" ht="12" customHeight="1"/>
    <row r="981" customFormat="1" ht="12" customHeight="1"/>
    <row r="982" customFormat="1" ht="12" customHeight="1"/>
    <row r="983" customFormat="1" ht="12" customHeight="1"/>
    <row r="984" customFormat="1" ht="12" customHeight="1"/>
    <row r="985" customFormat="1" ht="12" customHeight="1"/>
    <row r="986" customFormat="1" ht="12" customHeight="1"/>
    <row r="987" customFormat="1" ht="12" customHeight="1"/>
    <row r="988" customFormat="1" ht="12" customHeight="1"/>
    <row r="989" customFormat="1" ht="12" customHeight="1"/>
    <row r="990" customFormat="1" ht="12" customHeight="1"/>
    <row r="991" customFormat="1" ht="12" customHeight="1"/>
    <row r="992" customFormat="1" ht="12" customHeight="1"/>
    <row r="993" customFormat="1" ht="12" customHeight="1"/>
    <row r="994" customFormat="1" ht="12" customHeight="1"/>
    <row r="995" customFormat="1" ht="12" customHeight="1"/>
    <row r="996" customFormat="1" ht="12" customHeight="1"/>
    <row r="997" customFormat="1" ht="12" customHeight="1"/>
    <row r="998" customFormat="1" ht="12" customHeight="1"/>
    <row r="999" customFormat="1" ht="12" customHeight="1"/>
    <row r="1000" customFormat="1" ht="12" customHeight="1"/>
  </sheetData>
  <mergeCells count="1">
    <mergeCell ref="C1:D1"/>
  </mergeCells>
  <dataValidations count="2">
    <dataValidation type="list" allowBlank="1" showErrorMessage="1" sqref="B4" xr:uid="{4DCC73C0-58B5-3A42-9883-754A3F319160}">
      <formula1>artiesten</formula1>
    </dataValidation>
    <dataValidation type="list" allowBlank="1" showErrorMessage="1" sqref="B5" xr:uid="{0141E665-5A5F-5543-8C44-0A0E171EDEEB}">
      <formula1>productie</formula1>
    </dataValidation>
  </dataValidations>
  <pageMargins left="0.75" right="0.75" top="1" bottom="1" header="0" footer="0"/>
  <pageSetup paperSize="9" orientation="portrait"/>
  <legacyDrawing r:id="rId1"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Z1000"/>
  <sheetViews>
    <sheetView workbookViewId="0">
      <selection sqref="A1:XFD1048576"/>
    </sheetView>
  </sheetViews>
  <sheetFormatPr defaultColWidth="14.5" defaultRowHeight="15" customHeight="1"/>
  <cols>
    <col min="1" max="1" width="55" customWidth="1"/>
    <col min="2" max="2" width="12.5" customWidth="1"/>
    <col min="3" max="3" width="15" bestFit="1" customWidth="1"/>
    <col min="4" max="4" width="12.875" customWidth="1"/>
    <col min="5" max="26" width="11" customWidth="1"/>
  </cols>
  <sheetData>
    <row r="1" spans="1:26" s="93" customFormat="1" ht="15.95">
      <c r="A1" s="128" t="s">
        <v>40</v>
      </c>
      <c r="B1" s="129">
        <v>2026</v>
      </c>
      <c r="C1" s="169" t="s">
        <v>128</v>
      </c>
      <c r="D1" s="182"/>
    </row>
    <row r="2" spans="1:26" ht="12" customHeight="1"/>
    <row r="3" spans="1:26" ht="12" customHeight="1">
      <c r="A3" s="17" t="s">
        <v>42</v>
      </c>
      <c r="B3" s="18" t="s">
        <v>15</v>
      </c>
    </row>
    <row r="4" spans="1:26" ht="12" customHeight="1">
      <c r="A4" s="17" t="s">
        <v>43</v>
      </c>
      <c r="B4" s="18" t="s">
        <v>15</v>
      </c>
    </row>
    <row r="5" spans="1:26" ht="12" customHeight="1">
      <c r="A5" s="17" t="s">
        <v>44</v>
      </c>
      <c r="B5" s="18" t="s">
        <v>15</v>
      </c>
    </row>
    <row r="6" spans="1:26" ht="12" customHeight="1">
      <c r="A6" s="17" t="s">
        <v>45</v>
      </c>
      <c r="B6" s="19">
        <v>0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2" customHeight="1"/>
    <row r="8" spans="1:26" ht="12" customHeight="1">
      <c r="A8" s="15" t="s">
        <v>46</v>
      </c>
    </row>
    <row r="9" spans="1:26" ht="12" customHeight="1">
      <c r="A9" s="17" t="s">
        <v>47</v>
      </c>
      <c r="B9" s="20" t="s">
        <v>123</v>
      </c>
    </row>
    <row r="10" spans="1:26" ht="12" customHeight="1">
      <c r="A10" s="17" t="s">
        <v>49</v>
      </c>
      <c r="B10" s="18" t="s">
        <v>15</v>
      </c>
    </row>
    <row r="11" spans="1:26" ht="12" customHeight="1">
      <c r="A11" s="17" t="s">
        <v>50</v>
      </c>
      <c r="B11" s="18" t="s">
        <v>15</v>
      </c>
      <c r="C11" s="7" t="s">
        <v>15</v>
      </c>
      <c r="D11" s="6" t="s">
        <v>15</v>
      </c>
      <c r="E11" s="6"/>
      <c r="F11" s="6"/>
    </row>
    <row r="12" spans="1:26" ht="12" customHeight="1">
      <c r="A12" s="17" t="s">
        <v>51</v>
      </c>
      <c r="B12" s="18" t="s">
        <v>15</v>
      </c>
      <c r="C12" s="7" t="s">
        <v>15</v>
      </c>
      <c r="D12" s="6"/>
      <c r="E12" s="6"/>
      <c r="F12" s="6"/>
    </row>
    <row r="13" spans="1:26" ht="12" customHeight="1">
      <c r="A13" s="17" t="s">
        <v>52</v>
      </c>
      <c r="B13" s="18" t="s">
        <v>15</v>
      </c>
      <c r="C13" s="7" t="s">
        <v>15</v>
      </c>
    </row>
    <row r="14" spans="1:26" ht="12" customHeight="1"/>
    <row r="15" spans="1:26" ht="12" customHeight="1">
      <c r="A15" s="17" t="s">
        <v>107</v>
      </c>
      <c r="B15" s="21">
        <v>0</v>
      </c>
    </row>
    <row r="16" spans="1:26" ht="12" customHeight="1">
      <c r="A16" s="17" t="s">
        <v>108</v>
      </c>
      <c r="B16" s="21">
        <v>0</v>
      </c>
    </row>
    <row r="17" spans="1:26" ht="12" customHeight="1">
      <c r="A17" s="17" t="s">
        <v>109</v>
      </c>
      <c r="B17" s="21">
        <v>0</v>
      </c>
    </row>
    <row r="18" spans="1:26" ht="12" customHeight="1">
      <c r="B18" s="42" t="s">
        <v>110</v>
      </c>
      <c r="C18" s="42" t="s">
        <v>129</v>
      </c>
      <c r="D18" s="42" t="s">
        <v>130</v>
      </c>
    </row>
    <row r="19" spans="1:26" ht="12" customHeight="1">
      <c r="A19" s="17" t="s">
        <v>114</v>
      </c>
      <c r="B19" s="51">
        <f>B15/20</f>
        <v>0</v>
      </c>
      <c r="C19" s="51">
        <f>B16*1/20</f>
        <v>0</v>
      </c>
      <c r="D19" s="51">
        <f>B17*1/20</f>
        <v>0</v>
      </c>
    </row>
    <row r="20" spans="1:26" ht="12" customHeight="1">
      <c r="A20" s="17" t="s">
        <v>115</v>
      </c>
      <c r="B20" s="51">
        <f>B15/22</f>
        <v>0</v>
      </c>
      <c r="C20" s="51">
        <f>B16*1/22</f>
        <v>0</v>
      </c>
      <c r="D20" s="51">
        <f>B17*1/22</f>
        <v>0</v>
      </c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spans="1:26" ht="12" customHeight="1"/>
    <row r="22" spans="1:26" ht="12" customHeight="1">
      <c r="A22" s="17" t="s">
        <v>68</v>
      </c>
      <c r="B22" s="25">
        <v>0</v>
      </c>
      <c r="C22" s="7" t="s">
        <v>69</v>
      </c>
    </row>
    <row r="23" spans="1:26" ht="12" customHeight="1">
      <c r="A23" s="17" t="s">
        <v>116</v>
      </c>
      <c r="B23" s="25">
        <v>0</v>
      </c>
      <c r="C23" s="7" t="s">
        <v>69</v>
      </c>
    </row>
    <row r="24" spans="1:26" ht="12" customHeight="1">
      <c r="A24" s="17" t="s">
        <v>71</v>
      </c>
      <c r="B24" s="25">
        <v>0</v>
      </c>
      <c r="C24" s="7" t="s">
        <v>69</v>
      </c>
    </row>
    <row r="25" spans="1:26" ht="12" customHeight="1">
      <c r="A25" s="17" t="s">
        <v>73</v>
      </c>
      <c r="B25" s="25">
        <v>0</v>
      </c>
      <c r="C25" s="7" t="s">
        <v>69</v>
      </c>
    </row>
    <row r="26" spans="1:26" ht="12" customHeight="1"/>
    <row r="27" spans="1:26" ht="12" customHeight="1">
      <c r="A27" s="17" t="s">
        <v>75</v>
      </c>
      <c r="B27" s="8">
        <f>'RSZ-tarieven'!B5</f>
        <v>0.30609999999999998</v>
      </c>
    </row>
    <row r="28" spans="1:26" ht="12" customHeight="1">
      <c r="A28" s="17" t="s">
        <v>76</v>
      </c>
      <c r="B28" s="8">
        <f>'RSZ-tarieven'!B15</f>
        <v>1.9799999999999998E-2</v>
      </c>
    </row>
    <row r="29" spans="1:26" ht="12" customHeight="1">
      <c r="A29" s="17" t="s">
        <v>77</v>
      </c>
      <c r="B29" s="22">
        <f>IF(B6&lt;10,0,1.69%)</f>
        <v>0</v>
      </c>
    </row>
    <row r="30" spans="1:26" ht="12" customHeight="1">
      <c r="A30" s="17" t="s">
        <v>117</v>
      </c>
      <c r="B30" s="26">
        <f>IF(B15&gt;3744,0,0.14*(11233.89-(B15*3))/13/5)</f>
        <v>24.196070769230769</v>
      </c>
      <c r="C30" s="6" t="s">
        <v>15</v>
      </c>
    </row>
    <row r="31" spans="1:26" ht="12" customHeight="1">
      <c r="A31" s="17" t="s">
        <v>79</v>
      </c>
      <c r="B31" s="26">
        <f>('RSZ-tarieven'!B31)*3/65</f>
        <v>7.953846153846154</v>
      </c>
      <c r="C31" s="7" t="s">
        <v>131</v>
      </c>
    </row>
    <row r="32" spans="1:26" ht="12" customHeight="1">
      <c r="A32" s="17" t="s">
        <v>80</v>
      </c>
      <c r="B32" s="27"/>
    </row>
    <row r="33" spans="1:26" ht="12" customHeight="1">
      <c r="J33" s="28" t="s">
        <v>15</v>
      </c>
      <c r="M33" s="29" t="s">
        <v>15</v>
      </c>
      <c r="P33" s="24"/>
    </row>
    <row r="34" spans="1:26" ht="12" customHeight="1">
      <c r="B34" s="30">
        <f>B1</f>
        <v>2026</v>
      </c>
      <c r="C34" s="20" t="s">
        <v>82</v>
      </c>
      <c r="D34" s="20" t="s">
        <v>83</v>
      </c>
      <c r="E34" s="20" t="s">
        <v>84</v>
      </c>
      <c r="F34" s="20" t="s">
        <v>85</v>
      </c>
      <c r="G34" s="20" t="s">
        <v>86</v>
      </c>
      <c r="H34" s="20" t="s">
        <v>87</v>
      </c>
      <c r="I34" s="20" t="s">
        <v>89</v>
      </c>
      <c r="J34" s="20" t="s">
        <v>90</v>
      </c>
      <c r="K34" s="20" t="s">
        <v>91</v>
      </c>
      <c r="L34" s="20" t="s">
        <v>92</v>
      </c>
      <c r="M34" s="20" t="s">
        <v>93</v>
      </c>
      <c r="N34" s="52" t="s">
        <v>95</v>
      </c>
    </row>
    <row r="35" spans="1:26" ht="12" customHeight="1">
      <c r="A35" s="43" t="s">
        <v>120</v>
      </c>
      <c r="B35" s="44">
        <f t="shared" ref="B35:B42" si="0">SUM(C35:N35)</f>
        <v>0</v>
      </c>
      <c r="C35" s="45">
        <v>0</v>
      </c>
      <c r="D35" s="46">
        <v>0</v>
      </c>
      <c r="E35" s="46">
        <v>0</v>
      </c>
      <c r="F35" s="46">
        <v>0</v>
      </c>
      <c r="G35" s="46">
        <v>0</v>
      </c>
      <c r="H35" s="46">
        <v>0</v>
      </c>
      <c r="I35" s="46">
        <v>0</v>
      </c>
      <c r="J35" s="46">
        <v>0</v>
      </c>
      <c r="K35" s="46">
        <v>0</v>
      </c>
      <c r="L35" s="46">
        <v>0</v>
      </c>
      <c r="M35" s="46">
        <v>0</v>
      </c>
      <c r="N35" s="47">
        <v>0</v>
      </c>
    </row>
    <row r="36" spans="1:26" ht="12" customHeight="1">
      <c r="A36" s="43" t="s">
        <v>121</v>
      </c>
      <c r="B36" s="44">
        <f t="shared" si="0"/>
        <v>0</v>
      </c>
      <c r="C36" s="45">
        <v>0</v>
      </c>
      <c r="D36" s="46">
        <v>0</v>
      </c>
      <c r="E36" s="46">
        <v>0</v>
      </c>
      <c r="F36" s="46">
        <v>0</v>
      </c>
      <c r="G36" s="46">
        <v>0</v>
      </c>
      <c r="H36" s="46">
        <v>0</v>
      </c>
      <c r="I36" s="46">
        <v>0</v>
      </c>
      <c r="J36" s="46">
        <v>0</v>
      </c>
      <c r="K36" s="46">
        <v>0</v>
      </c>
      <c r="L36" s="46">
        <v>0</v>
      </c>
      <c r="M36" s="46">
        <v>0</v>
      </c>
      <c r="N36" s="47">
        <v>0</v>
      </c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</row>
    <row r="37" spans="1:26" ht="12" customHeight="1">
      <c r="A37" s="7" t="s">
        <v>99</v>
      </c>
      <c r="B37" s="33">
        <f t="shared" si="0"/>
        <v>0</v>
      </c>
      <c r="C37" s="34">
        <f t="shared" ref="C37:N37" si="1">($B19*C35)+($B20*C36)</f>
        <v>0</v>
      </c>
      <c r="D37" s="24">
        <f t="shared" si="1"/>
        <v>0</v>
      </c>
      <c r="E37" s="24">
        <f t="shared" si="1"/>
        <v>0</v>
      </c>
      <c r="F37" s="24">
        <f t="shared" si="1"/>
        <v>0</v>
      </c>
      <c r="G37" s="24">
        <f t="shared" si="1"/>
        <v>0</v>
      </c>
      <c r="H37" s="24">
        <f t="shared" si="1"/>
        <v>0</v>
      </c>
      <c r="I37" s="24">
        <f t="shared" si="1"/>
        <v>0</v>
      </c>
      <c r="J37" s="24">
        <f t="shared" si="1"/>
        <v>0</v>
      </c>
      <c r="K37" s="24">
        <f t="shared" si="1"/>
        <v>0</v>
      </c>
      <c r="L37" s="24">
        <f t="shared" si="1"/>
        <v>0</v>
      </c>
      <c r="M37" s="24">
        <f t="shared" si="1"/>
        <v>0</v>
      </c>
      <c r="N37" s="114">
        <f t="shared" si="1"/>
        <v>0</v>
      </c>
    </row>
    <row r="38" spans="1:26" ht="12" customHeight="1">
      <c r="A38" s="7" t="s">
        <v>100</v>
      </c>
      <c r="B38" s="33">
        <f t="shared" si="0"/>
        <v>0</v>
      </c>
      <c r="C38" s="34">
        <f t="shared" ref="C38:N38" si="2">$B$22*(C35+C36)</f>
        <v>0</v>
      </c>
      <c r="D38" s="24">
        <f t="shared" si="2"/>
        <v>0</v>
      </c>
      <c r="E38" s="24">
        <f t="shared" si="2"/>
        <v>0</v>
      </c>
      <c r="F38" s="24">
        <f t="shared" si="2"/>
        <v>0</v>
      </c>
      <c r="G38" s="24">
        <f t="shared" si="2"/>
        <v>0</v>
      </c>
      <c r="H38" s="24">
        <f t="shared" si="2"/>
        <v>0</v>
      </c>
      <c r="I38" s="24">
        <f t="shared" si="2"/>
        <v>0</v>
      </c>
      <c r="J38" s="24">
        <f t="shared" si="2"/>
        <v>0</v>
      </c>
      <c r="K38" s="24">
        <f t="shared" si="2"/>
        <v>0</v>
      </c>
      <c r="L38" s="24">
        <f t="shared" si="2"/>
        <v>0</v>
      </c>
      <c r="M38" s="24">
        <f t="shared" si="2"/>
        <v>0</v>
      </c>
      <c r="N38" s="114">
        <f t="shared" si="2"/>
        <v>0</v>
      </c>
    </row>
    <row r="39" spans="1:26" ht="12" customHeight="1">
      <c r="A39" s="7" t="s">
        <v>101</v>
      </c>
      <c r="B39" s="33">
        <f t="shared" si="0"/>
        <v>0</v>
      </c>
      <c r="C39" s="34">
        <f t="shared" ref="C39:E39" si="3">MAX(0,IF((C37+C38)&gt;0,((C37+C38)*108%)*($B$27+$B$28+$B$29)-(($B$30+$B$31+$B$32)*(C$35+C$36)),0))</f>
        <v>0</v>
      </c>
      <c r="D39" s="24">
        <f t="shared" si="3"/>
        <v>0</v>
      </c>
      <c r="E39" s="24">
        <f t="shared" si="3"/>
        <v>0</v>
      </c>
      <c r="F39" s="24">
        <f t="shared" ref="F39:N39" si="4">MAX(0,IF((F37+F38)&gt;0,((F37+F38)*108%)*($B$27+$B$28+$B$29)-(($B$30+$B$32)*(F$35+F$36)),0))</f>
        <v>0</v>
      </c>
      <c r="G39" s="24">
        <f t="shared" si="4"/>
        <v>0</v>
      </c>
      <c r="H39" s="24">
        <f t="shared" si="4"/>
        <v>0</v>
      </c>
      <c r="I39" s="24">
        <f t="shared" si="4"/>
        <v>0</v>
      </c>
      <c r="J39" s="24">
        <f t="shared" si="4"/>
        <v>0</v>
      </c>
      <c r="K39" s="24">
        <f t="shared" si="4"/>
        <v>0</v>
      </c>
      <c r="L39" s="24">
        <f t="shared" si="4"/>
        <v>0</v>
      </c>
      <c r="M39" s="24">
        <f t="shared" si="4"/>
        <v>0</v>
      </c>
      <c r="N39" s="114">
        <f t="shared" si="4"/>
        <v>0</v>
      </c>
    </row>
    <row r="40" spans="1:26" ht="12" customHeight="1">
      <c r="A40" s="7" t="s">
        <v>102</v>
      </c>
      <c r="B40" s="33">
        <f t="shared" si="0"/>
        <v>0</v>
      </c>
      <c r="C40" s="34">
        <f t="shared" ref="C40:N40" si="5">$B23*(C35+C36)</f>
        <v>0</v>
      </c>
      <c r="D40" s="35">
        <f t="shared" si="5"/>
        <v>0</v>
      </c>
      <c r="E40" s="35">
        <f t="shared" si="5"/>
        <v>0</v>
      </c>
      <c r="F40" s="35">
        <f t="shared" si="5"/>
        <v>0</v>
      </c>
      <c r="G40" s="35">
        <f t="shared" si="5"/>
        <v>0</v>
      </c>
      <c r="H40" s="35">
        <f t="shared" si="5"/>
        <v>0</v>
      </c>
      <c r="I40" s="35">
        <f t="shared" si="5"/>
        <v>0</v>
      </c>
      <c r="J40" s="35">
        <f t="shared" si="5"/>
        <v>0</v>
      </c>
      <c r="K40" s="35">
        <f t="shared" si="5"/>
        <v>0</v>
      </c>
      <c r="L40" s="35">
        <f t="shared" si="5"/>
        <v>0</v>
      </c>
      <c r="M40" s="35">
        <f t="shared" si="5"/>
        <v>0</v>
      </c>
      <c r="N40" s="115">
        <f t="shared" si="5"/>
        <v>0</v>
      </c>
    </row>
    <row r="41" spans="1:26" ht="12" customHeight="1">
      <c r="A41" s="7" t="s">
        <v>103</v>
      </c>
      <c r="B41" s="33">
        <f t="shared" si="0"/>
        <v>0</v>
      </c>
      <c r="C41" s="34">
        <f t="shared" ref="C41:N41" si="6">$B24*(C35+C36)</f>
        <v>0</v>
      </c>
      <c r="D41" s="24">
        <f t="shared" si="6"/>
        <v>0</v>
      </c>
      <c r="E41" s="24">
        <f t="shared" si="6"/>
        <v>0</v>
      </c>
      <c r="F41" s="24">
        <f t="shared" si="6"/>
        <v>0</v>
      </c>
      <c r="G41" s="24">
        <f t="shared" si="6"/>
        <v>0</v>
      </c>
      <c r="H41" s="24">
        <f t="shared" si="6"/>
        <v>0</v>
      </c>
      <c r="I41" s="24">
        <f t="shared" si="6"/>
        <v>0</v>
      </c>
      <c r="J41" s="24">
        <f t="shared" si="6"/>
        <v>0</v>
      </c>
      <c r="K41" s="24">
        <f t="shared" si="6"/>
        <v>0</v>
      </c>
      <c r="L41" s="24">
        <f t="shared" si="6"/>
        <v>0</v>
      </c>
      <c r="M41" s="24">
        <f t="shared" si="6"/>
        <v>0</v>
      </c>
      <c r="N41" s="114">
        <f t="shared" si="6"/>
        <v>0</v>
      </c>
    </row>
    <row r="42" spans="1:26" ht="12" customHeight="1">
      <c r="A42" s="7" t="s">
        <v>104</v>
      </c>
      <c r="B42" s="36">
        <f t="shared" si="0"/>
        <v>0</v>
      </c>
      <c r="C42" s="116">
        <f t="shared" ref="C42:N42" si="7">$B25*(C35+C36)</f>
        <v>0</v>
      </c>
      <c r="D42" s="117">
        <f t="shared" si="7"/>
        <v>0</v>
      </c>
      <c r="E42" s="117">
        <f t="shared" si="7"/>
        <v>0</v>
      </c>
      <c r="F42" s="117">
        <f t="shared" si="7"/>
        <v>0</v>
      </c>
      <c r="G42" s="117">
        <f t="shared" si="7"/>
        <v>0</v>
      </c>
      <c r="H42" s="117">
        <f t="shared" si="7"/>
        <v>0</v>
      </c>
      <c r="I42" s="117">
        <f t="shared" si="7"/>
        <v>0</v>
      </c>
      <c r="J42" s="117">
        <f t="shared" si="7"/>
        <v>0</v>
      </c>
      <c r="K42" s="117">
        <f t="shared" si="7"/>
        <v>0</v>
      </c>
      <c r="L42" s="117">
        <f t="shared" si="7"/>
        <v>0</v>
      </c>
      <c r="M42" s="117">
        <f t="shared" si="7"/>
        <v>0</v>
      </c>
      <c r="N42" s="119">
        <f t="shared" si="7"/>
        <v>0</v>
      </c>
    </row>
    <row r="43" spans="1:26" ht="12" customHeight="1">
      <c r="B43" s="37">
        <f t="shared" ref="B43:N43" si="8">SUM(B37:B42)</f>
        <v>0</v>
      </c>
      <c r="C43" s="120">
        <f t="shared" si="8"/>
        <v>0</v>
      </c>
      <c r="D43" s="121">
        <f t="shared" si="8"/>
        <v>0</v>
      </c>
      <c r="E43" s="121">
        <f t="shared" si="8"/>
        <v>0</v>
      </c>
      <c r="F43" s="121">
        <f t="shared" si="8"/>
        <v>0</v>
      </c>
      <c r="G43" s="121">
        <f t="shared" si="8"/>
        <v>0</v>
      </c>
      <c r="H43" s="121">
        <f t="shared" si="8"/>
        <v>0</v>
      </c>
      <c r="I43" s="121">
        <f t="shared" si="8"/>
        <v>0</v>
      </c>
      <c r="J43" s="121">
        <f t="shared" si="8"/>
        <v>0</v>
      </c>
      <c r="K43" s="121">
        <f t="shared" si="8"/>
        <v>0</v>
      </c>
      <c r="L43" s="121">
        <f t="shared" si="8"/>
        <v>0</v>
      </c>
      <c r="M43" s="121">
        <f t="shared" si="8"/>
        <v>0</v>
      </c>
      <c r="N43" s="122">
        <f t="shared" si="8"/>
        <v>0</v>
      </c>
    </row>
    <row r="44" spans="1:26" ht="12" customHeight="1">
      <c r="A44" s="38" t="s">
        <v>105</v>
      </c>
      <c r="B44" s="39">
        <f>(SUM(C43:N43)-B43)+(SUM(C37:N42)-B43)</f>
        <v>0</v>
      </c>
      <c r="E44" s="6"/>
      <c r="F44" s="6"/>
      <c r="G44" s="6"/>
      <c r="H44" s="6"/>
      <c r="I44" s="6"/>
      <c r="J44" s="6"/>
      <c r="K44" s="6"/>
      <c r="L44" s="6"/>
      <c r="M44" s="6"/>
      <c r="N44" s="130"/>
    </row>
    <row r="45" spans="1:26" ht="12" customHeight="1">
      <c r="B45" s="40" t="s">
        <v>106</v>
      </c>
      <c r="E45" s="6"/>
      <c r="F45" s="6"/>
      <c r="G45" s="6"/>
      <c r="H45" s="6"/>
      <c r="I45" s="6"/>
      <c r="J45" s="6"/>
      <c r="K45" s="6"/>
      <c r="L45" s="6"/>
      <c r="M45" s="6"/>
      <c r="N45" s="130"/>
    </row>
    <row r="46" spans="1:26" ht="12" customHeight="1">
      <c r="A46" s="8">
        <v>0.1027</v>
      </c>
      <c r="B46" s="41">
        <f>SUM(C46:N46)</f>
        <v>0</v>
      </c>
      <c r="C46" s="123">
        <f t="shared" ref="C46:N46" si="9">(C37*108%)*$A$46</f>
        <v>0</v>
      </c>
      <c r="D46" s="123">
        <f t="shared" si="9"/>
        <v>0</v>
      </c>
      <c r="E46" s="123">
        <f t="shared" si="9"/>
        <v>0</v>
      </c>
      <c r="F46" s="123">
        <f t="shared" si="9"/>
        <v>0</v>
      </c>
      <c r="G46" s="123">
        <f t="shared" si="9"/>
        <v>0</v>
      </c>
      <c r="H46" s="123">
        <f t="shared" si="9"/>
        <v>0</v>
      </c>
      <c r="I46" s="123">
        <f t="shared" si="9"/>
        <v>0</v>
      </c>
      <c r="J46" s="123">
        <f t="shared" si="9"/>
        <v>0</v>
      </c>
      <c r="K46" s="123">
        <f t="shared" si="9"/>
        <v>0</v>
      </c>
      <c r="L46" s="123">
        <f t="shared" si="9"/>
        <v>0</v>
      </c>
      <c r="M46" s="123">
        <f t="shared" si="9"/>
        <v>0</v>
      </c>
      <c r="N46" s="125">
        <f t="shared" si="9"/>
        <v>0</v>
      </c>
    </row>
    <row r="47" spans="1:26" ht="12" customHeight="1"/>
    <row r="48" spans="1:26" ht="12" customHeight="1"/>
    <row r="49" customFormat="1" ht="12" customHeight="1"/>
    <row r="50" customFormat="1" ht="12" customHeight="1"/>
    <row r="51" customFormat="1" ht="12" customHeight="1"/>
    <row r="52" customFormat="1" ht="12" customHeight="1"/>
    <row r="53" customFormat="1" ht="12" customHeight="1"/>
    <row r="54" customFormat="1" ht="12" customHeight="1"/>
    <row r="55" customFormat="1" ht="12" customHeight="1"/>
    <row r="56" customFormat="1" ht="12" customHeight="1"/>
    <row r="57" customFormat="1" ht="12" customHeight="1"/>
    <row r="58" customFormat="1" ht="12" customHeight="1"/>
    <row r="59" customFormat="1" ht="12" customHeight="1"/>
    <row r="60" customFormat="1" ht="12" customHeight="1"/>
    <row r="61" customFormat="1" ht="12" customHeight="1"/>
    <row r="62" customFormat="1" ht="12" customHeight="1"/>
    <row r="63" customFormat="1" ht="12" customHeight="1"/>
    <row r="64" customFormat="1" ht="12" customHeight="1"/>
    <row r="65" customFormat="1" ht="12" customHeight="1"/>
    <row r="66" customFormat="1" ht="12" customHeight="1"/>
    <row r="67" customFormat="1" ht="12" customHeight="1"/>
    <row r="68" customFormat="1" ht="12" customHeight="1"/>
    <row r="69" customFormat="1" ht="12" customHeight="1"/>
    <row r="70" customFormat="1" ht="12" customHeight="1"/>
    <row r="71" customFormat="1" ht="12" customHeight="1"/>
    <row r="72" customFormat="1" ht="12" customHeight="1"/>
    <row r="73" customFormat="1" ht="12" customHeight="1"/>
    <row r="74" customFormat="1" ht="12" customHeight="1"/>
    <row r="75" customFormat="1" ht="12" customHeight="1"/>
    <row r="76" customFormat="1" ht="12" customHeight="1"/>
    <row r="77" customFormat="1" ht="12" customHeight="1"/>
    <row r="78" customFormat="1" ht="12" customHeight="1"/>
    <row r="79" customFormat="1" ht="12" customHeight="1"/>
    <row r="80" customFormat="1" ht="12" customHeight="1"/>
    <row r="81" customFormat="1" ht="12" customHeight="1"/>
    <row r="82" customFormat="1" ht="12" customHeight="1"/>
    <row r="83" customFormat="1" ht="12" customHeight="1"/>
    <row r="84" customFormat="1" ht="12" customHeight="1"/>
    <row r="85" customFormat="1" ht="12" customHeight="1"/>
    <row r="86" customFormat="1" ht="12" customHeight="1"/>
    <row r="87" customFormat="1" ht="12" customHeight="1"/>
    <row r="88" customFormat="1" ht="12" customHeight="1"/>
    <row r="89" customFormat="1" ht="12" customHeight="1"/>
    <row r="90" customFormat="1" ht="12" customHeight="1"/>
    <row r="91" customFormat="1" ht="12" customHeight="1"/>
    <row r="92" customFormat="1" ht="12" customHeight="1"/>
    <row r="93" customFormat="1" ht="12" customHeight="1"/>
    <row r="94" customFormat="1" ht="12" customHeight="1"/>
    <row r="95" customFormat="1" ht="12" customHeight="1"/>
    <row r="96" customFormat="1" ht="12" customHeight="1"/>
    <row r="97" customFormat="1" ht="12" customHeight="1"/>
    <row r="98" customFormat="1" ht="12" customHeight="1"/>
    <row r="99" customFormat="1" ht="12" customHeight="1"/>
    <row r="100" customFormat="1" ht="12" customHeight="1"/>
    <row r="101" customFormat="1" ht="12" customHeight="1"/>
    <row r="102" customFormat="1" ht="12" customHeight="1"/>
    <row r="103" customFormat="1" ht="12" customHeight="1"/>
    <row r="104" customFormat="1" ht="12" customHeight="1"/>
    <row r="105" customFormat="1" ht="12" customHeight="1"/>
    <row r="106" customFormat="1" ht="12" customHeight="1"/>
    <row r="107" customFormat="1" ht="12" customHeight="1"/>
    <row r="108" customFormat="1" ht="12" customHeight="1"/>
    <row r="109" customFormat="1" ht="12" customHeight="1"/>
    <row r="110" customFormat="1" ht="12" customHeight="1"/>
    <row r="111" customFormat="1" ht="12" customHeight="1"/>
    <row r="112" customFormat="1" ht="12" customHeight="1"/>
    <row r="113" customFormat="1" ht="12" customHeight="1"/>
    <row r="114" customFormat="1" ht="12" customHeight="1"/>
    <row r="115" customFormat="1" ht="12" customHeight="1"/>
    <row r="116" customFormat="1" ht="12" customHeight="1"/>
    <row r="117" customFormat="1" ht="12" customHeight="1"/>
    <row r="118" customFormat="1" ht="12" customHeight="1"/>
    <row r="119" customFormat="1" ht="12" customHeight="1"/>
    <row r="120" customFormat="1" ht="12" customHeight="1"/>
    <row r="121" customFormat="1" ht="12" customHeight="1"/>
    <row r="122" customFormat="1" ht="12" customHeight="1"/>
    <row r="123" customFormat="1" ht="12" customHeight="1"/>
    <row r="124" customFormat="1" ht="12" customHeight="1"/>
    <row r="125" customFormat="1" ht="12" customHeight="1"/>
    <row r="126" customFormat="1" ht="12" customHeight="1"/>
    <row r="127" customFormat="1" ht="12" customHeight="1"/>
    <row r="128" customFormat="1" ht="12" customHeight="1"/>
    <row r="129" customFormat="1" ht="12" customHeight="1"/>
    <row r="130" customFormat="1" ht="12" customHeight="1"/>
    <row r="131" customFormat="1" ht="12" customHeight="1"/>
    <row r="132" customFormat="1" ht="12" customHeight="1"/>
    <row r="133" customFormat="1" ht="12" customHeight="1"/>
    <row r="134" customFormat="1" ht="12" customHeight="1"/>
    <row r="135" customFormat="1" ht="12" customHeight="1"/>
    <row r="136" customFormat="1" ht="12" customHeight="1"/>
    <row r="137" customFormat="1" ht="12" customHeight="1"/>
    <row r="138" customFormat="1" ht="12" customHeight="1"/>
    <row r="139" customFormat="1" ht="12" customHeight="1"/>
    <row r="140" customFormat="1" ht="12" customHeight="1"/>
    <row r="141" customFormat="1" ht="12" customHeight="1"/>
    <row r="142" customFormat="1" ht="12" customHeight="1"/>
    <row r="143" customFormat="1" ht="12" customHeight="1"/>
    <row r="144" customFormat="1" ht="12" customHeight="1"/>
    <row r="145" customFormat="1" ht="12" customHeight="1"/>
    <row r="146" customFormat="1" ht="12" customHeight="1"/>
    <row r="147" customFormat="1" ht="12" customHeight="1"/>
    <row r="148" customFormat="1" ht="12" customHeight="1"/>
    <row r="149" customFormat="1" ht="12" customHeight="1"/>
    <row r="150" customFormat="1" ht="12" customHeight="1"/>
    <row r="151" customFormat="1" ht="12" customHeight="1"/>
    <row r="152" customFormat="1" ht="12" customHeight="1"/>
    <row r="153" customFormat="1" ht="12" customHeight="1"/>
    <row r="154" customFormat="1" ht="12" customHeight="1"/>
    <row r="155" customFormat="1" ht="12" customHeight="1"/>
    <row r="156" customFormat="1" ht="12" customHeight="1"/>
    <row r="157" customFormat="1" ht="12" customHeight="1"/>
    <row r="158" customFormat="1" ht="12" customHeight="1"/>
    <row r="159" customFormat="1" ht="12" customHeight="1"/>
    <row r="160" customFormat="1" ht="12" customHeight="1"/>
    <row r="161" customFormat="1" ht="12" customHeight="1"/>
    <row r="162" customFormat="1" ht="12" customHeight="1"/>
    <row r="163" customFormat="1" ht="12" customHeight="1"/>
    <row r="164" customFormat="1" ht="12" customHeight="1"/>
    <row r="165" customFormat="1" ht="12" customHeight="1"/>
    <row r="166" customFormat="1" ht="12" customHeight="1"/>
    <row r="167" customFormat="1" ht="12" customHeight="1"/>
    <row r="168" customFormat="1" ht="12" customHeight="1"/>
    <row r="169" customFormat="1" ht="12" customHeight="1"/>
    <row r="170" customFormat="1" ht="12" customHeight="1"/>
    <row r="171" customFormat="1" ht="12" customHeight="1"/>
    <row r="172" customFormat="1" ht="12" customHeight="1"/>
    <row r="173" customFormat="1" ht="12" customHeight="1"/>
    <row r="174" customFormat="1" ht="12" customHeight="1"/>
    <row r="175" customFormat="1" ht="12" customHeight="1"/>
    <row r="176" customFormat="1" ht="12" customHeight="1"/>
    <row r="177" customFormat="1" ht="12" customHeight="1"/>
    <row r="178" customFormat="1" ht="12" customHeight="1"/>
    <row r="179" customFormat="1" ht="12" customHeight="1"/>
    <row r="180" customFormat="1" ht="12" customHeight="1"/>
    <row r="181" customFormat="1" ht="12" customHeight="1"/>
    <row r="182" customFormat="1" ht="12" customHeight="1"/>
    <row r="183" customFormat="1" ht="12" customHeight="1"/>
    <row r="184" customFormat="1" ht="12" customHeight="1"/>
    <row r="185" customFormat="1" ht="12" customHeight="1"/>
    <row r="186" customFormat="1" ht="12" customHeight="1"/>
    <row r="187" customFormat="1" ht="12" customHeight="1"/>
    <row r="188" customFormat="1" ht="12" customHeight="1"/>
    <row r="189" customFormat="1" ht="12" customHeight="1"/>
    <row r="190" customFormat="1" ht="12" customHeight="1"/>
    <row r="191" customFormat="1" ht="12" customHeight="1"/>
    <row r="192" customFormat="1" ht="12" customHeight="1"/>
    <row r="193" customFormat="1" ht="12" customHeight="1"/>
    <row r="194" customFormat="1" ht="12" customHeight="1"/>
    <row r="195" customFormat="1" ht="12" customHeight="1"/>
    <row r="196" customFormat="1" ht="12" customHeight="1"/>
    <row r="197" customFormat="1" ht="12" customHeight="1"/>
    <row r="198" customFormat="1" ht="12" customHeight="1"/>
    <row r="199" customFormat="1" ht="12" customHeight="1"/>
    <row r="200" customFormat="1" ht="12" customHeight="1"/>
    <row r="201" customFormat="1" ht="12" customHeight="1"/>
    <row r="202" customFormat="1" ht="12" customHeight="1"/>
    <row r="203" customFormat="1" ht="12" customHeight="1"/>
    <row r="204" customFormat="1" ht="12" customHeight="1"/>
    <row r="205" customFormat="1" ht="12" customHeight="1"/>
    <row r="206" customFormat="1" ht="12" customHeight="1"/>
    <row r="207" customFormat="1" ht="12" customHeight="1"/>
    <row r="208" customFormat="1" ht="12" customHeight="1"/>
    <row r="209" customFormat="1" ht="12" customHeight="1"/>
    <row r="210" customFormat="1" ht="12" customHeight="1"/>
    <row r="211" customFormat="1" ht="12" customHeight="1"/>
    <row r="212" customFormat="1" ht="12" customHeight="1"/>
    <row r="213" customFormat="1" ht="12" customHeight="1"/>
    <row r="214" customFormat="1" ht="12" customHeight="1"/>
    <row r="215" customFormat="1" ht="12" customHeight="1"/>
    <row r="216" customFormat="1" ht="12" customHeight="1"/>
    <row r="217" customFormat="1" ht="12" customHeight="1"/>
    <row r="218" customFormat="1" ht="12" customHeight="1"/>
    <row r="219" customFormat="1" ht="12" customHeight="1"/>
    <row r="220" customFormat="1" ht="12" customHeight="1"/>
    <row r="221" customFormat="1" ht="12" customHeight="1"/>
    <row r="222" customFormat="1" ht="12" customHeight="1"/>
    <row r="223" customFormat="1" ht="12" customHeight="1"/>
    <row r="224" customFormat="1" ht="12" customHeight="1"/>
    <row r="225" customFormat="1" ht="12" customHeight="1"/>
    <row r="226" customFormat="1" ht="12" customHeight="1"/>
    <row r="227" customFormat="1" ht="12" customHeight="1"/>
    <row r="228" customFormat="1" ht="12" customHeight="1"/>
    <row r="229" customFormat="1" ht="12" customHeight="1"/>
    <row r="230" customFormat="1" ht="12" customHeight="1"/>
    <row r="231" customFormat="1" ht="12" customHeight="1"/>
    <row r="232" customFormat="1" ht="12" customHeight="1"/>
    <row r="233" customFormat="1" ht="12" customHeight="1"/>
    <row r="234" customFormat="1" ht="12" customHeight="1"/>
    <row r="235" customFormat="1" ht="12" customHeight="1"/>
    <row r="236" customFormat="1" ht="12" customHeight="1"/>
    <row r="237" customFormat="1" ht="12" customHeight="1"/>
    <row r="238" customFormat="1" ht="12" customHeight="1"/>
    <row r="239" customFormat="1" ht="12" customHeight="1"/>
    <row r="240" customFormat="1" ht="12" customHeight="1"/>
    <row r="241" customFormat="1" ht="12" customHeight="1"/>
    <row r="242" customFormat="1" ht="12" customHeight="1"/>
    <row r="243" customFormat="1" ht="12" customHeight="1"/>
    <row r="244" customFormat="1" ht="12" customHeight="1"/>
    <row r="245" customFormat="1" ht="12" customHeight="1"/>
    <row r="246" customFormat="1" ht="12" customHeight="1"/>
    <row r="247" customFormat="1" ht="12" customHeight="1"/>
    <row r="248" customFormat="1" ht="12" customHeight="1"/>
    <row r="249" customFormat="1" ht="12" customHeight="1"/>
    <row r="250" customFormat="1" ht="12" customHeight="1"/>
    <row r="251" customFormat="1" ht="12" customHeight="1"/>
    <row r="252" customFormat="1" ht="12" customHeight="1"/>
    <row r="253" customFormat="1" ht="12" customHeight="1"/>
    <row r="254" customFormat="1" ht="12" customHeight="1"/>
    <row r="255" customFormat="1" ht="12" customHeight="1"/>
    <row r="256" customFormat="1" ht="12" customHeight="1"/>
    <row r="257" customFormat="1" ht="12" customHeight="1"/>
    <row r="258" customFormat="1" ht="12" customHeight="1"/>
    <row r="259" customFormat="1" ht="12" customHeight="1"/>
    <row r="260" customFormat="1" ht="12" customHeight="1"/>
    <row r="261" customFormat="1" ht="12" customHeight="1"/>
    <row r="262" customFormat="1" ht="12" customHeight="1"/>
    <row r="263" customFormat="1" ht="12" customHeight="1"/>
    <row r="264" customFormat="1" ht="12" customHeight="1"/>
    <row r="265" customFormat="1" ht="12" customHeight="1"/>
    <row r="266" customFormat="1" ht="12" customHeight="1"/>
    <row r="267" customFormat="1" ht="12" customHeight="1"/>
    <row r="268" customFormat="1" ht="12" customHeight="1"/>
    <row r="269" customFormat="1" ht="12" customHeight="1"/>
    <row r="270" customFormat="1" ht="12" customHeight="1"/>
    <row r="271" customFormat="1" ht="12" customHeight="1"/>
    <row r="272" customFormat="1" ht="12" customHeight="1"/>
    <row r="273" customFormat="1" ht="12" customHeight="1"/>
    <row r="274" customFormat="1" ht="12" customHeight="1"/>
    <row r="275" customFormat="1" ht="12" customHeight="1"/>
    <row r="276" customFormat="1" ht="12" customHeight="1"/>
    <row r="277" customFormat="1" ht="12" customHeight="1"/>
    <row r="278" customFormat="1" ht="12" customHeight="1"/>
    <row r="279" customFormat="1" ht="12" customHeight="1"/>
    <row r="280" customFormat="1" ht="12" customHeight="1"/>
    <row r="281" customFormat="1" ht="12" customHeight="1"/>
    <row r="282" customFormat="1" ht="12" customHeight="1"/>
    <row r="283" customFormat="1" ht="12" customHeight="1"/>
    <row r="284" customFormat="1" ht="12" customHeight="1"/>
    <row r="285" customFormat="1" ht="12" customHeight="1"/>
    <row r="286" customFormat="1" ht="12" customHeight="1"/>
    <row r="287" customFormat="1" ht="12" customHeight="1"/>
    <row r="288" customFormat="1" ht="12" customHeight="1"/>
    <row r="289" customFormat="1" ht="12" customHeight="1"/>
    <row r="290" customFormat="1" ht="12" customHeight="1"/>
    <row r="291" customFormat="1" ht="12" customHeight="1"/>
    <row r="292" customFormat="1" ht="12" customHeight="1"/>
    <row r="293" customFormat="1" ht="12" customHeight="1"/>
    <row r="294" customFormat="1" ht="12" customHeight="1"/>
    <row r="295" customFormat="1" ht="12" customHeight="1"/>
    <row r="296" customFormat="1" ht="12" customHeight="1"/>
    <row r="297" customFormat="1" ht="12" customHeight="1"/>
    <row r="298" customFormat="1" ht="12" customHeight="1"/>
    <row r="299" customFormat="1" ht="12" customHeight="1"/>
    <row r="300" customFormat="1" ht="12" customHeight="1"/>
    <row r="301" customFormat="1" ht="12" customHeight="1"/>
    <row r="302" customFormat="1" ht="12" customHeight="1"/>
    <row r="303" customFormat="1" ht="12" customHeight="1"/>
    <row r="304" customFormat="1" ht="12" customHeight="1"/>
    <row r="305" customFormat="1" ht="12" customHeight="1"/>
    <row r="306" customFormat="1" ht="12" customHeight="1"/>
    <row r="307" customFormat="1" ht="12" customHeight="1"/>
    <row r="308" customFormat="1" ht="12" customHeight="1"/>
    <row r="309" customFormat="1" ht="12" customHeight="1"/>
    <row r="310" customFormat="1" ht="12" customHeight="1"/>
    <row r="311" customFormat="1" ht="12" customHeight="1"/>
    <row r="312" customFormat="1" ht="12" customHeight="1"/>
    <row r="313" customFormat="1" ht="12" customHeight="1"/>
    <row r="314" customFormat="1" ht="12" customHeight="1"/>
    <row r="315" customFormat="1" ht="12" customHeight="1"/>
    <row r="316" customFormat="1" ht="12" customHeight="1"/>
    <row r="317" customFormat="1" ht="12" customHeight="1"/>
    <row r="318" customFormat="1" ht="12" customHeight="1"/>
    <row r="319" customFormat="1" ht="12" customHeight="1"/>
    <row r="320" customFormat="1" ht="12" customHeight="1"/>
    <row r="321" customFormat="1" ht="12" customHeight="1"/>
    <row r="322" customFormat="1" ht="12" customHeight="1"/>
    <row r="323" customFormat="1" ht="12" customHeight="1"/>
    <row r="324" customFormat="1" ht="12" customHeight="1"/>
    <row r="325" customFormat="1" ht="12" customHeight="1"/>
    <row r="326" customFormat="1" ht="12" customHeight="1"/>
    <row r="327" customFormat="1" ht="12" customHeight="1"/>
    <row r="328" customFormat="1" ht="12" customHeight="1"/>
    <row r="329" customFormat="1" ht="12" customHeight="1"/>
    <row r="330" customFormat="1" ht="12" customHeight="1"/>
    <row r="331" customFormat="1" ht="12" customHeight="1"/>
    <row r="332" customFormat="1" ht="12" customHeight="1"/>
    <row r="333" customFormat="1" ht="12" customHeight="1"/>
    <row r="334" customFormat="1" ht="12" customHeight="1"/>
    <row r="335" customFormat="1" ht="12" customHeight="1"/>
    <row r="336" customFormat="1" ht="12" customHeight="1"/>
    <row r="337" customFormat="1" ht="12" customHeight="1"/>
    <row r="338" customFormat="1" ht="12" customHeight="1"/>
    <row r="339" customFormat="1" ht="12" customHeight="1"/>
    <row r="340" customFormat="1" ht="12" customHeight="1"/>
    <row r="341" customFormat="1" ht="12" customHeight="1"/>
    <row r="342" customFormat="1" ht="12" customHeight="1"/>
    <row r="343" customFormat="1" ht="12" customHeight="1"/>
    <row r="344" customFormat="1" ht="12" customHeight="1"/>
    <row r="345" customFormat="1" ht="12" customHeight="1"/>
    <row r="346" customFormat="1" ht="12" customHeight="1"/>
    <row r="347" customFormat="1" ht="12" customHeight="1"/>
    <row r="348" customFormat="1" ht="12" customHeight="1"/>
    <row r="349" customFormat="1" ht="12" customHeight="1"/>
    <row r="350" customFormat="1" ht="12" customHeight="1"/>
    <row r="351" customFormat="1" ht="12" customHeight="1"/>
    <row r="352" customFormat="1" ht="12" customHeight="1"/>
    <row r="353" customFormat="1" ht="12" customHeight="1"/>
    <row r="354" customFormat="1" ht="12" customHeight="1"/>
    <row r="355" customFormat="1" ht="12" customHeight="1"/>
    <row r="356" customFormat="1" ht="12" customHeight="1"/>
    <row r="357" customFormat="1" ht="12" customHeight="1"/>
    <row r="358" customFormat="1" ht="12" customHeight="1"/>
    <row r="359" customFormat="1" ht="12" customHeight="1"/>
    <row r="360" customFormat="1" ht="12" customHeight="1"/>
    <row r="361" customFormat="1" ht="12" customHeight="1"/>
    <row r="362" customFormat="1" ht="12" customHeight="1"/>
    <row r="363" customFormat="1" ht="12" customHeight="1"/>
    <row r="364" customFormat="1" ht="12" customHeight="1"/>
    <row r="365" customFormat="1" ht="12" customHeight="1"/>
    <row r="366" customFormat="1" ht="12" customHeight="1"/>
    <row r="367" customFormat="1" ht="12" customHeight="1"/>
    <row r="368" customFormat="1" ht="12" customHeight="1"/>
    <row r="369" customFormat="1" ht="12" customHeight="1"/>
    <row r="370" customFormat="1" ht="12" customHeight="1"/>
    <row r="371" customFormat="1" ht="12" customHeight="1"/>
    <row r="372" customFormat="1" ht="12" customHeight="1"/>
    <row r="373" customFormat="1" ht="12" customHeight="1"/>
    <row r="374" customFormat="1" ht="12" customHeight="1"/>
    <row r="375" customFormat="1" ht="12" customHeight="1"/>
    <row r="376" customFormat="1" ht="12" customHeight="1"/>
    <row r="377" customFormat="1" ht="12" customHeight="1"/>
    <row r="378" customFormat="1" ht="12" customHeight="1"/>
    <row r="379" customFormat="1" ht="12" customHeight="1"/>
    <row r="380" customFormat="1" ht="12" customHeight="1"/>
    <row r="381" customFormat="1" ht="12" customHeight="1"/>
    <row r="382" customFormat="1" ht="12" customHeight="1"/>
    <row r="383" customFormat="1" ht="12" customHeight="1"/>
    <row r="384" customFormat="1" ht="12" customHeight="1"/>
    <row r="385" customFormat="1" ht="12" customHeight="1"/>
    <row r="386" customFormat="1" ht="12" customHeight="1"/>
    <row r="387" customFormat="1" ht="12" customHeight="1"/>
    <row r="388" customFormat="1" ht="12" customHeight="1"/>
    <row r="389" customFormat="1" ht="12" customHeight="1"/>
    <row r="390" customFormat="1" ht="12" customHeight="1"/>
    <row r="391" customFormat="1" ht="12" customHeight="1"/>
    <row r="392" customFormat="1" ht="12" customHeight="1"/>
    <row r="393" customFormat="1" ht="12" customHeight="1"/>
    <row r="394" customFormat="1" ht="12" customHeight="1"/>
    <row r="395" customFormat="1" ht="12" customHeight="1"/>
    <row r="396" customFormat="1" ht="12" customHeight="1"/>
    <row r="397" customFormat="1" ht="12" customHeight="1"/>
    <row r="398" customFormat="1" ht="12" customHeight="1"/>
    <row r="399" customFormat="1" ht="12" customHeight="1"/>
    <row r="400" customFormat="1" ht="12" customHeight="1"/>
    <row r="401" customFormat="1" ht="12" customHeight="1"/>
    <row r="402" customFormat="1" ht="12" customHeight="1"/>
    <row r="403" customFormat="1" ht="12" customHeight="1"/>
    <row r="404" customFormat="1" ht="12" customHeight="1"/>
    <row r="405" customFormat="1" ht="12" customHeight="1"/>
    <row r="406" customFormat="1" ht="12" customHeight="1"/>
    <row r="407" customFormat="1" ht="12" customHeight="1"/>
    <row r="408" customFormat="1" ht="12" customHeight="1"/>
    <row r="409" customFormat="1" ht="12" customHeight="1"/>
    <row r="410" customFormat="1" ht="12" customHeight="1"/>
    <row r="411" customFormat="1" ht="12" customHeight="1"/>
    <row r="412" customFormat="1" ht="12" customHeight="1"/>
    <row r="413" customFormat="1" ht="12" customHeight="1"/>
    <row r="414" customFormat="1" ht="12" customHeight="1"/>
    <row r="415" customFormat="1" ht="12" customHeight="1"/>
    <row r="416" customFormat="1" ht="12" customHeight="1"/>
    <row r="417" customFormat="1" ht="12" customHeight="1"/>
    <row r="418" customFormat="1" ht="12" customHeight="1"/>
    <row r="419" customFormat="1" ht="12" customHeight="1"/>
    <row r="420" customFormat="1" ht="12" customHeight="1"/>
    <row r="421" customFormat="1" ht="12" customHeight="1"/>
    <row r="422" customFormat="1" ht="12" customHeight="1"/>
    <row r="423" customFormat="1" ht="12" customHeight="1"/>
    <row r="424" customFormat="1" ht="12" customHeight="1"/>
    <row r="425" customFormat="1" ht="12" customHeight="1"/>
    <row r="426" customFormat="1" ht="12" customHeight="1"/>
    <row r="427" customFormat="1" ht="12" customHeight="1"/>
    <row r="428" customFormat="1" ht="12" customHeight="1"/>
    <row r="429" customFormat="1" ht="12" customHeight="1"/>
    <row r="430" customFormat="1" ht="12" customHeight="1"/>
    <row r="431" customFormat="1" ht="12" customHeight="1"/>
    <row r="432" customFormat="1" ht="12" customHeight="1"/>
    <row r="433" customFormat="1" ht="12" customHeight="1"/>
    <row r="434" customFormat="1" ht="12" customHeight="1"/>
    <row r="435" customFormat="1" ht="12" customHeight="1"/>
    <row r="436" customFormat="1" ht="12" customHeight="1"/>
    <row r="437" customFormat="1" ht="12" customHeight="1"/>
    <row r="438" customFormat="1" ht="12" customHeight="1"/>
    <row r="439" customFormat="1" ht="12" customHeight="1"/>
    <row r="440" customFormat="1" ht="12" customHeight="1"/>
    <row r="441" customFormat="1" ht="12" customHeight="1"/>
    <row r="442" customFormat="1" ht="12" customHeight="1"/>
    <row r="443" customFormat="1" ht="12" customHeight="1"/>
    <row r="444" customFormat="1" ht="12" customHeight="1"/>
    <row r="445" customFormat="1" ht="12" customHeight="1"/>
    <row r="446" customFormat="1" ht="12" customHeight="1"/>
    <row r="447" customFormat="1" ht="12" customHeight="1"/>
    <row r="448" customFormat="1" ht="12" customHeight="1"/>
    <row r="449" customFormat="1" ht="12" customHeight="1"/>
    <row r="450" customFormat="1" ht="12" customHeight="1"/>
    <row r="451" customFormat="1" ht="12" customHeight="1"/>
    <row r="452" customFormat="1" ht="12" customHeight="1"/>
    <row r="453" customFormat="1" ht="12" customHeight="1"/>
    <row r="454" customFormat="1" ht="12" customHeight="1"/>
    <row r="455" customFormat="1" ht="12" customHeight="1"/>
    <row r="456" customFormat="1" ht="12" customHeight="1"/>
    <row r="457" customFormat="1" ht="12" customHeight="1"/>
    <row r="458" customFormat="1" ht="12" customHeight="1"/>
    <row r="459" customFormat="1" ht="12" customHeight="1"/>
    <row r="460" customFormat="1" ht="12" customHeight="1"/>
    <row r="461" customFormat="1" ht="12" customHeight="1"/>
    <row r="462" customFormat="1" ht="12" customHeight="1"/>
    <row r="463" customFormat="1" ht="12" customHeight="1"/>
    <row r="464" customFormat="1" ht="12" customHeight="1"/>
    <row r="465" customFormat="1" ht="12" customHeight="1"/>
    <row r="466" customFormat="1" ht="12" customHeight="1"/>
    <row r="467" customFormat="1" ht="12" customHeight="1"/>
    <row r="468" customFormat="1" ht="12" customHeight="1"/>
    <row r="469" customFormat="1" ht="12" customHeight="1"/>
    <row r="470" customFormat="1" ht="12" customHeight="1"/>
    <row r="471" customFormat="1" ht="12" customHeight="1"/>
    <row r="472" customFormat="1" ht="12" customHeight="1"/>
    <row r="473" customFormat="1" ht="12" customHeight="1"/>
    <row r="474" customFormat="1" ht="12" customHeight="1"/>
    <row r="475" customFormat="1" ht="12" customHeight="1"/>
    <row r="476" customFormat="1" ht="12" customHeight="1"/>
    <row r="477" customFormat="1" ht="12" customHeight="1"/>
    <row r="478" customFormat="1" ht="12" customHeight="1"/>
    <row r="479" customFormat="1" ht="12" customHeight="1"/>
    <row r="480" customFormat="1" ht="12" customHeight="1"/>
    <row r="481" customFormat="1" ht="12" customHeight="1"/>
    <row r="482" customFormat="1" ht="12" customHeight="1"/>
    <row r="483" customFormat="1" ht="12" customHeight="1"/>
    <row r="484" customFormat="1" ht="12" customHeight="1"/>
    <row r="485" customFormat="1" ht="12" customHeight="1"/>
    <row r="486" customFormat="1" ht="12" customHeight="1"/>
    <row r="487" customFormat="1" ht="12" customHeight="1"/>
    <row r="488" customFormat="1" ht="12" customHeight="1"/>
    <row r="489" customFormat="1" ht="12" customHeight="1"/>
    <row r="490" customFormat="1" ht="12" customHeight="1"/>
    <row r="491" customFormat="1" ht="12" customHeight="1"/>
    <row r="492" customFormat="1" ht="12" customHeight="1"/>
    <row r="493" customFormat="1" ht="12" customHeight="1"/>
    <row r="494" customFormat="1" ht="12" customHeight="1"/>
    <row r="495" customFormat="1" ht="12" customHeight="1"/>
    <row r="496" customFormat="1" ht="12" customHeight="1"/>
    <row r="497" customFormat="1" ht="12" customHeight="1"/>
    <row r="498" customFormat="1" ht="12" customHeight="1"/>
    <row r="499" customFormat="1" ht="12" customHeight="1"/>
    <row r="500" customFormat="1" ht="12" customHeight="1"/>
    <row r="501" customFormat="1" ht="12" customHeight="1"/>
    <row r="502" customFormat="1" ht="12" customHeight="1"/>
    <row r="503" customFormat="1" ht="12" customHeight="1"/>
    <row r="504" customFormat="1" ht="12" customHeight="1"/>
    <row r="505" customFormat="1" ht="12" customHeight="1"/>
    <row r="506" customFormat="1" ht="12" customHeight="1"/>
    <row r="507" customFormat="1" ht="12" customHeight="1"/>
    <row r="508" customFormat="1" ht="12" customHeight="1"/>
    <row r="509" customFormat="1" ht="12" customHeight="1"/>
    <row r="510" customFormat="1" ht="12" customHeight="1"/>
    <row r="511" customFormat="1" ht="12" customHeight="1"/>
    <row r="512" customFormat="1" ht="12" customHeight="1"/>
    <row r="513" customFormat="1" ht="12" customHeight="1"/>
    <row r="514" customFormat="1" ht="12" customHeight="1"/>
    <row r="515" customFormat="1" ht="12" customHeight="1"/>
    <row r="516" customFormat="1" ht="12" customHeight="1"/>
    <row r="517" customFormat="1" ht="12" customHeight="1"/>
    <row r="518" customFormat="1" ht="12" customHeight="1"/>
    <row r="519" customFormat="1" ht="12" customHeight="1"/>
    <row r="520" customFormat="1" ht="12" customHeight="1"/>
    <row r="521" customFormat="1" ht="12" customHeight="1"/>
    <row r="522" customFormat="1" ht="12" customHeight="1"/>
    <row r="523" customFormat="1" ht="12" customHeight="1"/>
    <row r="524" customFormat="1" ht="12" customHeight="1"/>
    <row r="525" customFormat="1" ht="12" customHeight="1"/>
    <row r="526" customFormat="1" ht="12" customHeight="1"/>
    <row r="527" customFormat="1" ht="12" customHeight="1"/>
    <row r="528" customFormat="1" ht="12" customHeight="1"/>
    <row r="529" customFormat="1" ht="12" customHeight="1"/>
    <row r="530" customFormat="1" ht="12" customHeight="1"/>
    <row r="531" customFormat="1" ht="12" customHeight="1"/>
    <row r="532" customFormat="1" ht="12" customHeight="1"/>
    <row r="533" customFormat="1" ht="12" customHeight="1"/>
    <row r="534" customFormat="1" ht="12" customHeight="1"/>
    <row r="535" customFormat="1" ht="12" customHeight="1"/>
    <row r="536" customFormat="1" ht="12" customHeight="1"/>
    <row r="537" customFormat="1" ht="12" customHeight="1"/>
    <row r="538" customFormat="1" ht="12" customHeight="1"/>
    <row r="539" customFormat="1" ht="12" customHeight="1"/>
    <row r="540" customFormat="1" ht="12" customHeight="1"/>
    <row r="541" customFormat="1" ht="12" customHeight="1"/>
    <row r="542" customFormat="1" ht="12" customHeight="1"/>
    <row r="543" customFormat="1" ht="12" customHeight="1"/>
    <row r="544" customFormat="1" ht="12" customHeight="1"/>
    <row r="545" customFormat="1" ht="12" customHeight="1"/>
    <row r="546" customFormat="1" ht="12" customHeight="1"/>
    <row r="547" customFormat="1" ht="12" customHeight="1"/>
    <row r="548" customFormat="1" ht="12" customHeight="1"/>
    <row r="549" customFormat="1" ht="12" customHeight="1"/>
    <row r="550" customFormat="1" ht="12" customHeight="1"/>
    <row r="551" customFormat="1" ht="12" customHeight="1"/>
    <row r="552" customFormat="1" ht="12" customHeight="1"/>
    <row r="553" customFormat="1" ht="12" customHeight="1"/>
    <row r="554" customFormat="1" ht="12" customHeight="1"/>
    <row r="555" customFormat="1" ht="12" customHeight="1"/>
    <row r="556" customFormat="1" ht="12" customHeight="1"/>
    <row r="557" customFormat="1" ht="12" customHeight="1"/>
    <row r="558" customFormat="1" ht="12" customHeight="1"/>
    <row r="559" customFormat="1" ht="12" customHeight="1"/>
    <row r="560" customFormat="1" ht="12" customHeight="1"/>
    <row r="561" customFormat="1" ht="12" customHeight="1"/>
    <row r="562" customFormat="1" ht="12" customHeight="1"/>
    <row r="563" customFormat="1" ht="12" customHeight="1"/>
    <row r="564" customFormat="1" ht="12" customHeight="1"/>
    <row r="565" customFormat="1" ht="12" customHeight="1"/>
    <row r="566" customFormat="1" ht="12" customHeight="1"/>
    <row r="567" customFormat="1" ht="12" customHeight="1"/>
    <row r="568" customFormat="1" ht="12" customHeight="1"/>
    <row r="569" customFormat="1" ht="12" customHeight="1"/>
    <row r="570" customFormat="1" ht="12" customHeight="1"/>
    <row r="571" customFormat="1" ht="12" customHeight="1"/>
    <row r="572" customFormat="1" ht="12" customHeight="1"/>
    <row r="573" customFormat="1" ht="12" customHeight="1"/>
    <row r="574" customFormat="1" ht="12" customHeight="1"/>
    <row r="575" customFormat="1" ht="12" customHeight="1"/>
    <row r="576" customFormat="1" ht="12" customHeight="1"/>
    <row r="577" customFormat="1" ht="12" customHeight="1"/>
    <row r="578" customFormat="1" ht="12" customHeight="1"/>
    <row r="579" customFormat="1" ht="12" customHeight="1"/>
    <row r="580" customFormat="1" ht="12" customHeight="1"/>
    <row r="581" customFormat="1" ht="12" customHeight="1"/>
    <row r="582" customFormat="1" ht="12" customHeight="1"/>
    <row r="583" customFormat="1" ht="12" customHeight="1"/>
    <row r="584" customFormat="1" ht="12" customHeight="1"/>
    <row r="585" customFormat="1" ht="12" customHeight="1"/>
    <row r="586" customFormat="1" ht="12" customHeight="1"/>
    <row r="587" customFormat="1" ht="12" customHeight="1"/>
    <row r="588" customFormat="1" ht="12" customHeight="1"/>
    <row r="589" customFormat="1" ht="12" customHeight="1"/>
    <row r="590" customFormat="1" ht="12" customHeight="1"/>
    <row r="591" customFormat="1" ht="12" customHeight="1"/>
    <row r="592" customFormat="1" ht="12" customHeight="1"/>
    <row r="593" customFormat="1" ht="12" customHeight="1"/>
    <row r="594" customFormat="1" ht="12" customHeight="1"/>
    <row r="595" customFormat="1" ht="12" customHeight="1"/>
    <row r="596" customFormat="1" ht="12" customHeight="1"/>
    <row r="597" customFormat="1" ht="12" customHeight="1"/>
    <row r="598" customFormat="1" ht="12" customHeight="1"/>
    <row r="599" customFormat="1" ht="12" customHeight="1"/>
    <row r="600" customFormat="1" ht="12" customHeight="1"/>
    <row r="601" customFormat="1" ht="12" customHeight="1"/>
    <row r="602" customFormat="1" ht="12" customHeight="1"/>
    <row r="603" customFormat="1" ht="12" customHeight="1"/>
    <row r="604" customFormat="1" ht="12" customHeight="1"/>
    <row r="605" customFormat="1" ht="12" customHeight="1"/>
    <row r="606" customFormat="1" ht="12" customHeight="1"/>
    <row r="607" customFormat="1" ht="12" customHeight="1"/>
    <row r="608" customFormat="1" ht="12" customHeight="1"/>
    <row r="609" customFormat="1" ht="12" customHeight="1"/>
    <row r="610" customFormat="1" ht="12" customHeight="1"/>
    <row r="611" customFormat="1" ht="12" customHeight="1"/>
    <row r="612" customFormat="1" ht="12" customHeight="1"/>
    <row r="613" customFormat="1" ht="12" customHeight="1"/>
    <row r="614" customFormat="1" ht="12" customHeight="1"/>
    <row r="615" customFormat="1" ht="12" customHeight="1"/>
    <row r="616" customFormat="1" ht="12" customHeight="1"/>
    <row r="617" customFormat="1" ht="12" customHeight="1"/>
    <row r="618" customFormat="1" ht="12" customHeight="1"/>
    <row r="619" customFormat="1" ht="12" customHeight="1"/>
    <row r="620" customFormat="1" ht="12" customHeight="1"/>
    <row r="621" customFormat="1" ht="12" customHeight="1"/>
    <row r="622" customFormat="1" ht="12" customHeight="1"/>
    <row r="623" customFormat="1" ht="12" customHeight="1"/>
    <row r="624" customFormat="1" ht="12" customHeight="1"/>
    <row r="625" customFormat="1" ht="12" customHeight="1"/>
    <row r="626" customFormat="1" ht="12" customHeight="1"/>
    <row r="627" customFormat="1" ht="12" customHeight="1"/>
    <row r="628" customFormat="1" ht="12" customHeight="1"/>
    <row r="629" customFormat="1" ht="12" customHeight="1"/>
    <row r="630" customFormat="1" ht="12" customHeight="1"/>
    <row r="631" customFormat="1" ht="12" customHeight="1"/>
    <row r="632" customFormat="1" ht="12" customHeight="1"/>
    <row r="633" customFormat="1" ht="12" customHeight="1"/>
    <row r="634" customFormat="1" ht="12" customHeight="1"/>
    <row r="635" customFormat="1" ht="12" customHeight="1"/>
    <row r="636" customFormat="1" ht="12" customHeight="1"/>
    <row r="637" customFormat="1" ht="12" customHeight="1"/>
    <row r="638" customFormat="1" ht="12" customHeight="1"/>
    <row r="639" customFormat="1" ht="12" customHeight="1"/>
    <row r="640" customFormat="1" ht="12" customHeight="1"/>
    <row r="641" customFormat="1" ht="12" customHeight="1"/>
    <row r="642" customFormat="1" ht="12" customHeight="1"/>
    <row r="643" customFormat="1" ht="12" customHeight="1"/>
    <row r="644" customFormat="1" ht="12" customHeight="1"/>
    <row r="645" customFormat="1" ht="12" customHeight="1"/>
    <row r="646" customFormat="1" ht="12" customHeight="1"/>
    <row r="647" customFormat="1" ht="12" customHeight="1"/>
    <row r="648" customFormat="1" ht="12" customHeight="1"/>
    <row r="649" customFormat="1" ht="12" customHeight="1"/>
    <row r="650" customFormat="1" ht="12" customHeight="1"/>
    <row r="651" customFormat="1" ht="12" customHeight="1"/>
    <row r="652" customFormat="1" ht="12" customHeight="1"/>
    <row r="653" customFormat="1" ht="12" customHeight="1"/>
    <row r="654" customFormat="1" ht="12" customHeight="1"/>
    <row r="655" customFormat="1" ht="12" customHeight="1"/>
    <row r="656" customFormat="1" ht="12" customHeight="1"/>
    <row r="657" customFormat="1" ht="12" customHeight="1"/>
    <row r="658" customFormat="1" ht="12" customHeight="1"/>
    <row r="659" customFormat="1" ht="12" customHeight="1"/>
    <row r="660" customFormat="1" ht="12" customHeight="1"/>
    <row r="661" customFormat="1" ht="12" customHeight="1"/>
    <row r="662" customFormat="1" ht="12" customHeight="1"/>
    <row r="663" customFormat="1" ht="12" customHeight="1"/>
    <row r="664" customFormat="1" ht="12" customHeight="1"/>
    <row r="665" customFormat="1" ht="12" customHeight="1"/>
    <row r="666" customFormat="1" ht="12" customHeight="1"/>
    <row r="667" customFormat="1" ht="12" customHeight="1"/>
    <row r="668" customFormat="1" ht="12" customHeight="1"/>
    <row r="669" customFormat="1" ht="12" customHeight="1"/>
    <row r="670" customFormat="1" ht="12" customHeight="1"/>
    <row r="671" customFormat="1" ht="12" customHeight="1"/>
    <row r="672" customFormat="1" ht="12" customHeight="1"/>
    <row r="673" customFormat="1" ht="12" customHeight="1"/>
    <row r="674" customFormat="1" ht="12" customHeight="1"/>
    <row r="675" customFormat="1" ht="12" customHeight="1"/>
    <row r="676" customFormat="1" ht="12" customHeight="1"/>
    <row r="677" customFormat="1" ht="12" customHeight="1"/>
    <row r="678" customFormat="1" ht="12" customHeight="1"/>
    <row r="679" customFormat="1" ht="12" customHeight="1"/>
    <row r="680" customFormat="1" ht="12" customHeight="1"/>
    <row r="681" customFormat="1" ht="12" customHeight="1"/>
    <row r="682" customFormat="1" ht="12" customHeight="1"/>
    <row r="683" customFormat="1" ht="12" customHeight="1"/>
    <row r="684" customFormat="1" ht="12" customHeight="1"/>
    <row r="685" customFormat="1" ht="12" customHeight="1"/>
    <row r="686" customFormat="1" ht="12" customHeight="1"/>
    <row r="687" customFormat="1" ht="12" customHeight="1"/>
    <row r="688" customFormat="1" ht="12" customHeight="1"/>
    <row r="689" customFormat="1" ht="12" customHeight="1"/>
    <row r="690" customFormat="1" ht="12" customHeight="1"/>
    <row r="691" customFormat="1" ht="12" customHeight="1"/>
    <row r="692" customFormat="1" ht="12" customHeight="1"/>
    <row r="693" customFormat="1" ht="12" customHeight="1"/>
    <row r="694" customFormat="1" ht="12" customHeight="1"/>
    <row r="695" customFormat="1" ht="12" customHeight="1"/>
    <row r="696" customFormat="1" ht="12" customHeight="1"/>
    <row r="697" customFormat="1" ht="12" customHeight="1"/>
    <row r="698" customFormat="1" ht="12" customHeight="1"/>
    <row r="699" customFormat="1" ht="12" customHeight="1"/>
    <row r="700" customFormat="1" ht="12" customHeight="1"/>
    <row r="701" customFormat="1" ht="12" customHeight="1"/>
    <row r="702" customFormat="1" ht="12" customHeight="1"/>
    <row r="703" customFormat="1" ht="12" customHeight="1"/>
    <row r="704" customFormat="1" ht="12" customHeight="1"/>
    <row r="705" customFormat="1" ht="12" customHeight="1"/>
    <row r="706" customFormat="1" ht="12" customHeight="1"/>
    <row r="707" customFormat="1" ht="12" customHeight="1"/>
    <row r="708" customFormat="1" ht="12" customHeight="1"/>
    <row r="709" customFormat="1" ht="12" customHeight="1"/>
    <row r="710" customFormat="1" ht="12" customHeight="1"/>
    <row r="711" customFormat="1" ht="12" customHeight="1"/>
    <row r="712" customFormat="1" ht="12" customHeight="1"/>
    <row r="713" customFormat="1" ht="12" customHeight="1"/>
    <row r="714" customFormat="1" ht="12" customHeight="1"/>
    <row r="715" customFormat="1" ht="12" customHeight="1"/>
    <row r="716" customFormat="1" ht="12" customHeight="1"/>
    <row r="717" customFormat="1" ht="12" customHeight="1"/>
    <row r="718" customFormat="1" ht="12" customHeight="1"/>
    <row r="719" customFormat="1" ht="12" customHeight="1"/>
    <row r="720" customFormat="1" ht="12" customHeight="1"/>
    <row r="721" customFormat="1" ht="12" customHeight="1"/>
    <row r="722" customFormat="1" ht="12" customHeight="1"/>
    <row r="723" customFormat="1" ht="12" customHeight="1"/>
    <row r="724" customFormat="1" ht="12" customHeight="1"/>
    <row r="725" customFormat="1" ht="12" customHeight="1"/>
    <row r="726" customFormat="1" ht="12" customHeight="1"/>
    <row r="727" customFormat="1" ht="12" customHeight="1"/>
    <row r="728" customFormat="1" ht="12" customHeight="1"/>
    <row r="729" customFormat="1" ht="12" customHeight="1"/>
    <row r="730" customFormat="1" ht="12" customHeight="1"/>
    <row r="731" customFormat="1" ht="12" customHeight="1"/>
    <row r="732" customFormat="1" ht="12" customHeight="1"/>
    <row r="733" customFormat="1" ht="12" customHeight="1"/>
    <row r="734" customFormat="1" ht="12" customHeight="1"/>
    <row r="735" customFormat="1" ht="12" customHeight="1"/>
    <row r="736" customFormat="1" ht="12" customHeight="1"/>
    <row r="737" customFormat="1" ht="12" customHeight="1"/>
    <row r="738" customFormat="1" ht="12" customHeight="1"/>
    <row r="739" customFormat="1" ht="12" customHeight="1"/>
    <row r="740" customFormat="1" ht="12" customHeight="1"/>
    <row r="741" customFormat="1" ht="12" customHeight="1"/>
    <row r="742" customFormat="1" ht="12" customHeight="1"/>
    <row r="743" customFormat="1" ht="12" customHeight="1"/>
    <row r="744" customFormat="1" ht="12" customHeight="1"/>
    <row r="745" customFormat="1" ht="12" customHeight="1"/>
    <row r="746" customFormat="1" ht="12" customHeight="1"/>
    <row r="747" customFormat="1" ht="12" customHeight="1"/>
    <row r="748" customFormat="1" ht="12" customHeight="1"/>
    <row r="749" customFormat="1" ht="12" customHeight="1"/>
    <row r="750" customFormat="1" ht="12" customHeight="1"/>
    <row r="751" customFormat="1" ht="12" customHeight="1"/>
    <row r="752" customFormat="1" ht="12" customHeight="1"/>
    <row r="753" customFormat="1" ht="12" customHeight="1"/>
    <row r="754" customFormat="1" ht="12" customHeight="1"/>
    <row r="755" customFormat="1" ht="12" customHeight="1"/>
    <row r="756" customFormat="1" ht="12" customHeight="1"/>
    <row r="757" customFormat="1" ht="12" customHeight="1"/>
    <row r="758" customFormat="1" ht="12" customHeight="1"/>
    <row r="759" customFormat="1" ht="12" customHeight="1"/>
    <row r="760" customFormat="1" ht="12" customHeight="1"/>
    <row r="761" customFormat="1" ht="12" customHeight="1"/>
    <row r="762" customFormat="1" ht="12" customHeight="1"/>
    <row r="763" customFormat="1" ht="12" customHeight="1"/>
    <row r="764" customFormat="1" ht="12" customHeight="1"/>
    <row r="765" customFormat="1" ht="12" customHeight="1"/>
    <row r="766" customFormat="1" ht="12" customHeight="1"/>
    <row r="767" customFormat="1" ht="12" customHeight="1"/>
    <row r="768" customFormat="1" ht="12" customHeight="1"/>
    <row r="769" customFormat="1" ht="12" customHeight="1"/>
    <row r="770" customFormat="1" ht="12" customHeight="1"/>
    <row r="771" customFormat="1" ht="12" customHeight="1"/>
    <row r="772" customFormat="1" ht="12" customHeight="1"/>
    <row r="773" customFormat="1" ht="12" customHeight="1"/>
    <row r="774" customFormat="1" ht="12" customHeight="1"/>
    <row r="775" customFormat="1" ht="12" customHeight="1"/>
    <row r="776" customFormat="1" ht="12" customHeight="1"/>
    <row r="777" customFormat="1" ht="12" customHeight="1"/>
    <row r="778" customFormat="1" ht="12" customHeight="1"/>
    <row r="779" customFormat="1" ht="12" customHeight="1"/>
    <row r="780" customFormat="1" ht="12" customHeight="1"/>
    <row r="781" customFormat="1" ht="12" customHeight="1"/>
    <row r="782" customFormat="1" ht="12" customHeight="1"/>
    <row r="783" customFormat="1" ht="12" customHeight="1"/>
    <row r="784" customFormat="1" ht="12" customHeight="1"/>
    <row r="785" customFormat="1" ht="12" customHeight="1"/>
    <row r="786" customFormat="1" ht="12" customHeight="1"/>
    <row r="787" customFormat="1" ht="12" customHeight="1"/>
    <row r="788" customFormat="1" ht="12" customHeight="1"/>
    <row r="789" customFormat="1" ht="12" customHeight="1"/>
    <row r="790" customFormat="1" ht="12" customHeight="1"/>
    <row r="791" customFormat="1" ht="12" customHeight="1"/>
    <row r="792" customFormat="1" ht="12" customHeight="1"/>
    <row r="793" customFormat="1" ht="12" customHeight="1"/>
    <row r="794" customFormat="1" ht="12" customHeight="1"/>
    <row r="795" customFormat="1" ht="12" customHeight="1"/>
    <row r="796" customFormat="1" ht="12" customHeight="1"/>
    <row r="797" customFormat="1" ht="12" customHeight="1"/>
    <row r="798" customFormat="1" ht="12" customHeight="1"/>
    <row r="799" customFormat="1" ht="12" customHeight="1"/>
    <row r="800" customFormat="1" ht="12" customHeight="1"/>
    <row r="801" customFormat="1" ht="12" customHeight="1"/>
    <row r="802" customFormat="1" ht="12" customHeight="1"/>
    <row r="803" customFormat="1" ht="12" customHeight="1"/>
    <row r="804" customFormat="1" ht="12" customHeight="1"/>
    <row r="805" customFormat="1" ht="12" customHeight="1"/>
    <row r="806" customFormat="1" ht="12" customHeight="1"/>
    <row r="807" customFormat="1" ht="12" customHeight="1"/>
    <row r="808" customFormat="1" ht="12" customHeight="1"/>
    <row r="809" customFormat="1" ht="12" customHeight="1"/>
    <row r="810" customFormat="1" ht="12" customHeight="1"/>
    <row r="811" customFormat="1" ht="12" customHeight="1"/>
    <row r="812" customFormat="1" ht="12" customHeight="1"/>
    <row r="813" customFormat="1" ht="12" customHeight="1"/>
    <row r="814" customFormat="1" ht="12" customHeight="1"/>
    <row r="815" customFormat="1" ht="12" customHeight="1"/>
    <row r="816" customFormat="1" ht="12" customHeight="1"/>
    <row r="817" customFormat="1" ht="12" customHeight="1"/>
    <row r="818" customFormat="1" ht="12" customHeight="1"/>
    <row r="819" customFormat="1" ht="12" customHeight="1"/>
    <row r="820" customFormat="1" ht="12" customHeight="1"/>
    <row r="821" customFormat="1" ht="12" customHeight="1"/>
    <row r="822" customFormat="1" ht="12" customHeight="1"/>
    <row r="823" customFormat="1" ht="12" customHeight="1"/>
    <row r="824" customFormat="1" ht="12" customHeight="1"/>
    <row r="825" customFormat="1" ht="12" customHeight="1"/>
    <row r="826" customFormat="1" ht="12" customHeight="1"/>
    <row r="827" customFormat="1" ht="12" customHeight="1"/>
    <row r="828" customFormat="1" ht="12" customHeight="1"/>
    <row r="829" customFormat="1" ht="12" customHeight="1"/>
    <row r="830" customFormat="1" ht="12" customHeight="1"/>
    <row r="831" customFormat="1" ht="12" customHeight="1"/>
    <row r="832" customFormat="1" ht="12" customHeight="1"/>
    <row r="833" customFormat="1" ht="12" customHeight="1"/>
    <row r="834" customFormat="1" ht="12" customHeight="1"/>
    <row r="835" customFormat="1" ht="12" customHeight="1"/>
    <row r="836" customFormat="1" ht="12" customHeight="1"/>
    <row r="837" customFormat="1" ht="12" customHeight="1"/>
    <row r="838" customFormat="1" ht="12" customHeight="1"/>
    <row r="839" customFormat="1" ht="12" customHeight="1"/>
    <row r="840" customFormat="1" ht="12" customHeight="1"/>
    <row r="841" customFormat="1" ht="12" customHeight="1"/>
    <row r="842" customFormat="1" ht="12" customHeight="1"/>
    <row r="843" customFormat="1" ht="12" customHeight="1"/>
    <row r="844" customFormat="1" ht="12" customHeight="1"/>
    <row r="845" customFormat="1" ht="12" customHeight="1"/>
    <row r="846" customFormat="1" ht="12" customHeight="1"/>
    <row r="847" customFormat="1" ht="12" customHeight="1"/>
    <row r="848" customFormat="1" ht="12" customHeight="1"/>
    <row r="849" customFormat="1" ht="12" customHeight="1"/>
    <row r="850" customFormat="1" ht="12" customHeight="1"/>
    <row r="851" customFormat="1" ht="12" customHeight="1"/>
    <row r="852" customFormat="1" ht="12" customHeight="1"/>
    <row r="853" customFormat="1" ht="12" customHeight="1"/>
    <row r="854" customFormat="1" ht="12" customHeight="1"/>
    <row r="855" customFormat="1" ht="12" customHeight="1"/>
    <row r="856" customFormat="1" ht="12" customHeight="1"/>
    <row r="857" customFormat="1" ht="12" customHeight="1"/>
    <row r="858" customFormat="1" ht="12" customHeight="1"/>
    <row r="859" customFormat="1" ht="12" customHeight="1"/>
    <row r="860" customFormat="1" ht="12" customHeight="1"/>
    <row r="861" customFormat="1" ht="12" customHeight="1"/>
    <row r="862" customFormat="1" ht="12" customHeight="1"/>
    <row r="863" customFormat="1" ht="12" customHeight="1"/>
    <row r="864" customFormat="1" ht="12" customHeight="1"/>
    <row r="865" customFormat="1" ht="12" customHeight="1"/>
    <row r="866" customFormat="1" ht="12" customHeight="1"/>
    <row r="867" customFormat="1" ht="12" customHeight="1"/>
    <row r="868" customFormat="1" ht="12" customHeight="1"/>
    <row r="869" customFormat="1" ht="12" customHeight="1"/>
    <row r="870" customFormat="1" ht="12" customHeight="1"/>
    <row r="871" customFormat="1" ht="12" customHeight="1"/>
    <row r="872" customFormat="1" ht="12" customHeight="1"/>
    <row r="873" customFormat="1" ht="12" customHeight="1"/>
    <row r="874" customFormat="1" ht="12" customHeight="1"/>
    <row r="875" customFormat="1" ht="12" customHeight="1"/>
    <row r="876" customFormat="1" ht="12" customHeight="1"/>
    <row r="877" customFormat="1" ht="12" customHeight="1"/>
    <row r="878" customFormat="1" ht="12" customHeight="1"/>
    <row r="879" customFormat="1" ht="12" customHeight="1"/>
    <row r="880" customFormat="1" ht="12" customHeight="1"/>
    <row r="881" customFormat="1" ht="12" customHeight="1"/>
    <row r="882" customFormat="1" ht="12" customHeight="1"/>
    <row r="883" customFormat="1" ht="12" customHeight="1"/>
    <row r="884" customFormat="1" ht="12" customHeight="1"/>
    <row r="885" customFormat="1" ht="12" customHeight="1"/>
    <row r="886" customFormat="1" ht="12" customHeight="1"/>
    <row r="887" customFormat="1" ht="12" customHeight="1"/>
    <row r="888" customFormat="1" ht="12" customHeight="1"/>
    <row r="889" customFormat="1" ht="12" customHeight="1"/>
    <row r="890" customFormat="1" ht="12" customHeight="1"/>
    <row r="891" customFormat="1" ht="12" customHeight="1"/>
    <row r="892" customFormat="1" ht="12" customHeight="1"/>
    <row r="893" customFormat="1" ht="12" customHeight="1"/>
    <row r="894" customFormat="1" ht="12" customHeight="1"/>
    <row r="895" customFormat="1" ht="12" customHeight="1"/>
    <row r="896" customFormat="1" ht="12" customHeight="1"/>
    <row r="897" customFormat="1" ht="12" customHeight="1"/>
    <row r="898" customFormat="1" ht="12" customHeight="1"/>
    <row r="899" customFormat="1" ht="12" customHeight="1"/>
    <row r="900" customFormat="1" ht="12" customHeight="1"/>
    <row r="901" customFormat="1" ht="12" customHeight="1"/>
    <row r="902" customFormat="1" ht="12" customHeight="1"/>
    <row r="903" customFormat="1" ht="12" customHeight="1"/>
    <row r="904" customFormat="1" ht="12" customHeight="1"/>
    <row r="905" customFormat="1" ht="12" customHeight="1"/>
    <row r="906" customFormat="1" ht="12" customHeight="1"/>
    <row r="907" customFormat="1" ht="12" customHeight="1"/>
    <row r="908" customFormat="1" ht="12" customHeight="1"/>
    <row r="909" customFormat="1" ht="12" customHeight="1"/>
    <row r="910" customFormat="1" ht="12" customHeight="1"/>
    <row r="911" customFormat="1" ht="12" customHeight="1"/>
    <row r="912" customFormat="1" ht="12" customHeight="1"/>
    <row r="913" customFormat="1" ht="12" customHeight="1"/>
    <row r="914" customFormat="1" ht="12" customHeight="1"/>
    <row r="915" customFormat="1" ht="12" customHeight="1"/>
    <row r="916" customFormat="1" ht="12" customHeight="1"/>
    <row r="917" customFormat="1" ht="12" customHeight="1"/>
    <row r="918" customFormat="1" ht="12" customHeight="1"/>
    <row r="919" customFormat="1" ht="12" customHeight="1"/>
    <row r="920" customFormat="1" ht="12" customHeight="1"/>
    <row r="921" customFormat="1" ht="12" customHeight="1"/>
    <row r="922" customFormat="1" ht="12" customHeight="1"/>
    <row r="923" customFormat="1" ht="12" customHeight="1"/>
    <row r="924" customFormat="1" ht="12" customHeight="1"/>
    <row r="925" customFormat="1" ht="12" customHeight="1"/>
    <row r="926" customFormat="1" ht="12" customHeight="1"/>
    <row r="927" customFormat="1" ht="12" customHeight="1"/>
    <row r="928" customFormat="1" ht="12" customHeight="1"/>
    <row r="929" customFormat="1" ht="12" customHeight="1"/>
    <row r="930" customFormat="1" ht="12" customHeight="1"/>
    <row r="931" customFormat="1" ht="12" customHeight="1"/>
    <row r="932" customFormat="1" ht="12" customHeight="1"/>
    <row r="933" customFormat="1" ht="12" customHeight="1"/>
    <row r="934" customFormat="1" ht="12" customHeight="1"/>
    <row r="935" customFormat="1" ht="12" customHeight="1"/>
    <row r="936" customFormat="1" ht="12" customHeight="1"/>
    <row r="937" customFormat="1" ht="12" customHeight="1"/>
    <row r="938" customFormat="1" ht="12" customHeight="1"/>
    <row r="939" customFormat="1" ht="12" customHeight="1"/>
    <row r="940" customFormat="1" ht="12" customHeight="1"/>
    <row r="941" customFormat="1" ht="12" customHeight="1"/>
    <row r="942" customFormat="1" ht="12" customHeight="1"/>
    <row r="943" customFormat="1" ht="12" customHeight="1"/>
    <row r="944" customFormat="1" ht="12" customHeight="1"/>
    <row r="945" customFormat="1" ht="12" customHeight="1"/>
    <row r="946" customFormat="1" ht="12" customHeight="1"/>
    <row r="947" customFormat="1" ht="12" customHeight="1"/>
    <row r="948" customFormat="1" ht="12" customHeight="1"/>
    <row r="949" customFormat="1" ht="12" customHeight="1"/>
    <row r="950" customFormat="1" ht="12" customHeight="1"/>
    <row r="951" customFormat="1" ht="12" customHeight="1"/>
    <row r="952" customFormat="1" ht="12" customHeight="1"/>
    <row r="953" customFormat="1" ht="12" customHeight="1"/>
    <row r="954" customFormat="1" ht="12" customHeight="1"/>
    <row r="955" customFormat="1" ht="12" customHeight="1"/>
    <row r="956" customFormat="1" ht="12" customHeight="1"/>
    <row r="957" customFormat="1" ht="12" customHeight="1"/>
    <row r="958" customFormat="1" ht="12" customHeight="1"/>
    <row r="959" customFormat="1" ht="12" customHeight="1"/>
    <row r="960" customFormat="1" ht="12" customHeight="1"/>
    <row r="961" customFormat="1" ht="12" customHeight="1"/>
    <row r="962" customFormat="1" ht="12" customHeight="1"/>
    <row r="963" customFormat="1" ht="12" customHeight="1"/>
    <row r="964" customFormat="1" ht="12" customHeight="1"/>
    <row r="965" customFormat="1" ht="12" customHeight="1"/>
    <row r="966" customFormat="1" ht="12" customHeight="1"/>
    <row r="967" customFormat="1" ht="12" customHeight="1"/>
    <row r="968" customFormat="1" ht="12" customHeight="1"/>
    <row r="969" customFormat="1" ht="12" customHeight="1"/>
    <row r="970" customFormat="1" ht="12" customHeight="1"/>
    <row r="971" customFormat="1" ht="12" customHeight="1"/>
    <row r="972" customFormat="1" ht="12" customHeight="1"/>
    <row r="973" customFormat="1" ht="12" customHeight="1"/>
    <row r="974" customFormat="1" ht="12" customHeight="1"/>
    <row r="975" customFormat="1" ht="12" customHeight="1"/>
    <row r="976" customFormat="1" ht="12" customHeight="1"/>
    <row r="977" customFormat="1" ht="12" customHeight="1"/>
    <row r="978" customFormat="1" ht="12" customHeight="1"/>
    <row r="979" customFormat="1" ht="12" customHeight="1"/>
    <row r="980" customFormat="1" ht="12" customHeight="1"/>
    <row r="981" customFormat="1" ht="12" customHeight="1"/>
    <row r="982" customFormat="1" ht="12" customHeight="1"/>
    <row r="983" customFormat="1" ht="12" customHeight="1"/>
    <row r="984" customFormat="1" ht="12" customHeight="1"/>
    <row r="985" customFormat="1" ht="12" customHeight="1"/>
    <row r="986" customFormat="1" ht="12" customHeight="1"/>
    <row r="987" customFormat="1" ht="12" customHeight="1"/>
    <row r="988" customFormat="1" ht="12" customHeight="1"/>
    <row r="989" customFormat="1" ht="12" customHeight="1"/>
    <row r="990" customFormat="1" ht="12" customHeight="1"/>
    <row r="991" customFormat="1" ht="12" customHeight="1"/>
    <row r="992" customFormat="1" ht="12" customHeight="1"/>
    <row r="993" customFormat="1" ht="12" customHeight="1"/>
    <row r="994" customFormat="1" ht="12" customHeight="1"/>
    <row r="995" customFormat="1" ht="12" customHeight="1"/>
    <row r="996" customFormat="1" ht="12" customHeight="1"/>
    <row r="997" customFormat="1" ht="12" customHeight="1"/>
    <row r="998" customFormat="1" ht="12" customHeight="1"/>
    <row r="999" customFormat="1" ht="12" customHeight="1"/>
    <row r="1000" customFormat="1" ht="12" customHeight="1"/>
  </sheetData>
  <mergeCells count="1">
    <mergeCell ref="C1:D1"/>
  </mergeCells>
  <dataValidations count="2">
    <dataValidation type="list" allowBlank="1" showErrorMessage="1" sqref="B4" xr:uid="{1CB237B5-368E-954C-BD11-AFA090269EFA}">
      <formula1>artiesten</formula1>
    </dataValidation>
    <dataValidation type="list" allowBlank="1" showErrorMessage="1" sqref="B5" xr:uid="{D6F990EE-815E-3F4D-A524-45BC68B6D869}">
      <formula1>productie</formula1>
    </dataValidation>
  </dataValidations>
  <pageMargins left="0.75" right="0.75" top="1" bottom="1" header="0" footer="0"/>
  <pageSetup paperSize="9" orientation="portrait"/>
  <legacyDrawing r:id="rId1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pageSetUpPr fitToPage="1"/>
  </sheetPr>
  <dimension ref="A1:Z1000"/>
  <sheetViews>
    <sheetView workbookViewId="0">
      <selection sqref="A1:XFD1048576"/>
    </sheetView>
  </sheetViews>
  <sheetFormatPr defaultColWidth="14.5" defaultRowHeight="15" customHeight="1"/>
  <cols>
    <col min="1" max="1" width="55" customWidth="1"/>
    <col min="2" max="2" width="12.5" customWidth="1"/>
    <col min="3" max="3" width="15" bestFit="1" customWidth="1"/>
    <col min="4" max="4" width="12.875" customWidth="1"/>
    <col min="5" max="26" width="11" customWidth="1"/>
  </cols>
  <sheetData>
    <row r="1" spans="1:26" s="93" customFormat="1" ht="15.95">
      <c r="A1" s="128" t="s">
        <v>40</v>
      </c>
      <c r="B1" s="129">
        <v>2026</v>
      </c>
      <c r="C1" s="169" t="s">
        <v>128</v>
      </c>
      <c r="D1" s="182"/>
    </row>
    <row r="2" spans="1:26" ht="12" customHeight="1"/>
    <row r="3" spans="1:26" ht="12" customHeight="1">
      <c r="A3" s="17" t="s">
        <v>42</v>
      </c>
      <c r="B3" s="18" t="s">
        <v>15</v>
      </c>
    </row>
    <row r="4" spans="1:26" ht="12" customHeight="1">
      <c r="A4" s="17" t="s">
        <v>43</v>
      </c>
      <c r="B4" s="18" t="s">
        <v>15</v>
      </c>
    </row>
    <row r="5" spans="1:26" ht="12" customHeight="1">
      <c r="A5" s="17" t="s">
        <v>44</v>
      </c>
      <c r="B5" s="18" t="s">
        <v>15</v>
      </c>
    </row>
    <row r="6" spans="1:26" ht="12" customHeight="1">
      <c r="A6" s="17" t="s">
        <v>45</v>
      </c>
      <c r="B6" s="19">
        <v>0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2" customHeight="1"/>
    <row r="8" spans="1:26" ht="12" customHeight="1">
      <c r="A8" s="15" t="s">
        <v>46</v>
      </c>
    </row>
    <row r="9" spans="1:26" ht="12" customHeight="1">
      <c r="A9" s="17" t="s">
        <v>47</v>
      </c>
      <c r="B9" s="20" t="s">
        <v>123</v>
      </c>
    </row>
    <row r="10" spans="1:26" ht="12" customHeight="1">
      <c r="A10" s="17" t="s">
        <v>49</v>
      </c>
      <c r="B10" s="18" t="s">
        <v>15</v>
      </c>
    </row>
    <row r="11" spans="1:26" ht="12" customHeight="1">
      <c r="A11" s="17" t="s">
        <v>50</v>
      </c>
      <c r="B11" s="18" t="s">
        <v>15</v>
      </c>
      <c r="C11" s="7" t="s">
        <v>15</v>
      </c>
      <c r="D11" s="6" t="s">
        <v>15</v>
      </c>
      <c r="E11" s="6"/>
      <c r="F11" s="6"/>
    </row>
    <row r="12" spans="1:26" ht="12" customHeight="1">
      <c r="A12" s="17" t="s">
        <v>51</v>
      </c>
      <c r="B12" s="18" t="s">
        <v>15</v>
      </c>
      <c r="C12" s="7" t="s">
        <v>15</v>
      </c>
      <c r="D12" s="6"/>
      <c r="E12" s="6"/>
      <c r="F12" s="6"/>
    </row>
    <row r="13" spans="1:26" ht="12" customHeight="1">
      <c r="A13" s="17" t="s">
        <v>52</v>
      </c>
      <c r="B13" s="18" t="s">
        <v>15</v>
      </c>
      <c r="C13" s="7" t="s">
        <v>15</v>
      </c>
    </row>
    <row r="14" spans="1:26" ht="12" customHeight="1"/>
    <row r="15" spans="1:26" ht="12" customHeight="1">
      <c r="A15" s="17" t="s">
        <v>107</v>
      </c>
      <c r="B15" s="21">
        <v>0</v>
      </c>
    </row>
    <row r="16" spans="1:26" ht="12" customHeight="1">
      <c r="A16" s="17" t="s">
        <v>108</v>
      </c>
      <c r="B16" s="21">
        <v>0</v>
      </c>
    </row>
    <row r="17" spans="1:26" ht="12" customHeight="1">
      <c r="A17" s="17" t="s">
        <v>109</v>
      </c>
      <c r="B17" s="21">
        <v>0</v>
      </c>
    </row>
    <row r="18" spans="1:26" ht="12" customHeight="1">
      <c r="B18" s="42" t="s">
        <v>110</v>
      </c>
      <c r="C18" s="42" t="s">
        <v>129</v>
      </c>
      <c r="D18" s="42" t="s">
        <v>130</v>
      </c>
    </row>
    <row r="19" spans="1:26" ht="12" customHeight="1">
      <c r="A19" s="17" t="s">
        <v>114</v>
      </c>
      <c r="B19" s="51">
        <f>B15/20</f>
        <v>0</v>
      </c>
      <c r="C19" s="51">
        <f>B16*1/20</f>
        <v>0</v>
      </c>
      <c r="D19" s="51">
        <f>B17*1/20</f>
        <v>0</v>
      </c>
    </row>
    <row r="20" spans="1:26" ht="12" customHeight="1">
      <c r="A20" s="17" t="s">
        <v>115</v>
      </c>
      <c r="B20" s="51">
        <f>B15/22</f>
        <v>0</v>
      </c>
      <c r="C20" s="51">
        <f>B16*1/22</f>
        <v>0</v>
      </c>
      <c r="D20" s="51">
        <f>B17*1/22</f>
        <v>0</v>
      </c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spans="1:26" ht="12" customHeight="1"/>
    <row r="22" spans="1:26" ht="12" customHeight="1">
      <c r="A22" s="17" t="s">
        <v>68</v>
      </c>
      <c r="B22" s="25">
        <v>0</v>
      </c>
      <c r="C22" s="7" t="s">
        <v>69</v>
      </c>
    </row>
    <row r="23" spans="1:26" ht="12" customHeight="1">
      <c r="A23" s="17" t="s">
        <v>116</v>
      </c>
      <c r="B23" s="25">
        <v>0</v>
      </c>
      <c r="C23" s="7" t="s">
        <v>69</v>
      </c>
    </row>
    <row r="24" spans="1:26" ht="12" customHeight="1">
      <c r="A24" s="17" t="s">
        <v>71</v>
      </c>
      <c r="B24" s="25">
        <v>0</v>
      </c>
      <c r="C24" s="7" t="s">
        <v>69</v>
      </c>
    </row>
    <row r="25" spans="1:26" ht="12" customHeight="1">
      <c r="A25" s="17" t="s">
        <v>73</v>
      </c>
      <c r="B25" s="25">
        <v>0</v>
      </c>
      <c r="C25" s="7" t="s">
        <v>69</v>
      </c>
    </row>
    <row r="26" spans="1:26" ht="12" customHeight="1"/>
    <row r="27" spans="1:26" ht="12" customHeight="1">
      <c r="A27" s="17" t="s">
        <v>75</v>
      </c>
      <c r="B27" s="8">
        <f>'RSZ-tarieven'!B5</f>
        <v>0.30609999999999998</v>
      </c>
    </row>
    <row r="28" spans="1:26" ht="12" customHeight="1">
      <c r="A28" s="17" t="s">
        <v>76</v>
      </c>
      <c r="B28" s="8">
        <f>'RSZ-tarieven'!B15</f>
        <v>1.9799999999999998E-2</v>
      </c>
    </row>
    <row r="29" spans="1:26" ht="12" customHeight="1">
      <c r="A29" s="17" t="s">
        <v>77</v>
      </c>
      <c r="B29" s="22">
        <f>IF(B6&lt;10,0,1.69%)</f>
        <v>0</v>
      </c>
    </row>
    <row r="30" spans="1:26" ht="12" customHeight="1">
      <c r="A30" s="17" t="s">
        <v>117</v>
      </c>
      <c r="B30" s="26">
        <f>IF(B15&gt;3744,0,0.14*(11233.89-(B15*3))/13/5)</f>
        <v>24.196070769230769</v>
      </c>
      <c r="C30" s="6" t="s">
        <v>15</v>
      </c>
    </row>
    <row r="31" spans="1:26" ht="12" customHeight="1">
      <c r="A31" s="17" t="s">
        <v>79</v>
      </c>
      <c r="B31" s="26">
        <f>('RSZ-tarieven'!B31)*3/65</f>
        <v>7.953846153846154</v>
      </c>
      <c r="C31" s="7" t="s">
        <v>131</v>
      </c>
    </row>
    <row r="32" spans="1:26" ht="12" customHeight="1">
      <c r="A32" s="17" t="s">
        <v>80</v>
      </c>
      <c r="B32" s="27"/>
    </row>
    <row r="33" spans="1:26" ht="12" customHeight="1">
      <c r="J33" s="28" t="s">
        <v>15</v>
      </c>
      <c r="M33" s="29" t="s">
        <v>15</v>
      </c>
      <c r="P33" s="24"/>
    </row>
    <row r="34" spans="1:26" ht="12" customHeight="1">
      <c r="B34" s="30">
        <f>B1</f>
        <v>2026</v>
      </c>
      <c r="C34" s="20" t="s">
        <v>82</v>
      </c>
      <c r="D34" s="20" t="s">
        <v>83</v>
      </c>
      <c r="E34" s="20" t="s">
        <v>84</v>
      </c>
      <c r="F34" s="20" t="s">
        <v>85</v>
      </c>
      <c r="G34" s="20" t="s">
        <v>86</v>
      </c>
      <c r="H34" s="20" t="s">
        <v>87</v>
      </c>
      <c r="I34" s="20" t="s">
        <v>89</v>
      </c>
      <c r="J34" s="20" t="s">
        <v>90</v>
      </c>
      <c r="K34" s="20" t="s">
        <v>91</v>
      </c>
      <c r="L34" s="20" t="s">
        <v>92</v>
      </c>
      <c r="M34" s="20" t="s">
        <v>93</v>
      </c>
      <c r="N34" s="52" t="s">
        <v>95</v>
      </c>
    </row>
    <row r="35" spans="1:26" ht="12" customHeight="1">
      <c r="A35" s="43" t="s">
        <v>120</v>
      </c>
      <c r="B35" s="44">
        <f t="shared" ref="B35:B42" si="0">SUM(C35:N35)</f>
        <v>0</v>
      </c>
      <c r="C35" s="45">
        <v>0</v>
      </c>
      <c r="D35" s="46">
        <v>0</v>
      </c>
      <c r="E35" s="46">
        <v>0</v>
      </c>
      <c r="F35" s="46">
        <v>0</v>
      </c>
      <c r="G35" s="46">
        <v>0</v>
      </c>
      <c r="H35" s="46">
        <v>0</v>
      </c>
      <c r="I35" s="46">
        <v>0</v>
      </c>
      <c r="J35" s="46">
        <v>0</v>
      </c>
      <c r="K35" s="46">
        <v>0</v>
      </c>
      <c r="L35" s="46">
        <v>0</v>
      </c>
      <c r="M35" s="46">
        <v>0</v>
      </c>
      <c r="N35" s="47">
        <v>0</v>
      </c>
    </row>
    <row r="36" spans="1:26" ht="12" customHeight="1">
      <c r="A36" s="43" t="s">
        <v>121</v>
      </c>
      <c r="B36" s="44">
        <f t="shared" si="0"/>
        <v>0</v>
      </c>
      <c r="C36" s="45">
        <v>0</v>
      </c>
      <c r="D36" s="46">
        <v>0</v>
      </c>
      <c r="E36" s="46">
        <v>0</v>
      </c>
      <c r="F36" s="46">
        <v>0</v>
      </c>
      <c r="G36" s="46">
        <v>0</v>
      </c>
      <c r="H36" s="46">
        <v>0</v>
      </c>
      <c r="I36" s="46">
        <v>0</v>
      </c>
      <c r="J36" s="46">
        <v>0</v>
      </c>
      <c r="K36" s="46">
        <v>0</v>
      </c>
      <c r="L36" s="46">
        <v>0</v>
      </c>
      <c r="M36" s="46">
        <v>0</v>
      </c>
      <c r="N36" s="47">
        <v>0</v>
      </c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</row>
    <row r="37" spans="1:26" ht="12" customHeight="1">
      <c r="A37" s="7" t="s">
        <v>99</v>
      </c>
      <c r="B37" s="33">
        <f t="shared" si="0"/>
        <v>0</v>
      </c>
      <c r="C37" s="34">
        <f t="shared" ref="C37:N37" si="1">($B19*C35)+($B20*C36)</f>
        <v>0</v>
      </c>
      <c r="D37" s="24">
        <f t="shared" si="1"/>
        <v>0</v>
      </c>
      <c r="E37" s="24">
        <f t="shared" si="1"/>
        <v>0</v>
      </c>
      <c r="F37" s="24">
        <f t="shared" si="1"/>
        <v>0</v>
      </c>
      <c r="G37" s="24">
        <f t="shared" si="1"/>
        <v>0</v>
      </c>
      <c r="H37" s="24">
        <f t="shared" si="1"/>
        <v>0</v>
      </c>
      <c r="I37" s="24">
        <f t="shared" si="1"/>
        <v>0</v>
      </c>
      <c r="J37" s="24">
        <f t="shared" si="1"/>
        <v>0</v>
      </c>
      <c r="K37" s="24">
        <f t="shared" si="1"/>
        <v>0</v>
      </c>
      <c r="L37" s="24">
        <f t="shared" si="1"/>
        <v>0</v>
      </c>
      <c r="M37" s="24">
        <f t="shared" si="1"/>
        <v>0</v>
      </c>
      <c r="N37" s="114">
        <f t="shared" si="1"/>
        <v>0</v>
      </c>
    </row>
    <row r="38" spans="1:26" ht="12" customHeight="1">
      <c r="A38" s="7" t="s">
        <v>100</v>
      </c>
      <c r="B38" s="33">
        <f t="shared" si="0"/>
        <v>0</v>
      </c>
      <c r="C38" s="34">
        <f t="shared" ref="C38:N38" si="2">$B$22*(C35+C36)</f>
        <v>0</v>
      </c>
      <c r="D38" s="24">
        <f t="shared" si="2"/>
        <v>0</v>
      </c>
      <c r="E38" s="24">
        <f t="shared" si="2"/>
        <v>0</v>
      </c>
      <c r="F38" s="24">
        <f t="shared" si="2"/>
        <v>0</v>
      </c>
      <c r="G38" s="24">
        <f t="shared" si="2"/>
        <v>0</v>
      </c>
      <c r="H38" s="24">
        <f t="shared" si="2"/>
        <v>0</v>
      </c>
      <c r="I38" s="24">
        <f t="shared" si="2"/>
        <v>0</v>
      </c>
      <c r="J38" s="24">
        <f t="shared" si="2"/>
        <v>0</v>
      </c>
      <c r="K38" s="24">
        <f t="shared" si="2"/>
        <v>0</v>
      </c>
      <c r="L38" s="24">
        <f t="shared" si="2"/>
        <v>0</v>
      </c>
      <c r="M38" s="24">
        <f t="shared" si="2"/>
        <v>0</v>
      </c>
      <c r="N38" s="114">
        <f t="shared" si="2"/>
        <v>0</v>
      </c>
    </row>
    <row r="39" spans="1:26" ht="12" customHeight="1">
      <c r="A39" s="7" t="s">
        <v>101</v>
      </c>
      <c r="B39" s="33">
        <f t="shared" si="0"/>
        <v>0</v>
      </c>
      <c r="C39" s="34">
        <f t="shared" ref="C39:E39" si="3">MAX(0,IF((C37+C38)&gt;0,((C37+C38)*108%)*($B$27+$B$28+$B$29)-(($B$30+$B$31+$B$32)*(C$35+C$36)),0))</f>
        <v>0</v>
      </c>
      <c r="D39" s="24">
        <f t="shared" si="3"/>
        <v>0</v>
      </c>
      <c r="E39" s="24">
        <f t="shared" si="3"/>
        <v>0</v>
      </c>
      <c r="F39" s="24">
        <f t="shared" ref="F39:N39" si="4">MAX(0,IF((F37+F38)&gt;0,((F37+F38)*108%)*($B$27+$B$28+$B$29)-(($B$30+$B$32)*(F$35+F$36)),0))</f>
        <v>0</v>
      </c>
      <c r="G39" s="24">
        <f t="shared" si="4"/>
        <v>0</v>
      </c>
      <c r="H39" s="24">
        <f t="shared" si="4"/>
        <v>0</v>
      </c>
      <c r="I39" s="24">
        <f t="shared" si="4"/>
        <v>0</v>
      </c>
      <c r="J39" s="24">
        <f t="shared" si="4"/>
        <v>0</v>
      </c>
      <c r="K39" s="24">
        <f t="shared" si="4"/>
        <v>0</v>
      </c>
      <c r="L39" s="24">
        <f t="shared" si="4"/>
        <v>0</v>
      </c>
      <c r="M39" s="24">
        <f t="shared" si="4"/>
        <v>0</v>
      </c>
      <c r="N39" s="114">
        <f t="shared" si="4"/>
        <v>0</v>
      </c>
    </row>
    <row r="40" spans="1:26" ht="12" customHeight="1">
      <c r="A40" s="7" t="s">
        <v>102</v>
      </c>
      <c r="B40" s="33">
        <f t="shared" si="0"/>
        <v>0</v>
      </c>
      <c r="C40" s="34">
        <f t="shared" ref="C40:N40" si="5">$B23*(C35+C36)</f>
        <v>0</v>
      </c>
      <c r="D40" s="35">
        <f t="shared" si="5"/>
        <v>0</v>
      </c>
      <c r="E40" s="35">
        <f t="shared" si="5"/>
        <v>0</v>
      </c>
      <c r="F40" s="35">
        <f t="shared" si="5"/>
        <v>0</v>
      </c>
      <c r="G40" s="35">
        <f t="shared" si="5"/>
        <v>0</v>
      </c>
      <c r="H40" s="35">
        <f t="shared" si="5"/>
        <v>0</v>
      </c>
      <c r="I40" s="35">
        <f t="shared" si="5"/>
        <v>0</v>
      </c>
      <c r="J40" s="35">
        <f t="shared" si="5"/>
        <v>0</v>
      </c>
      <c r="K40" s="35">
        <f t="shared" si="5"/>
        <v>0</v>
      </c>
      <c r="L40" s="35">
        <f t="shared" si="5"/>
        <v>0</v>
      </c>
      <c r="M40" s="35">
        <f t="shared" si="5"/>
        <v>0</v>
      </c>
      <c r="N40" s="115">
        <f t="shared" si="5"/>
        <v>0</v>
      </c>
    </row>
    <row r="41" spans="1:26" ht="12" customHeight="1">
      <c r="A41" s="7" t="s">
        <v>103</v>
      </c>
      <c r="B41" s="33">
        <f t="shared" si="0"/>
        <v>0</v>
      </c>
      <c r="C41" s="34">
        <f t="shared" ref="C41:N41" si="6">$B24*(C35+C36)</f>
        <v>0</v>
      </c>
      <c r="D41" s="24">
        <f t="shared" si="6"/>
        <v>0</v>
      </c>
      <c r="E41" s="24">
        <f t="shared" si="6"/>
        <v>0</v>
      </c>
      <c r="F41" s="24">
        <f t="shared" si="6"/>
        <v>0</v>
      </c>
      <c r="G41" s="24">
        <f t="shared" si="6"/>
        <v>0</v>
      </c>
      <c r="H41" s="24">
        <f t="shared" si="6"/>
        <v>0</v>
      </c>
      <c r="I41" s="24">
        <f t="shared" si="6"/>
        <v>0</v>
      </c>
      <c r="J41" s="24">
        <f t="shared" si="6"/>
        <v>0</v>
      </c>
      <c r="K41" s="24">
        <f t="shared" si="6"/>
        <v>0</v>
      </c>
      <c r="L41" s="24">
        <f t="shared" si="6"/>
        <v>0</v>
      </c>
      <c r="M41" s="24">
        <f t="shared" si="6"/>
        <v>0</v>
      </c>
      <c r="N41" s="114">
        <f t="shared" si="6"/>
        <v>0</v>
      </c>
    </row>
    <row r="42" spans="1:26" ht="12" customHeight="1">
      <c r="A42" s="7" t="s">
        <v>104</v>
      </c>
      <c r="B42" s="36">
        <f t="shared" si="0"/>
        <v>0</v>
      </c>
      <c r="C42" s="116">
        <f t="shared" ref="C42:N42" si="7">$B25*(C35+C36)</f>
        <v>0</v>
      </c>
      <c r="D42" s="117">
        <f t="shared" si="7"/>
        <v>0</v>
      </c>
      <c r="E42" s="117">
        <f t="shared" si="7"/>
        <v>0</v>
      </c>
      <c r="F42" s="117">
        <f t="shared" si="7"/>
        <v>0</v>
      </c>
      <c r="G42" s="117">
        <f t="shared" si="7"/>
        <v>0</v>
      </c>
      <c r="H42" s="117">
        <f t="shared" si="7"/>
        <v>0</v>
      </c>
      <c r="I42" s="117">
        <f t="shared" si="7"/>
        <v>0</v>
      </c>
      <c r="J42" s="117">
        <f t="shared" si="7"/>
        <v>0</v>
      </c>
      <c r="K42" s="117">
        <f t="shared" si="7"/>
        <v>0</v>
      </c>
      <c r="L42" s="117">
        <f t="shared" si="7"/>
        <v>0</v>
      </c>
      <c r="M42" s="117">
        <f t="shared" si="7"/>
        <v>0</v>
      </c>
      <c r="N42" s="119">
        <f t="shared" si="7"/>
        <v>0</v>
      </c>
    </row>
    <row r="43" spans="1:26" ht="12" customHeight="1">
      <c r="B43" s="37">
        <f t="shared" ref="B43:N43" si="8">SUM(B37:B42)</f>
        <v>0</v>
      </c>
      <c r="C43" s="120">
        <f t="shared" si="8"/>
        <v>0</v>
      </c>
      <c r="D43" s="121">
        <f t="shared" si="8"/>
        <v>0</v>
      </c>
      <c r="E43" s="121">
        <f t="shared" si="8"/>
        <v>0</v>
      </c>
      <c r="F43" s="121">
        <f t="shared" si="8"/>
        <v>0</v>
      </c>
      <c r="G43" s="121">
        <f t="shared" si="8"/>
        <v>0</v>
      </c>
      <c r="H43" s="121">
        <f t="shared" si="8"/>
        <v>0</v>
      </c>
      <c r="I43" s="121">
        <f t="shared" si="8"/>
        <v>0</v>
      </c>
      <c r="J43" s="121">
        <f t="shared" si="8"/>
        <v>0</v>
      </c>
      <c r="K43" s="121">
        <f t="shared" si="8"/>
        <v>0</v>
      </c>
      <c r="L43" s="121">
        <f t="shared" si="8"/>
        <v>0</v>
      </c>
      <c r="M43" s="121">
        <f t="shared" si="8"/>
        <v>0</v>
      </c>
      <c r="N43" s="122">
        <f t="shared" si="8"/>
        <v>0</v>
      </c>
    </row>
    <row r="44" spans="1:26" ht="12" customHeight="1">
      <c r="A44" s="38" t="s">
        <v>105</v>
      </c>
      <c r="B44" s="39">
        <f>(SUM(C43:N43)-B43)+(SUM(C37:N42)-B43)</f>
        <v>0</v>
      </c>
      <c r="E44" s="6"/>
      <c r="F44" s="6"/>
      <c r="G44" s="6"/>
      <c r="H44" s="6"/>
      <c r="I44" s="6"/>
      <c r="J44" s="6"/>
      <c r="K44" s="6"/>
      <c r="L44" s="6"/>
      <c r="M44" s="6"/>
      <c r="N44" s="130"/>
    </row>
    <row r="45" spans="1:26" ht="12" customHeight="1">
      <c r="B45" s="40" t="s">
        <v>106</v>
      </c>
      <c r="E45" s="6"/>
      <c r="F45" s="6"/>
      <c r="G45" s="6"/>
      <c r="H45" s="6"/>
      <c r="I45" s="6"/>
      <c r="J45" s="6"/>
      <c r="K45" s="6"/>
      <c r="L45" s="6"/>
      <c r="M45" s="6"/>
      <c r="N45" s="130"/>
    </row>
    <row r="46" spans="1:26" ht="12" customHeight="1">
      <c r="A46" s="8">
        <v>0.1027</v>
      </c>
      <c r="B46" s="41">
        <f>SUM(C46:N46)</f>
        <v>0</v>
      </c>
      <c r="C46" s="123">
        <f t="shared" ref="C46:N46" si="9">(C37*108%)*$A$46</f>
        <v>0</v>
      </c>
      <c r="D46" s="123">
        <f t="shared" si="9"/>
        <v>0</v>
      </c>
      <c r="E46" s="123">
        <f t="shared" si="9"/>
        <v>0</v>
      </c>
      <c r="F46" s="123">
        <f t="shared" si="9"/>
        <v>0</v>
      </c>
      <c r="G46" s="123">
        <f t="shared" si="9"/>
        <v>0</v>
      </c>
      <c r="H46" s="123">
        <f t="shared" si="9"/>
        <v>0</v>
      </c>
      <c r="I46" s="123">
        <f t="shared" si="9"/>
        <v>0</v>
      </c>
      <c r="J46" s="123">
        <f t="shared" si="9"/>
        <v>0</v>
      </c>
      <c r="K46" s="123">
        <f t="shared" si="9"/>
        <v>0</v>
      </c>
      <c r="L46" s="123">
        <f t="shared" si="9"/>
        <v>0</v>
      </c>
      <c r="M46" s="123">
        <f t="shared" si="9"/>
        <v>0</v>
      </c>
      <c r="N46" s="125">
        <f t="shared" si="9"/>
        <v>0</v>
      </c>
    </row>
    <row r="47" spans="1:26" ht="12" customHeight="1"/>
    <row r="48" spans="1:26" ht="12" customHeight="1"/>
    <row r="49" customFormat="1" ht="12" customHeight="1"/>
    <row r="50" customFormat="1" ht="12" customHeight="1"/>
    <row r="51" customFormat="1" ht="12" customHeight="1"/>
    <row r="52" customFormat="1" ht="12" customHeight="1"/>
    <row r="53" customFormat="1" ht="12" customHeight="1"/>
    <row r="54" customFormat="1" ht="12" customHeight="1"/>
    <row r="55" customFormat="1" ht="12" customHeight="1"/>
    <row r="56" customFormat="1" ht="12" customHeight="1"/>
    <row r="57" customFormat="1" ht="12" customHeight="1"/>
    <row r="58" customFormat="1" ht="12" customHeight="1"/>
    <row r="59" customFormat="1" ht="12" customHeight="1"/>
    <row r="60" customFormat="1" ht="12" customHeight="1"/>
    <row r="61" customFormat="1" ht="12" customHeight="1"/>
    <row r="62" customFormat="1" ht="12" customHeight="1"/>
    <row r="63" customFormat="1" ht="12" customHeight="1"/>
    <row r="64" customFormat="1" ht="12" customHeight="1"/>
    <row r="65" customFormat="1" ht="12" customHeight="1"/>
    <row r="66" customFormat="1" ht="12" customHeight="1"/>
    <row r="67" customFormat="1" ht="12" customHeight="1"/>
    <row r="68" customFormat="1" ht="12" customHeight="1"/>
    <row r="69" customFormat="1" ht="12" customHeight="1"/>
    <row r="70" customFormat="1" ht="12" customHeight="1"/>
    <row r="71" customFormat="1" ht="12" customHeight="1"/>
    <row r="72" customFormat="1" ht="12" customHeight="1"/>
    <row r="73" customFormat="1" ht="12" customHeight="1"/>
    <row r="74" customFormat="1" ht="12" customHeight="1"/>
    <row r="75" customFormat="1" ht="12" customHeight="1"/>
    <row r="76" customFormat="1" ht="12" customHeight="1"/>
    <row r="77" customFormat="1" ht="12" customHeight="1"/>
    <row r="78" customFormat="1" ht="12" customHeight="1"/>
    <row r="79" customFormat="1" ht="12" customHeight="1"/>
    <row r="80" customFormat="1" ht="12" customHeight="1"/>
    <row r="81" customFormat="1" ht="12" customHeight="1"/>
    <row r="82" customFormat="1" ht="12" customHeight="1"/>
    <row r="83" customFormat="1" ht="12" customHeight="1"/>
    <row r="84" customFormat="1" ht="12" customHeight="1"/>
    <row r="85" customFormat="1" ht="12" customHeight="1"/>
    <row r="86" customFormat="1" ht="12" customHeight="1"/>
    <row r="87" customFormat="1" ht="12" customHeight="1"/>
    <row r="88" customFormat="1" ht="12" customHeight="1"/>
    <row r="89" customFormat="1" ht="12" customHeight="1"/>
    <row r="90" customFormat="1" ht="12" customHeight="1"/>
    <row r="91" customFormat="1" ht="12" customHeight="1"/>
    <row r="92" customFormat="1" ht="12" customHeight="1"/>
    <row r="93" customFormat="1" ht="12" customHeight="1"/>
    <row r="94" customFormat="1" ht="12" customHeight="1"/>
    <row r="95" customFormat="1" ht="12" customHeight="1"/>
    <row r="96" customFormat="1" ht="12" customHeight="1"/>
    <row r="97" customFormat="1" ht="12" customHeight="1"/>
    <row r="98" customFormat="1" ht="12" customHeight="1"/>
    <row r="99" customFormat="1" ht="12" customHeight="1"/>
    <row r="100" customFormat="1" ht="12" customHeight="1"/>
    <row r="101" customFormat="1" ht="12" customHeight="1"/>
    <row r="102" customFormat="1" ht="12" customHeight="1"/>
    <row r="103" customFormat="1" ht="12" customHeight="1"/>
    <row r="104" customFormat="1" ht="12" customHeight="1"/>
    <row r="105" customFormat="1" ht="12" customHeight="1"/>
    <row r="106" customFormat="1" ht="12" customHeight="1"/>
    <row r="107" customFormat="1" ht="12" customHeight="1"/>
    <row r="108" customFormat="1" ht="12" customHeight="1"/>
    <row r="109" customFormat="1" ht="12" customHeight="1"/>
    <row r="110" customFormat="1" ht="12" customHeight="1"/>
    <row r="111" customFormat="1" ht="12" customHeight="1"/>
    <row r="112" customFormat="1" ht="12" customHeight="1"/>
    <row r="113" customFormat="1" ht="12" customHeight="1"/>
    <row r="114" customFormat="1" ht="12" customHeight="1"/>
    <row r="115" customFormat="1" ht="12" customHeight="1"/>
    <row r="116" customFormat="1" ht="12" customHeight="1"/>
    <row r="117" customFormat="1" ht="12" customHeight="1"/>
    <row r="118" customFormat="1" ht="12" customHeight="1"/>
    <row r="119" customFormat="1" ht="12" customHeight="1"/>
    <row r="120" customFormat="1" ht="12" customHeight="1"/>
    <row r="121" customFormat="1" ht="12" customHeight="1"/>
    <row r="122" customFormat="1" ht="12" customHeight="1"/>
    <row r="123" customFormat="1" ht="12" customHeight="1"/>
    <row r="124" customFormat="1" ht="12" customHeight="1"/>
    <row r="125" customFormat="1" ht="12" customHeight="1"/>
    <row r="126" customFormat="1" ht="12" customHeight="1"/>
    <row r="127" customFormat="1" ht="12" customHeight="1"/>
    <row r="128" customFormat="1" ht="12" customHeight="1"/>
    <row r="129" customFormat="1" ht="12" customHeight="1"/>
    <row r="130" customFormat="1" ht="12" customHeight="1"/>
    <row r="131" customFormat="1" ht="12" customHeight="1"/>
    <row r="132" customFormat="1" ht="12" customHeight="1"/>
    <row r="133" customFormat="1" ht="12" customHeight="1"/>
    <row r="134" customFormat="1" ht="12" customHeight="1"/>
    <row r="135" customFormat="1" ht="12" customHeight="1"/>
    <row r="136" customFormat="1" ht="12" customHeight="1"/>
    <row r="137" customFormat="1" ht="12" customHeight="1"/>
    <row r="138" customFormat="1" ht="12" customHeight="1"/>
    <row r="139" customFormat="1" ht="12" customHeight="1"/>
    <row r="140" customFormat="1" ht="12" customHeight="1"/>
    <row r="141" customFormat="1" ht="12" customHeight="1"/>
    <row r="142" customFormat="1" ht="12" customHeight="1"/>
    <row r="143" customFormat="1" ht="12" customHeight="1"/>
    <row r="144" customFormat="1" ht="12" customHeight="1"/>
    <row r="145" customFormat="1" ht="12" customHeight="1"/>
    <row r="146" customFormat="1" ht="12" customHeight="1"/>
    <row r="147" customFormat="1" ht="12" customHeight="1"/>
    <row r="148" customFormat="1" ht="12" customHeight="1"/>
    <row r="149" customFormat="1" ht="12" customHeight="1"/>
    <row r="150" customFormat="1" ht="12" customHeight="1"/>
    <row r="151" customFormat="1" ht="12" customHeight="1"/>
    <row r="152" customFormat="1" ht="12" customHeight="1"/>
    <row r="153" customFormat="1" ht="12" customHeight="1"/>
    <row r="154" customFormat="1" ht="12" customHeight="1"/>
    <row r="155" customFormat="1" ht="12" customHeight="1"/>
    <row r="156" customFormat="1" ht="12" customHeight="1"/>
    <row r="157" customFormat="1" ht="12" customHeight="1"/>
    <row r="158" customFormat="1" ht="12" customHeight="1"/>
    <row r="159" customFormat="1" ht="12" customHeight="1"/>
    <row r="160" customFormat="1" ht="12" customHeight="1"/>
    <row r="161" customFormat="1" ht="12" customHeight="1"/>
    <row r="162" customFormat="1" ht="12" customHeight="1"/>
    <row r="163" customFormat="1" ht="12" customHeight="1"/>
    <row r="164" customFormat="1" ht="12" customHeight="1"/>
    <row r="165" customFormat="1" ht="12" customHeight="1"/>
    <row r="166" customFormat="1" ht="12" customHeight="1"/>
    <row r="167" customFormat="1" ht="12" customHeight="1"/>
    <row r="168" customFormat="1" ht="12" customHeight="1"/>
    <row r="169" customFormat="1" ht="12" customHeight="1"/>
    <row r="170" customFormat="1" ht="12" customHeight="1"/>
    <row r="171" customFormat="1" ht="12" customHeight="1"/>
    <row r="172" customFormat="1" ht="12" customHeight="1"/>
    <row r="173" customFormat="1" ht="12" customHeight="1"/>
    <row r="174" customFormat="1" ht="12" customHeight="1"/>
    <row r="175" customFormat="1" ht="12" customHeight="1"/>
    <row r="176" customFormat="1" ht="12" customHeight="1"/>
    <row r="177" customFormat="1" ht="12" customHeight="1"/>
    <row r="178" customFormat="1" ht="12" customHeight="1"/>
    <row r="179" customFormat="1" ht="12" customHeight="1"/>
    <row r="180" customFormat="1" ht="12" customHeight="1"/>
    <row r="181" customFormat="1" ht="12" customHeight="1"/>
    <row r="182" customFormat="1" ht="12" customHeight="1"/>
    <row r="183" customFormat="1" ht="12" customHeight="1"/>
    <row r="184" customFormat="1" ht="12" customHeight="1"/>
    <row r="185" customFormat="1" ht="12" customHeight="1"/>
    <row r="186" customFormat="1" ht="12" customHeight="1"/>
    <row r="187" customFormat="1" ht="12" customHeight="1"/>
    <row r="188" customFormat="1" ht="12" customHeight="1"/>
    <row r="189" customFormat="1" ht="12" customHeight="1"/>
    <row r="190" customFormat="1" ht="12" customHeight="1"/>
    <row r="191" customFormat="1" ht="12" customHeight="1"/>
    <row r="192" customFormat="1" ht="12" customHeight="1"/>
    <row r="193" customFormat="1" ht="12" customHeight="1"/>
    <row r="194" customFormat="1" ht="12" customHeight="1"/>
    <row r="195" customFormat="1" ht="12" customHeight="1"/>
    <row r="196" customFormat="1" ht="12" customHeight="1"/>
    <row r="197" customFormat="1" ht="12" customHeight="1"/>
    <row r="198" customFormat="1" ht="12" customHeight="1"/>
    <row r="199" customFormat="1" ht="12" customHeight="1"/>
    <row r="200" customFormat="1" ht="12" customHeight="1"/>
    <row r="201" customFormat="1" ht="12" customHeight="1"/>
    <row r="202" customFormat="1" ht="12" customHeight="1"/>
    <row r="203" customFormat="1" ht="12" customHeight="1"/>
    <row r="204" customFormat="1" ht="12" customHeight="1"/>
    <row r="205" customFormat="1" ht="12" customHeight="1"/>
    <row r="206" customFormat="1" ht="12" customHeight="1"/>
    <row r="207" customFormat="1" ht="12" customHeight="1"/>
    <row r="208" customFormat="1" ht="12" customHeight="1"/>
    <row r="209" customFormat="1" ht="12" customHeight="1"/>
    <row r="210" customFormat="1" ht="12" customHeight="1"/>
    <row r="211" customFormat="1" ht="12" customHeight="1"/>
    <row r="212" customFormat="1" ht="12" customHeight="1"/>
    <row r="213" customFormat="1" ht="12" customHeight="1"/>
    <row r="214" customFormat="1" ht="12" customHeight="1"/>
    <row r="215" customFormat="1" ht="12" customHeight="1"/>
    <row r="216" customFormat="1" ht="12" customHeight="1"/>
    <row r="217" customFormat="1" ht="12" customHeight="1"/>
    <row r="218" customFormat="1" ht="12" customHeight="1"/>
    <row r="219" customFormat="1" ht="12" customHeight="1"/>
    <row r="220" customFormat="1" ht="12" customHeight="1"/>
    <row r="221" customFormat="1" ht="12" customHeight="1"/>
    <row r="222" customFormat="1" ht="12" customHeight="1"/>
    <row r="223" customFormat="1" ht="12" customHeight="1"/>
    <row r="224" customFormat="1" ht="12" customHeight="1"/>
    <row r="225" customFormat="1" ht="12" customHeight="1"/>
    <row r="226" customFormat="1" ht="12" customHeight="1"/>
    <row r="227" customFormat="1" ht="12" customHeight="1"/>
    <row r="228" customFormat="1" ht="12" customHeight="1"/>
    <row r="229" customFormat="1" ht="12" customHeight="1"/>
    <row r="230" customFormat="1" ht="12" customHeight="1"/>
    <row r="231" customFormat="1" ht="12" customHeight="1"/>
    <row r="232" customFormat="1" ht="12" customHeight="1"/>
    <row r="233" customFormat="1" ht="12" customHeight="1"/>
    <row r="234" customFormat="1" ht="12" customHeight="1"/>
    <row r="235" customFormat="1" ht="12" customHeight="1"/>
    <row r="236" customFormat="1" ht="12" customHeight="1"/>
    <row r="237" customFormat="1" ht="12" customHeight="1"/>
    <row r="238" customFormat="1" ht="12" customHeight="1"/>
    <row r="239" customFormat="1" ht="12" customHeight="1"/>
    <row r="240" customFormat="1" ht="12" customHeight="1"/>
    <row r="241" customFormat="1" ht="12" customHeight="1"/>
    <row r="242" customFormat="1" ht="12" customHeight="1"/>
    <row r="243" customFormat="1" ht="12" customHeight="1"/>
    <row r="244" customFormat="1" ht="12" customHeight="1"/>
    <row r="245" customFormat="1" ht="12" customHeight="1"/>
    <row r="246" customFormat="1" ht="12" customHeight="1"/>
    <row r="247" customFormat="1" ht="12" customHeight="1"/>
    <row r="248" customFormat="1" ht="12" customHeight="1"/>
    <row r="249" customFormat="1" ht="12" customHeight="1"/>
    <row r="250" customFormat="1" ht="12" customHeight="1"/>
    <row r="251" customFormat="1" ht="12" customHeight="1"/>
    <row r="252" customFormat="1" ht="12" customHeight="1"/>
    <row r="253" customFormat="1" ht="12" customHeight="1"/>
    <row r="254" customFormat="1" ht="12" customHeight="1"/>
    <row r="255" customFormat="1" ht="12" customHeight="1"/>
    <row r="256" customFormat="1" ht="12" customHeight="1"/>
    <row r="257" customFormat="1" ht="12" customHeight="1"/>
    <row r="258" customFormat="1" ht="12" customHeight="1"/>
    <row r="259" customFormat="1" ht="12" customHeight="1"/>
    <row r="260" customFormat="1" ht="12" customHeight="1"/>
    <row r="261" customFormat="1" ht="12" customHeight="1"/>
    <row r="262" customFormat="1" ht="12" customHeight="1"/>
    <row r="263" customFormat="1" ht="12" customHeight="1"/>
    <row r="264" customFormat="1" ht="12" customHeight="1"/>
    <row r="265" customFormat="1" ht="12" customHeight="1"/>
    <row r="266" customFormat="1" ht="12" customHeight="1"/>
    <row r="267" customFormat="1" ht="12" customHeight="1"/>
    <row r="268" customFormat="1" ht="12" customHeight="1"/>
    <row r="269" customFormat="1" ht="12" customHeight="1"/>
    <row r="270" customFormat="1" ht="12" customHeight="1"/>
    <row r="271" customFormat="1" ht="12" customHeight="1"/>
    <row r="272" customFormat="1" ht="12" customHeight="1"/>
    <row r="273" customFormat="1" ht="12" customHeight="1"/>
    <row r="274" customFormat="1" ht="12" customHeight="1"/>
    <row r="275" customFormat="1" ht="12" customHeight="1"/>
    <row r="276" customFormat="1" ht="12" customHeight="1"/>
    <row r="277" customFormat="1" ht="12" customHeight="1"/>
    <row r="278" customFormat="1" ht="12" customHeight="1"/>
    <row r="279" customFormat="1" ht="12" customHeight="1"/>
    <row r="280" customFormat="1" ht="12" customHeight="1"/>
    <row r="281" customFormat="1" ht="12" customHeight="1"/>
    <row r="282" customFormat="1" ht="12" customHeight="1"/>
    <row r="283" customFormat="1" ht="12" customHeight="1"/>
    <row r="284" customFormat="1" ht="12" customHeight="1"/>
    <row r="285" customFormat="1" ht="12" customHeight="1"/>
    <row r="286" customFormat="1" ht="12" customHeight="1"/>
    <row r="287" customFormat="1" ht="12" customHeight="1"/>
    <row r="288" customFormat="1" ht="12" customHeight="1"/>
    <row r="289" customFormat="1" ht="12" customHeight="1"/>
    <row r="290" customFormat="1" ht="12" customHeight="1"/>
    <row r="291" customFormat="1" ht="12" customHeight="1"/>
    <row r="292" customFormat="1" ht="12" customHeight="1"/>
    <row r="293" customFormat="1" ht="12" customHeight="1"/>
    <row r="294" customFormat="1" ht="12" customHeight="1"/>
    <row r="295" customFormat="1" ht="12" customHeight="1"/>
    <row r="296" customFormat="1" ht="12" customHeight="1"/>
    <row r="297" customFormat="1" ht="12" customHeight="1"/>
    <row r="298" customFormat="1" ht="12" customHeight="1"/>
    <row r="299" customFormat="1" ht="12" customHeight="1"/>
    <row r="300" customFormat="1" ht="12" customHeight="1"/>
    <row r="301" customFormat="1" ht="12" customHeight="1"/>
    <row r="302" customFormat="1" ht="12" customHeight="1"/>
    <row r="303" customFormat="1" ht="12" customHeight="1"/>
    <row r="304" customFormat="1" ht="12" customHeight="1"/>
    <row r="305" customFormat="1" ht="12" customHeight="1"/>
    <row r="306" customFormat="1" ht="12" customHeight="1"/>
    <row r="307" customFormat="1" ht="12" customHeight="1"/>
    <row r="308" customFormat="1" ht="12" customHeight="1"/>
    <row r="309" customFormat="1" ht="12" customHeight="1"/>
    <row r="310" customFormat="1" ht="12" customHeight="1"/>
    <row r="311" customFormat="1" ht="12" customHeight="1"/>
    <row r="312" customFormat="1" ht="12" customHeight="1"/>
    <row r="313" customFormat="1" ht="12" customHeight="1"/>
    <row r="314" customFormat="1" ht="12" customHeight="1"/>
    <row r="315" customFormat="1" ht="12" customHeight="1"/>
    <row r="316" customFormat="1" ht="12" customHeight="1"/>
    <row r="317" customFormat="1" ht="12" customHeight="1"/>
    <row r="318" customFormat="1" ht="12" customHeight="1"/>
    <row r="319" customFormat="1" ht="12" customHeight="1"/>
    <row r="320" customFormat="1" ht="12" customHeight="1"/>
    <row r="321" customFormat="1" ht="12" customHeight="1"/>
    <row r="322" customFormat="1" ht="12" customHeight="1"/>
    <row r="323" customFormat="1" ht="12" customHeight="1"/>
    <row r="324" customFormat="1" ht="12" customHeight="1"/>
    <row r="325" customFormat="1" ht="12" customHeight="1"/>
    <row r="326" customFormat="1" ht="12" customHeight="1"/>
    <row r="327" customFormat="1" ht="12" customHeight="1"/>
    <row r="328" customFormat="1" ht="12" customHeight="1"/>
    <row r="329" customFormat="1" ht="12" customHeight="1"/>
    <row r="330" customFormat="1" ht="12" customHeight="1"/>
    <row r="331" customFormat="1" ht="12" customHeight="1"/>
    <row r="332" customFormat="1" ht="12" customHeight="1"/>
    <row r="333" customFormat="1" ht="12" customHeight="1"/>
    <row r="334" customFormat="1" ht="12" customHeight="1"/>
    <row r="335" customFormat="1" ht="12" customHeight="1"/>
    <row r="336" customFormat="1" ht="12" customHeight="1"/>
    <row r="337" customFormat="1" ht="12" customHeight="1"/>
    <row r="338" customFormat="1" ht="12" customHeight="1"/>
    <row r="339" customFormat="1" ht="12" customHeight="1"/>
    <row r="340" customFormat="1" ht="12" customHeight="1"/>
    <row r="341" customFormat="1" ht="12" customHeight="1"/>
    <row r="342" customFormat="1" ht="12" customHeight="1"/>
    <row r="343" customFormat="1" ht="12" customHeight="1"/>
    <row r="344" customFormat="1" ht="12" customHeight="1"/>
    <row r="345" customFormat="1" ht="12" customHeight="1"/>
    <row r="346" customFormat="1" ht="12" customHeight="1"/>
    <row r="347" customFormat="1" ht="12" customHeight="1"/>
    <row r="348" customFormat="1" ht="12" customHeight="1"/>
    <row r="349" customFormat="1" ht="12" customHeight="1"/>
    <row r="350" customFormat="1" ht="12" customHeight="1"/>
    <row r="351" customFormat="1" ht="12" customHeight="1"/>
    <row r="352" customFormat="1" ht="12" customHeight="1"/>
    <row r="353" customFormat="1" ht="12" customHeight="1"/>
    <row r="354" customFormat="1" ht="12" customHeight="1"/>
    <row r="355" customFormat="1" ht="12" customHeight="1"/>
    <row r="356" customFormat="1" ht="12" customHeight="1"/>
    <row r="357" customFormat="1" ht="12" customHeight="1"/>
    <row r="358" customFormat="1" ht="12" customHeight="1"/>
    <row r="359" customFormat="1" ht="12" customHeight="1"/>
    <row r="360" customFormat="1" ht="12" customHeight="1"/>
    <row r="361" customFormat="1" ht="12" customHeight="1"/>
    <row r="362" customFormat="1" ht="12" customHeight="1"/>
    <row r="363" customFormat="1" ht="12" customHeight="1"/>
    <row r="364" customFormat="1" ht="12" customHeight="1"/>
    <row r="365" customFormat="1" ht="12" customHeight="1"/>
    <row r="366" customFormat="1" ht="12" customHeight="1"/>
    <row r="367" customFormat="1" ht="12" customHeight="1"/>
    <row r="368" customFormat="1" ht="12" customHeight="1"/>
    <row r="369" customFormat="1" ht="12" customHeight="1"/>
    <row r="370" customFormat="1" ht="12" customHeight="1"/>
    <row r="371" customFormat="1" ht="12" customHeight="1"/>
    <row r="372" customFormat="1" ht="12" customHeight="1"/>
    <row r="373" customFormat="1" ht="12" customHeight="1"/>
    <row r="374" customFormat="1" ht="12" customHeight="1"/>
    <row r="375" customFormat="1" ht="12" customHeight="1"/>
    <row r="376" customFormat="1" ht="12" customHeight="1"/>
    <row r="377" customFormat="1" ht="12" customHeight="1"/>
    <row r="378" customFormat="1" ht="12" customHeight="1"/>
    <row r="379" customFormat="1" ht="12" customHeight="1"/>
    <row r="380" customFormat="1" ht="12" customHeight="1"/>
    <row r="381" customFormat="1" ht="12" customHeight="1"/>
    <row r="382" customFormat="1" ht="12" customHeight="1"/>
    <row r="383" customFormat="1" ht="12" customHeight="1"/>
    <row r="384" customFormat="1" ht="12" customHeight="1"/>
    <row r="385" customFormat="1" ht="12" customHeight="1"/>
    <row r="386" customFormat="1" ht="12" customHeight="1"/>
    <row r="387" customFormat="1" ht="12" customHeight="1"/>
    <row r="388" customFormat="1" ht="12" customHeight="1"/>
    <row r="389" customFormat="1" ht="12" customHeight="1"/>
    <row r="390" customFormat="1" ht="12" customHeight="1"/>
    <row r="391" customFormat="1" ht="12" customHeight="1"/>
    <row r="392" customFormat="1" ht="12" customHeight="1"/>
    <row r="393" customFormat="1" ht="12" customHeight="1"/>
    <row r="394" customFormat="1" ht="12" customHeight="1"/>
    <row r="395" customFormat="1" ht="12" customHeight="1"/>
    <row r="396" customFormat="1" ht="12" customHeight="1"/>
    <row r="397" customFormat="1" ht="12" customHeight="1"/>
    <row r="398" customFormat="1" ht="12" customHeight="1"/>
    <row r="399" customFormat="1" ht="12" customHeight="1"/>
    <row r="400" customFormat="1" ht="12" customHeight="1"/>
    <row r="401" customFormat="1" ht="12" customHeight="1"/>
    <row r="402" customFormat="1" ht="12" customHeight="1"/>
    <row r="403" customFormat="1" ht="12" customHeight="1"/>
    <row r="404" customFormat="1" ht="12" customHeight="1"/>
    <row r="405" customFormat="1" ht="12" customHeight="1"/>
    <row r="406" customFormat="1" ht="12" customHeight="1"/>
    <row r="407" customFormat="1" ht="12" customHeight="1"/>
    <row r="408" customFormat="1" ht="12" customHeight="1"/>
    <row r="409" customFormat="1" ht="12" customHeight="1"/>
    <row r="410" customFormat="1" ht="12" customHeight="1"/>
    <row r="411" customFormat="1" ht="12" customHeight="1"/>
    <row r="412" customFormat="1" ht="12" customHeight="1"/>
    <row r="413" customFormat="1" ht="12" customHeight="1"/>
    <row r="414" customFormat="1" ht="12" customHeight="1"/>
    <row r="415" customFormat="1" ht="12" customHeight="1"/>
    <row r="416" customFormat="1" ht="12" customHeight="1"/>
    <row r="417" customFormat="1" ht="12" customHeight="1"/>
    <row r="418" customFormat="1" ht="12" customHeight="1"/>
    <row r="419" customFormat="1" ht="12" customHeight="1"/>
    <row r="420" customFormat="1" ht="12" customHeight="1"/>
    <row r="421" customFormat="1" ht="12" customHeight="1"/>
    <row r="422" customFormat="1" ht="12" customHeight="1"/>
    <row r="423" customFormat="1" ht="12" customHeight="1"/>
    <row r="424" customFormat="1" ht="12" customHeight="1"/>
    <row r="425" customFormat="1" ht="12" customHeight="1"/>
    <row r="426" customFormat="1" ht="12" customHeight="1"/>
    <row r="427" customFormat="1" ht="12" customHeight="1"/>
    <row r="428" customFormat="1" ht="12" customHeight="1"/>
    <row r="429" customFormat="1" ht="12" customHeight="1"/>
    <row r="430" customFormat="1" ht="12" customHeight="1"/>
    <row r="431" customFormat="1" ht="12" customHeight="1"/>
    <row r="432" customFormat="1" ht="12" customHeight="1"/>
    <row r="433" customFormat="1" ht="12" customHeight="1"/>
    <row r="434" customFormat="1" ht="12" customHeight="1"/>
    <row r="435" customFormat="1" ht="12" customHeight="1"/>
    <row r="436" customFormat="1" ht="12" customHeight="1"/>
    <row r="437" customFormat="1" ht="12" customHeight="1"/>
    <row r="438" customFormat="1" ht="12" customHeight="1"/>
    <row r="439" customFormat="1" ht="12" customHeight="1"/>
    <row r="440" customFormat="1" ht="12" customHeight="1"/>
    <row r="441" customFormat="1" ht="12" customHeight="1"/>
    <row r="442" customFormat="1" ht="12" customHeight="1"/>
    <row r="443" customFormat="1" ht="12" customHeight="1"/>
    <row r="444" customFormat="1" ht="12" customHeight="1"/>
    <row r="445" customFormat="1" ht="12" customHeight="1"/>
    <row r="446" customFormat="1" ht="12" customHeight="1"/>
    <row r="447" customFormat="1" ht="12" customHeight="1"/>
    <row r="448" customFormat="1" ht="12" customHeight="1"/>
    <row r="449" customFormat="1" ht="12" customHeight="1"/>
    <row r="450" customFormat="1" ht="12" customHeight="1"/>
    <row r="451" customFormat="1" ht="12" customHeight="1"/>
    <row r="452" customFormat="1" ht="12" customHeight="1"/>
    <row r="453" customFormat="1" ht="12" customHeight="1"/>
    <row r="454" customFormat="1" ht="12" customHeight="1"/>
    <row r="455" customFormat="1" ht="12" customHeight="1"/>
    <row r="456" customFormat="1" ht="12" customHeight="1"/>
    <row r="457" customFormat="1" ht="12" customHeight="1"/>
    <row r="458" customFormat="1" ht="12" customHeight="1"/>
    <row r="459" customFormat="1" ht="12" customHeight="1"/>
    <row r="460" customFormat="1" ht="12" customHeight="1"/>
    <row r="461" customFormat="1" ht="12" customHeight="1"/>
    <row r="462" customFormat="1" ht="12" customHeight="1"/>
    <row r="463" customFormat="1" ht="12" customHeight="1"/>
    <row r="464" customFormat="1" ht="12" customHeight="1"/>
    <row r="465" customFormat="1" ht="12" customHeight="1"/>
    <row r="466" customFormat="1" ht="12" customHeight="1"/>
    <row r="467" customFormat="1" ht="12" customHeight="1"/>
    <row r="468" customFormat="1" ht="12" customHeight="1"/>
    <row r="469" customFormat="1" ht="12" customHeight="1"/>
    <row r="470" customFormat="1" ht="12" customHeight="1"/>
    <row r="471" customFormat="1" ht="12" customHeight="1"/>
    <row r="472" customFormat="1" ht="12" customHeight="1"/>
    <row r="473" customFormat="1" ht="12" customHeight="1"/>
    <row r="474" customFormat="1" ht="12" customHeight="1"/>
    <row r="475" customFormat="1" ht="12" customHeight="1"/>
    <row r="476" customFormat="1" ht="12" customHeight="1"/>
    <row r="477" customFormat="1" ht="12" customHeight="1"/>
    <row r="478" customFormat="1" ht="12" customHeight="1"/>
    <row r="479" customFormat="1" ht="12" customHeight="1"/>
    <row r="480" customFormat="1" ht="12" customHeight="1"/>
    <row r="481" customFormat="1" ht="12" customHeight="1"/>
    <row r="482" customFormat="1" ht="12" customHeight="1"/>
    <row r="483" customFormat="1" ht="12" customHeight="1"/>
    <row r="484" customFormat="1" ht="12" customHeight="1"/>
    <row r="485" customFormat="1" ht="12" customHeight="1"/>
    <row r="486" customFormat="1" ht="12" customHeight="1"/>
    <row r="487" customFormat="1" ht="12" customHeight="1"/>
    <row r="488" customFormat="1" ht="12" customHeight="1"/>
    <row r="489" customFormat="1" ht="12" customHeight="1"/>
    <row r="490" customFormat="1" ht="12" customHeight="1"/>
    <row r="491" customFormat="1" ht="12" customHeight="1"/>
    <row r="492" customFormat="1" ht="12" customHeight="1"/>
    <row r="493" customFormat="1" ht="12" customHeight="1"/>
    <row r="494" customFormat="1" ht="12" customHeight="1"/>
    <row r="495" customFormat="1" ht="12" customHeight="1"/>
    <row r="496" customFormat="1" ht="12" customHeight="1"/>
    <row r="497" customFormat="1" ht="12" customHeight="1"/>
    <row r="498" customFormat="1" ht="12" customHeight="1"/>
    <row r="499" customFormat="1" ht="12" customHeight="1"/>
    <row r="500" customFormat="1" ht="12" customHeight="1"/>
    <row r="501" customFormat="1" ht="12" customHeight="1"/>
    <row r="502" customFormat="1" ht="12" customHeight="1"/>
    <row r="503" customFormat="1" ht="12" customHeight="1"/>
    <row r="504" customFormat="1" ht="12" customHeight="1"/>
    <row r="505" customFormat="1" ht="12" customHeight="1"/>
    <row r="506" customFormat="1" ht="12" customHeight="1"/>
    <row r="507" customFormat="1" ht="12" customHeight="1"/>
    <row r="508" customFormat="1" ht="12" customHeight="1"/>
    <row r="509" customFormat="1" ht="12" customHeight="1"/>
    <row r="510" customFormat="1" ht="12" customHeight="1"/>
    <row r="511" customFormat="1" ht="12" customHeight="1"/>
    <row r="512" customFormat="1" ht="12" customHeight="1"/>
    <row r="513" customFormat="1" ht="12" customHeight="1"/>
    <row r="514" customFormat="1" ht="12" customHeight="1"/>
    <row r="515" customFormat="1" ht="12" customHeight="1"/>
    <row r="516" customFormat="1" ht="12" customHeight="1"/>
    <row r="517" customFormat="1" ht="12" customHeight="1"/>
    <row r="518" customFormat="1" ht="12" customHeight="1"/>
    <row r="519" customFormat="1" ht="12" customHeight="1"/>
    <row r="520" customFormat="1" ht="12" customHeight="1"/>
    <row r="521" customFormat="1" ht="12" customHeight="1"/>
    <row r="522" customFormat="1" ht="12" customHeight="1"/>
    <row r="523" customFormat="1" ht="12" customHeight="1"/>
    <row r="524" customFormat="1" ht="12" customHeight="1"/>
    <row r="525" customFormat="1" ht="12" customHeight="1"/>
    <row r="526" customFormat="1" ht="12" customHeight="1"/>
    <row r="527" customFormat="1" ht="12" customHeight="1"/>
    <row r="528" customFormat="1" ht="12" customHeight="1"/>
    <row r="529" customFormat="1" ht="12" customHeight="1"/>
    <row r="530" customFormat="1" ht="12" customHeight="1"/>
    <row r="531" customFormat="1" ht="12" customHeight="1"/>
    <row r="532" customFormat="1" ht="12" customHeight="1"/>
    <row r="533" customFormat="1" ht="12" customHeight="1"/>
    <row r="534" customFormat="1" ht="12" customHeight="1"/>
    <row r="535" customFormat="1" ht="12" customHeight="1"/>
    <row r="536" customFormat="1" ht="12" customHeight="1"/>
    <row r="537" customFormat="1" ht="12" customHeight="1"/>
    <row r="538" customFormat="1" ht="12" customHeight="1"/>
    <row r="539" customFormat="1" ht="12" customHeight="1"/>
    <row r="540" customFormat="1" ht="12" customHeight="1"/>
    <row r="541" customFormat="1" ht="12" customHeight="1"/>
    <row r="542" customFormat="1" ht="12" customHeight="1"/>
    <row r="543" customFormat="1" ht="12" customHeight="1"/>
    <row r="544" customFormat="1" ht="12" customHeight="1"/>
    <row r="545" customFormat="1" ht="12" customHeight="1"/>
    <row r="546" customFormat="1" ht="12" customHeight="1"/>
    <row r="547" customFormat="1" ht="12" customHeight="1"/>
    <row r="548" customFormat="1" ht="12" customHeight="1"/>
    <row r="549" customFormat="1" ht="12" customHeight="1"/>
    <row r="550" customFormat="1" ht="12" customHeight="1"/>
    <row r="551" customFormat="1" ht="12" customHeight="1"/>
    <row r="552" customFormat="1" ht="12" customHeight="1"/>
    <row r="553" customFormat="1" ht="12" customHeight="1"/>
    <row r="554" customFormat="1" ht="12" customHeight="1"/>
    <row r="555" customFormat="1" ht="12" customHeight="1"/>
    <row r="556" customFormat="1" ht="12" customHeight="1"/>
    <row r="557" customFormat="1" ht="12" customHeight="1"/>
    <row r="558" customFormat="1" ht="12" customHeight="1"/>
    <row r="559" customFormat="1" ht="12" customHeight="1"/>
    <row r="560" customFormat="1" ht="12" customHeight="1"/>
    <row r="561" customFormat="1" ht="12" customHeight="1"/>
    <row r="562" customFormat="1" ht="12" customHeight="1"/>
    <row r="563" customFormat="1" ht="12" customHeight="1"/>
    <row r="564" customFormat="1" ht="12" customHeight="1"/>
    <row r="565" customFormat="1" ht="12" customHeight="1"/>
    <row r="566" customFormat="1" ht="12" customHeight="1"/>
    <row r="567" customFormat="1" ht="12" customHeight="1"/>
    <row r="568" customFormat="1" ht="12" customHeight="1"/>
    <row r="569" customFormat="1" ht="12" customHeight="1"/>
    <row r="570" customFormat="1" ht="12" customHeight="1"/>
    <row r="571" customFormat="1" ht="12" customHeight="1"/>
    <row r="572" customFormat="1" ht="12" customHeight="1"/>
    <row r="573" customFormat="1" ht="12" customHeight="1"/>
    <row r="574" customFormat="1" ht="12" customHeight="1"/>
    <row r="575" customFormat="1" ht="12" customHeight="1"/>
    <row r="576" customFormat="1" ht="12" customHeight="1"/>
    <row r="577" customFormat="1" ht="12" customHeight="1"/>
    <row r="578" customFormat="1" ht="12" customHeight="1"/>
    <row r="579" customFormat="1" ht="12" customHeight="1"/>
    <row r="580" customFormat="1" ht="12" customHeight="1"/>
    <row r="581" customFormat="1" ht="12" customHeight="1"/>
    <row r="582" customFormat="1" ht="12" customHeight="1"/>
    <row r="583" customFormat="1" ht="12" customHeight="1"/>
    <row r="584" customFormat="1" ht="12" customHeight="1"/>
    <row r="585" customFormat="1" ht="12" customHeight="1"/>
    <row r="586" customFormat="1" ht="12" customHeight="1"/>
    <row r="587" customFormat="1" ht="12" customHeight="1"/>
    <row r="588" customFormat="1" ht="12" customHeight="1"/>
    <row r="589" customFormat="1" ht="12" customHeight="1"/>
    <row r="590" customFormat="1" ht="12" customHeight="1"/>
    <row r="591" customFormat="1" ht="12" customHeight="1"/>
    <row r="592" customFormat="1" ht="12" customHeight="1"/>
    <row r="593" customFormat="1" ht="12" customHeight="1"/>
    <row r="594" customFormat="1" ht="12" customHeight="1"/>
    <row r="595" customFormat="1" ht="12" customHeight="1"/>
    <row r="596" customFormat="1" ht="12" customHeight="1"/>
    <row r="597" customFormat="1" ht="12" customHeight="1"/>
    <row r="598" customFormat="1" ht="12" customHeight="1"/>
    <row r="599" customFormat="1" ht="12" customHeight="1"/>
    <row r="600" customFormat="1" ht="12" customHeight="1"/>
    <row r="601" customFormat="1" ht="12" customHeight="1"/>
    <row r="602" customFormat="1" ht="12" customHeight="1"/>
    <row r="603" customFormat="1" ht="12" customHeight="1"/>
    <row r="604" customFormat="1" ht="12" customHeight="1"/>
    <row r="605" customFormat="1" ht="12" customHeight="1"/>
    <row r="606" customFormat="1" ht="12" customHeight="1"/>
    <row r="607" customFormat="1" ht="12" customHeight="1"/>
    <row r="608" customFormat="1" ht="12" customHeight="1"/>
    <row r="609" customFormat="1" ht="12" customHeight="1"/>
    <row r="610" customFormat="1" ht="12" customHeight="1"/>
    <row r="611" customFormat="1" ht="12" customHeight="1"/>
    <row r="612" customFormat="1" ht="12" customHeight="1"/>
    <row r="613" customFormat="1" ht="12" customHeight="1"/>
    <row r="614" customFormat="1" ht="12" customHeight="1"/>
    <row r="615" customFormat="1" ht="12" customHeight="1"/>
    <row r="616" customFormat="1" ht="12" customHeight="1"/>
    <row r="617" customFormat="1" ht="12" customHeight="1"/>
    <row r="618" customFormat="1" ht="12" customHeight="1"/>
    <row r="619" customFormat="1" ht="12" customHeight="1"/>
    <row r="620" customFormat="1" ht="12" customHeight="1"/>
    <row r="621" customFormat="1" ht="12" customHeight="1"/>
    <row r="622" customFormat="1" ht="12" customHeight="1"/>
    <row r="623" customFormat="1" ht="12" customHeight="1"/>
    <row r="624" customFormat="1" ht="12" customHeight="1"/>
    <row r="625" customFormat="1" ht="12" customHeight="1"/>
    <row r="626" customFormat="1" ht="12" customHeight="1"/>
    <row r="627" customFormat="1" ht="12" customHeight="1"/>
    <row r="628" customFormat="1" ht="12" customHeight="1"/>
    <row r="629" customFormat="1" ht="12" customHeight="1"/>
    <row r="630" customFormat="1" ht="12" customHeight="1"/>
    <row r="631" customFormat="1" ht="12" customHeight="1"/>
    <row r="632" customFormat="1" ht="12" customHeight="1"/>
    <row r="633" customFormat="1" ht="12" customHeight="1"/>
    <row r="634" customFormat="1" ht="12" customHeight="1"/>
    <row r="635" customFormat="1" ht="12" customHeight="1"/>
    <row r="636" customFormat="1" ht="12" customHeight="1"/>
    <row r="637" customFormat="1" ht="12" customHeight="1"/>
    <row r="638" customFormat="1" ht="12" customHeight="1"/>
    <row r="639" customFormat="1" ht="12" customHeight="1"/>
    <row r="640" customFormat="1" ht="12" customHeight="1"/>
    <row r="641" customFormat="1" ht="12" customHeight="1"/>
    <row r="642" customFormat="1" ht="12" customHeight="1"/>
    <row r="643" customFormat="1" ht="12" customHeight="1"/>
    <row r="644" customFormat="1" ht="12" customHeight="1"/>
    <row r="645" customFormat="1" ht="12" customHeight="1"/>
    <row r="646" customFormat="1" ht="12" customHeight="1"/>
    <row r="647" customFormat="1" ht="12" customHeight="1"/>
    <row r="648" customFormat="1" ht="12" customHeight="1"/>
    <row r="649" customFormat="1" ht="12" customHeight="1"/>
    <row r="650" customFormat="1" ht="12" customHeight="1"/>
    <row r="651" customFormat="1" ht="12" customHeight="1"/>
    <row r="652" customFormat="1" ht="12" customHeight="1"/>
    <row r="653" customFormat="1" ht="12" customHeight="1"/>
    <row r="654" customFormat="1" ht="12" customHeight="1"/>
    <row r="655" customFormat="1" ht="12" customHeight="1"/>
    <row r="656" customFormat="1" ht="12" customHeight="1"/>
    <row r="657" customFormat="1" ht="12" customHeight="1"/>
    <row r="658" customFormat="1" ht="12" customHeight="1"/>
    <row r="659" customFormat="1" ht="12" customHeight="1"/>
    <row r="660" customFormat="1" ht="12" customHeight="1"/>
    <row r="661" customFormat="1" ht="12" customHeight="1"/>
    <row r="662" customFormat="1" ht="12" customHeight="1"/>
    <row r="663" customFormat="1" ht="12" customHeight="1"/>
    <row r="664" customFormat="1" ht="12" customHeight="1"/>
    <row r="665" customFormat="1" ht="12" customHeight="1"/>
    <row r="666" customFormat="1" ht="12" customHeight="1"/>
    <row r="667" customFormat="1" ht="12" customHeight="1"/>
    <row r="668" customFormat="1" ht="12" customHeight="1"/>
    <row r="669" customFormat="1" ht="12" customHeight="1"/>
    <row r="670" customFormat="1" ht="12" customHeight="1"/>
    <row r="671" customFormat="1" ht="12" customHeight="1"/>
    <row r="672" customFormat="1" ht="12" customHeight="1"/>
    <row r="673" customFormat="1" ht="12" customHeight="1"/>
    <row r="674" customFormat="1" ht="12" customHeight="1"/>
    <row r="675" customFormat="1" ht="12" customHeight="1"/>
    <row r="676" customFormat="1" ht="12" customHeight="1"/>
    <row r="677" customFormat="1" ht="12" customHeight="1"/>
    <row r="678" customFormat="1" ht="12" customHeight="1"/>
    <row r="679" customFormat="1" ht="12" customHeight="1"/>
    <row r="680" customFormat="1" ht="12" customHeight="1"/>
    <row r="681" customFormat="1" ht="12" customHeight="1"/>
    <row r="682" customFormat="1" ht="12" customHeight="1"/>
    <row r="683" customFormat="1" ht="12" customHeight="1"/>
    <row r="684" customFormat="1" ht="12" customHeight="1"/>
    <row r="685" customFormat="1" ht="12" customHeight="1"/>
    <row r="686" customFormat="1" ht="12" customHeight="1"/>
    <row r="687" customFormat="1" ht="12" customHeight="1"/>
    <row r="688" customFormat="1" ht="12" customHeight="1"/>
    <row r="689" customFormat="1" ht="12" customHeight="1"/>
    <row r="690" customFormat="1" ht="12" customHeight="1"/>
    <row r="691" customFormat="1" ht="12" customHeight="1"/>
    <row r="692" customFormat="1" ht="12" customHeight="1"/>
    <row r="693" customFormat="1" ht="12" customHeight="1"/>
    <row r="694" customFormat="1" ht="12" customHeight="1"/>
    <row r="695" customFormat="1" ht="12" customHeight="1"/>
    <row r="696" customFormat="1" ht="12" customHeight="1"/>
    <row r="697" customFormat="1" ht="12" customHeight="1"/>
    <row r="698" customFormat="1" ht="12" customHeight="1"/>
    <row r="699" customFormat="1" ht="12" customHeight="1"/>
    <row r="700" customFormat="1" ht="12" customHeight="1"/>
    <row r="701" customFormat="1" ht="12" customHeight="1"/>
    <row r="702" customFormat="1" ht="12" customHeight="1"/>
    <row r="703" customFormat="1" ht="12" customHeight="1"/>
    <row r="704" customFormat="1" ht="12" customHeight="1"/>
    <row r="705" customFormat="1" ht="12" customHeight="1"/>
    <row r="706" customFormat="1" ht="12" customHeight="1"/>
    <row r="707" customFormat="1" ht="12" customHeight="1"/>
    <row r="708" customFormat="1" ht="12" customHeight="1"/>
    <row r="709" customFormat="1" ht="12" customHeight="1"/>
    <row r="710" customFormat="1" ht="12" customHeight="1"/>
    <row r="711" customFormat="1" ht="12" customHeight="1"/>
    <row r="712" customFormat="1" ht="12" customHeight="1"/>
    <row r="713" customFormat="1" ht="12" customHeight="1"/>
    <row r="714" customFormat="1" ht="12" customHeight="1"/>
    <row r="715" customFormat="1" ht="12" customHeight="1"/>
    <row r="716" customFormat="1" ht="12" customHeight="1"/>
    <row r="717" customFormat="1" ht="12" customHeight="1"/>
    <row r="718" customFormat="1" ht="12" customHeight="1"/>
    <row r="719" customFormat="1" ht="12" customHeight="1"/>
    <row r="720" customFormat="1" ht="12" customHeight="1"/>
    <row r="721" customFormat="1" ht="12" customHeight="1"/>
    <row r="722" customFormat="1" ht="12" customHeight="1"/>
    <row r="723" customFormat="1" ht="12" customHeight="1"/>
    <row r="724" customFormat="1" ht="12" customHeight="1"/>
    <row r="725" customFormat="1" ht="12" customHeight="1"/>
    <row r="726" customFormat="1" ht="12" customHeight="1"/>
    <row r="727" customFormat="1" ht="12" customHeight="1"/>
    <row r="728" customFormat="1" ht="12" customHeight="1"/>
    <row r="729" customFormat="1" ht="12" customHeight="1"/>
    <row r="730" customFormat="1" ht="12" customHeight="1"/>
    <row r="731" customFormat="1" ht="12" customHeight="1"/>
    <row r="732" customFormat="1" ht="12" customHeight="1"/>
    <row r="733" customFormat="1" ht="12" customHeight="1"/>
    <row r="734" customFormat="1" ht="12" customHeight="1"/>
    <row r="735" customFormat="1" ht="12" customHeight="1"/>
    <row r="736" customFormat="1" ht="12" customHeight="1"/>
    <row r="737" customFormat="1" ht="12" customHeight="1"/>
    <row r="738" customFormat="1" ht="12" customHeight="1"/>
    <row r="739" customFormat="1" ht="12" customHeight="1"/>
    <row r="740" customFormat="1" ht="12" customHeight="1"/>
    <row r="741" customFormat="1" ht="12" customHeight="1"/>
    <row r="742" customFormat="1" ht="12" customHeight="1"/>
    <row r="743" customFormat="1" ht="12" customHeight="1"/>
    <row r="744" customFormat="1" ht="12" customHeight="1"/>
    <row r="745" customFormat="1" ht="12" customHeight="1"/>
    <row r="746" customFormat="1" ht="12" customHeight="1"/>
    <row r="747" customFormat="1" ht="12" customHeight="1"/>
    <row r="748" customFormat="1" ht="12" customHeight="1"/>
    <row r="749" customFormat="1" ht="12" customHeight="1"/>
    <row r="750" customFormat="1" ht="12" customHeight="1"/>
    <row r="751" customFormat="1" ht="12" customHeight="1"/>
    <row r="752" customFormat="1" ht="12" customHeight="1"/>
    <row r="753" customFormat="1" ht="12" customHeight="1"/>
    <row r="754" customFormat="1" ht="12" customHeight="1"/>
    <row r="755" customFormat="1" ht="12" customHeight="1"/>
    <row r="756" customFormat="1" ht="12" customHeight="1"/>
    <row r="757" customFormat="1" ht="12" customHeight="1"/>
    <row r="758" customFormat="1" ht="12" customHeight="1"/>
    <row r="759" customFormat="1" ht="12" customHeight="1"/>
    <row r="760" customFormat="1" ht="12" customHeight="1"/>
    <row r="761" customFormat="1" ht="12" customHeight="1"/>
    <row r="762" customFormat="1" ht="12" customHeight="1"/>
    <row r="763" customFormat="1" ht="12" customHeight="1"/>
    <row r="764" customFormat="1" ht="12" customHeight="1"/>
    <row r="765" customFormat="1" ht="12" customHeight="1"/>
    <row r="766" customFormat="1" ht="12" customHeight="1"/>
    <row r="767" customFormat="1" ht="12" customHeight="1"/>
    <row r="768" customFormat="1" ht="12" customHeight="1"/>
    <row r="769" customFormat="1" ht="12" customHeight="1"/>
    <row r="770" customFormat="1" ht="12" customHeight="1"/>
    <row r="771" customFormat="1" ht="12" customHeight="1"/>
    <row r="772" customFormat="1" ht="12" customHeight="1"/>
    <row r="773" customFormat="1" ht="12" customHeight="1"/>
    <row r="774" customFormat="1" ht="12" customHeight="1"/>
    <row r="775" customFormat="1" ht="12" customHeight="1"/>
    <row r="776" customFormat="1" ht="12" customHeight="1"/>
    <row r="777" customFormat="1" ht="12" customHeight="1"/>
    <row r="778" customFormat="1" ht="12" customHeight="1"/>
    <row r="779" customFormat="1" ht="12" customHeight="1"/>
    <row r="780" customFormat="1" ht="12" customHeight="1"/>
    <row r="781" customFormat="1" ht="12" customHeight="1"/>
    <row r="782" customFormat="1" ht="12" customHeight="1"/>
    <row r="783" customFormat="1" ht="12" customHeight="1"/>
    <row r="784" customFormat="1" ht="12" customHeight="1"/>
    <row r="785" customFormat="1" ht="12" customHeight="1"/>
    <row r="786" customFormat="1" ht="12" customHeight="1"/>
    <row r="787" customFormat="1" ht="12" customHeight="1"/>
    <row r="788" customFormat="1" ht="12" customHeight="1"/>
    <row r="789" customFormat="1" ht="12" customHeight="1"/>
    <row r="790" customFormat="1" ht="12" customHeight="1"/>
    <row r="791" customFormat="1" ht="12" customHeight="1"/>
    <row r="792" customFormat="1" ht="12" customHeight="1"/>
    <row r="793" customFormat="1" ht="12" customHeight="1"/>
    <row r="794" customFormat="1" ht="12" customHeight="1"/>
    <row r="795" customFormat="1" ht="12" customHeight="1"/>
    <row r="796" customFormat="1" ht="12" customHeight="1"/>
    <row r="797" customFormat="1" ht="12" customHeight="1"/>
    <row r="798" customFormat="1" ht="12" customHeight="1"/>
    <row r="799" customFormat="1" ht="12" customHeight="1"/>
    <row r="800" customFormat="1" ht="12" customHeight="1"/>
    <row r="801" customFormat="1" ht="12" customHeight="1"/>
    <row r="802" customFormat="1" ht="12" customHeight="1"/>
    <row r="803" customFormat="1" ht="12" customHeight="1"/>
    <row r="804" customFormat="1" ht="12" customHeight="1"/>
    <row r="805" customFormat="1" ht="12" customHeight="1"/>
    <row r="806" customFormat="1" ht="12" customHeight="1"/>
    <row r="807" customFormat="1" ht="12" customHeight="1"/>
    <row r="808" customFormat="1" ht="12" customHeight="1"/>
    <row r="809" customFormat="1" ht="12" customHeight="1"/>
    <row r="810" customFormat="1" ht="12" customHeight="1"/>
    <row r="811" customFormat="1" ht="12" customHeight="1"/>
    <row r="812" customFormat="1" ht="12" customHeight="1"/>
    <row r="813" customFormat="1" ht="12" customHeight="1"/>
    <row r="814" customFormat="1" ht="12" customHeight="1"/>
    <row r="815" customFormat="1" ht="12" customHeight="1"/>
    <row r="816" customFormat="1" ht="12" customHeight="1"/>
    <row r="817" customFormat="1" ht="12" customHeight="1"/>
    <row r="818" customFormat="1" ht="12" customHeight="1"/>
    <row r="819" customFormat="1" ht="12" customHeight="1"/>
    <row r="820" customFormat="1" ht="12" customHeight="1"/>
    <row r="821" customFormat="1" ht="12" customHeight="1"/>
    <row r="822" customFormat="1" ht="12" customHeight="1"/>
    <row r="823" customFormat="1" ht="12" customHeight="1"/>
    <row r="824" customFormat="1" ht="12" customHeight="1"/>
    <row r="825" customFormat="1" ht="12" customHeight="1"/>
    <row r="826" customFormat="1" ht="12" customHeight="1"/>
    <row r="827" customFormat="1" ht="12" customHeight="1"/>
    <row r="828" customFormat="1" ht="12" customHeight="1"/>
    <row r="829" customFormat="1" ht="12" customHeight="1"/>
    <row r="830" customFormat="1" ht="12" customHeight="1"/>
    <row r="831" customFormat="1" ht="12" customHeight="1"/>
    <row r="832" customFormat="1" ht="12" customHeight="1"/>
    <row r="833" customFormat="1" ht="12" customHeight="1"/>
    <row r="834" customFormat="1" ht="12" customHeight="1"/>
    <row r="835" customFormat="1" ht="12" customHeight="1"/>
    <row r="836" customFormat="1" ht="12" customHeight="1"/>
    <row r="837" customFormat="1" ht="12" customHeight="1"/>
    <row r="838" customFormat="1" ht="12" customHeight="1"/>
    <row r="839" customFormat="1" ht="12" customHeight="1"/>
    <row r="840" customFormat="1" ht="12" customHeight="1"/>
    <row r="841" customFormat="1" ht="12" customHeight="1"/>
    <row r="842" customFormat="1" ht="12" customHeight="1"/>
    <row r="843" customFormat="1" ht="12" customHeight="1"/>
    <row r="844" customFormat="1" ht="12" customHeight="1"/>
    <row r="845" customFormat="1" ht="12" customHeight="1"/>
    <row r="846" customFormat="1" ht="12" customHeight="1"/>
    <row r="847" customFormat="1" ht="12" customHeight="1"/>
    <row r="848" customFormat="1" ht="12" customHeight="1"/>
    <row r="849" customFormat="1" ht="12" customHeight="1"/>
    <row r="850" customFormat="1" ht="12" customHeight="1"/>
    <row r="851" customFormat="1" ht="12" customHeight="1"/>
    <row r="852" customFormat="1" ht="12" customHeight="1"/>
    <row r="853" customFormat="1" ht="12" customHeight="1"/>
    <row r="854" customFormat="1" ht="12" customHeight="1"/>
    <row r="855" customFormat="1" ht="12" customHeight="1"/>
    <row r="856" customFormat="1" ht="12" customHeight="1"/>
    <row r="857" customFormat="1" ht="12" customHeight="1"/>
    <row r="858" customFormat="1" ht="12" customHeight="1"/>
    <row r="859" customFormat="1" ht="12" customHeight="1"/>
    <row r="860" customFormat="1" ht="12" customHeight="1"/>
    <row r="861" customFormat="1" ht="12" customHeight="1"/>
    <row r="862" customFormat="1" ht="12" customHeight="1"/>
    <row r="863" customFormat="1" ht="12" customHeight="1"/>
    <row r="864" customFormat="1" ht="12" customHeight="1"/>
    <row r="865" customFormat="1" ht="12" customHeight="1"/>
    <row r="866" customFormat="1" ht="12" customHeight="1"/>
    <row r="867" customFormat="1" ht="12" customHeight="1"/>
    <row r="868" customFormat="1" ht="12" customHeight="1"/>
    <row r="869" customFormat="1" ht="12" customHeight="1"/>
    <row r="870" customFormat="1" ht="12" customHeight="1"/>
    <row r="871" customFormat="1" ht="12" customHeight="1"/>
    <row r="872" customFormat="1" ht="12" customHeight="1"/>
    <row r="873" customFormat="1" ht="12" customHeight="1"/>
    <row r="874" customFormat="1" ht="12" customHeight="1"/>
    <row r="875" customFormat="1" ht="12" customHeight="1"/>
    <row r="876" customFormat="1" ht="12" customHeight="1"/>
    <row r="877" customFormat="1" ht="12" customHeight="1"/>
    <row r="878" customFormat="1" ht="12" customHeight="1"/>
    <row r="879" customFormat="1" ht="12" customHeight="1"/>
    <row r="880" customFormat="1" ht="12" customHeight="1"/>
    <row r="881" customFormat="1" ht="12" customHeight="1"/>
    <row r="882" customFormat="1" ht="12" customHeight="1"/>
    <row r="883" customFormat="1" ht="12" customHeight="1"/>
    <row r="884" customFormat="1" ht="12" customHeight="1"/>
    <row r="885" customFormat="1" ht="12" customHeight="1"/>
    <row r="886" customFormat="1" ht="12" customHeight="1"/>
    <row r="887" customFormat="1" ht="12" customHeight="1"/>
    <row r="888" customFormat="1" ht="12" customHeight="1"/>
    <row r="889" customFormat="1" ht="12" customHeight="1"/>
    <row r="890" customFormat="1" ht="12" customHeight="1"/>
    <row r="891" customFormat="1" ht="12" customHeight="1"/>
    <row r="892" customFormat="1" ht="12" customHeight="1"/>
    <row r="893" customFormat="1" ht="12" customHeight="1"/>
    <row r="894" customFormat="1" ht="12" customHeight="1"/>
    <row r="895" customFormat="1" ht="12" customHeight="1"/>
    <row r="896" customFormat="1" ht="12" customHeight="1"/>
    <row r="897" customFormat="1" ht="12" customHeight="1"/>
    <row r="898" customFormat="1" ht="12" customHeight="1"/>
    <row r="899" customFormat="1" ht="12" customHeight="1"/>
    <row r="900" customFormat="1" ht="12" customHeight="1"/>
    <row r="901" customFormat="1" ht="12" customHeight="1"/>
    <row r="902" customFormat="1" ht="12" customHeight="1"/>
    <row r="903" customFormat="1" ht="12" customHeight="1"/>
    <row r="904" customFormat="1" ht="12" customHeight="1"/>
    <row r="905" customFormat="1" ht="12" customHeight="1"/>
    <row r="906" customFormat="1" ht="12" customHeight="1"/>
    <row r="907" customFormat="1" ht="12" customHeight="1"/>
    <row r="908" customFormat="1" ht="12" customHeight="1"/>
    <row r="909" customFormat="1" ht="12" customHeight="1"/>
    <row r="910" customFormat="1" ht="12" customHeight="1"/>
    <row r="911" customFormat="1" ht="12" customHeight="1"/>
    <row r="912" customFormat="1" ht="12" customHeight="1"/>
    <row r="913" customFormat="1" ht="12" customHeight="1"/>
    <row r="914" customFormat="1" ht="12" customHeight="1"/>
    <row r="915" customFormat="1" ht="12" customHeight="1"/>
    <row r="916" customFormat="1" ht="12" customHeight="1"/>
    <row r="917" customFormat="1" ht="12" customHeight="1"/>
    <row r="918" customFormat="1" ht="12" customHeight="1"/>
    <row r="919" customFormat="1" ht="12" customHeight="1"/>
    <row r="920" customFormat="1" ht="12" customHeight="1"/>
    <row r="921" customFormat="1" ht="12" customHeight="1"/>
    <row r="922" customFormat="1" ht="12" customHeight="1"/>
    <row r="923" customFormat="1" ht="12" customHeight="1"/>
    <row r="924" customFormat="1" ht="12" customHeight="1"/>
    <row r="925" customFormat="1" ht="12" customHeight="1"/>
    <row r="926" customFormat="1" ht="12" customHeight="1"/>
    <row r="927" customFormat="1" ht="12" customHeight="1"/>
    <row r="928" customFormat="1" ht="12" customHeight="1"/>
    <row r="929" customFormat="1" ht="12" customHeight="1"/>
    <row r="930" customFormat="1" ht="12" customHeight="1"/>
    <row r="931" customFormat="1" ht="12" customHeight="1"/>
    <row r="932" customFormat="1" ht="12" customHeight="1"/>
    <row r="933" customFormat="1" ht="12" customHeight="1"/>
    <row r="934" customFormat="1" ht="12" customHeight="1"/>
    <row r="935" customFormat="1" ht="12" customHeight="1"/>
    <row r="936" customFormat="1" ht="12" customHeight="1"/>
    <row r="937" customFormat="1" ht="12" customHeight="1"/>
    <row r="938" customFormat="1" ht="12" customHeight="1"/>
    <row r="939" customFormat="1" ht="12" customHeight="1"/>
    <row r="940" customFormat="1" ht="12" customHeight="1"/>
    <row r="941" customFormat="1" ht="12" customHeight="1"/>
    <row r="942" customFormat="1" ht="12" customHeight="1"/>
    <row r="943" customFormat="1" ht="12" customHeight="1"/>
    <row r="944" customFormat="1" ht="12" customHeight="1"/>
    <row r="945" customFormat="1" ht="12" customHeight="1"/>
    <row r="946" customFormat="1" ht="12" customHeight="1"/>
    <row r="947" customFormat="1" ht="12" customHeight="1"/>
    <row r="948" customFormat="1" ht="12" customHeight="1"/>
    <row r="949" customFormat="1" ht="12" customHeight="1"/>
    <row r="950" customFormat="1" ht="12" customHeight="1"/>
    <row r="951" customFormat="1" ht="12" customHeight="1"/>
    <row r="952" customFormat="1" ht="12" customHeight="1"/>
    <row r="953" customFormat="1" ht="12" customHeight="1"/>
    <row r="954" customFormat="1" ht="12" customHeight="1"/>
    <row r="955" customFormat="1" ht="12" customHeight="1"/>
    <row r="956" customFormat="1" ht="12" customHeight="1"/>
    <row r="957" customFormat="1" ht="12" customHeight="1"/>
    <row r="958" customFormat="1" ht="12" customHeight="1"/>
    <row r="959" customFormat="1" ht="12" customHeight="1"/>
    <row r="960" customFormat="1" ht="12" customHeight="1"/>
    <row r="961" customFormat="1" ht="12" customHeight="1"/>
    <row r="962" customFormat="1" ht="12" customHeight="1"/>
    <row r="963" customFormat="1" ht="12" customHeight="1"/>
    <row r="964" customFormat="1" ht="12" customHeight="1"/>
    <row r="965" customFormat="1" ht="12" customHeight="1"/>
    <row r="966" customFormat="1" ht="12" customHeight="1"/>
    <row r="967" customFormat="1" ht="12" customHeight="1"/>
    <row r="968" customFormat="1" ht="12" customHeight="1"/>
    <row r="969" customFormat="1" ht="12" customHeight="1"/>
    <row r="970" customFormat="1" ht="12" customHeight="1"/>
    <row r="971" customFormat="1" ht="12" customHeight="1"/>
    <row r="972" customFormat="1" ht="12" customHeight="1"/>
    <row r="973" customFormat="1" ht="12" customHeight="1"/>
    <row r="974" customFormat="1" ht="12" customHeight="1"/>
    <row r="975" customFormat="1" ht="12" customHeight="1"/>
    <row r="976" customFormat="1" ht="12" customHeight="1"/>
    <row r="977" customFormat="1" ht="12" customHeight="1"/>
    <row r="978" customFormat="1" ht="12" customHeight="1"/>
    <row r="979" customFormat="1" ht="12" customHeight="1"/>
    <row r="980" customFormat="1" ht="12" customHeight="1"/>
    <row r="981" customFormat="1" ht="12" customHeight="1"/>
    <row r="982" customFormat="1" ht="12" customHeight="1"/>
    <row r="983" customFormat="1" ht="12" customHeight="1"/>
    <row r="984" customFormat="1" ht="12" customHeight="1"/>
    <row r="985" customFormat="1" ht="12" customHeight="1"/>
    <row r="986" customFormat="1" ht="12" customHeight="1"/>
    <row r="987" customFormat="1" ht="12" customHeight="1"/>
    <row r="988" customFormat="1" ht="12" customHeight="1"/>
    <row r="989" customFormat="1" ht="12" customHeight="1"/>
    <row r="990" customFormat="1" ht="12" customHeight="1"/>
    <row r="991" customFormat="1" ht="12" customHeight="1"/>
    <row r="992" customFormat="1" ht="12" customHeight="1"/>
    <row r="993" customFormat="1" ht="12" customHeight="1"/>
    <row r="994" customFormat="1" ht="12" customHeight="1"/>
    <row r="995" customFormat="1" ht="12" customHeight="1"/>
    <row r="996" customFormat="1" ht="12" customHeight="1"/>
    <row r="997" customFormat="1" ht="12" customHeight="1"/>
    <row r="998" customFormat="1" ht="12" customHeight="1"/>
    <row r="999" customFormat="1" ht="12" customHeight="1"/>
    <row r="1000" customFormat="1" ht="12" customHeight="1"/>
  </sheetData>
  <mergeCells count="1">
    <mergeCell ref="C1:D1"/>
  </mergeCells>
  <dataValidations count="2">
    <dataValidation type="list" allowBlank="1" showErrorMessage="1" sqref="B4" xr:uid="{DE0CCCC5-6E6E-BE46-9E73-5FAD2075D3CD}">
      <formula1>artiesten</formula1>
    </dataValidation>
    <dataValidation type="list" allowBlank="1" showErrorMessage="1" sqref="B5" xr:uid="{452073D2-3C40-BD48-85D6-B2B0BC75BC1D}">
      <formula1>productie</formula1>
    </dataValidation>
  </dataValidations>
  <pageMargins left="0.75" right="0.75" top="1" bottom="1" header="0" footer="0"/>
  <pageSetup paperSize="9" orientation="portrait"/>
  <legacyDrawing r:id="rId1"/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pageSetUpPr fitToPage="1"/>
  </sheetPr>
  <dimension ref="A1:Z1000"/>
  <sheetViews>
    <sheetView workbookViewId="0">
      <selection sqref="A1:XFD1048576"/>
    </sheetView>
  </sheetViews>
  <sheetFormatPr defaultColWidth="14.5" defaultRowHeight="15" customHeight="1"/>
  <cols>
    <col min="1" max="1" width="55" customWidth="1"/>
    <col min="2" max="2" width="12.5" customWidth="1"/>
    <col min="3" max="3" width="15" bestFit="1" customWidth="1"/>
    <col min="4" max="4" width="12.875" customWidth="1"/>
    <col min="5" max="26" width="11" customWidth="1"/>
  </cols>
  <sheetData>
    <row r="1" spans="1:26" s="93" customFormat="1" ht="15.95">
      <c r="A1" s="128" t="s">
        <v>40</v>
      </c>
      <c r="B1" s="129">
        <v>2026</v>
      </c>
      <c r="C1" s="169" t="s">
        <v>128</v>
      </c>
      <c r="D1" s="182"/>
    </row>
    <row r="2" spans="1:26" ht="12" customHeight="1"/>
    <row r="3" spans="1:26" ht="12" customHeight="1">
      <c r="A3" s="17" t="s">
        <v>42</v>
      </c>
      <c r="B3" s="18" t="s">
        <v>15</v>
      </c>
    </row>
    <row r="4" spans="1:26" ht="12" customHeight="1">
      <c r="A4" s="17" t="s">
        <v>43</v>
      </c>
      <c r="B4" s="18" t="s">
        <v>15</v>
      </c>
    </row>
    <row r="5" spans="1:26" ht="12" customHeight="1">
      <c r="A5" s="17" t="s">
        <v>44</v>
      </c>
      <c r="B5" s="18" t="s">
        <v>15</v>
      </c>
    </row>
    <row r="6" spans="1:26" ht="12" customHeight="1">
      <c r="A6" s="17" t="s">
        <v>45</v>
      </c>
      <c r="B6" s="19">
        <v>0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2" customHeight="1"/>
    <row r="8" spans="1:26" ht="12" customHeight="1">
      <c r="A8" s="15" t="s">
        <v>46</v>
      </c>
    </row>
    <row r="9" spans="1:26" ht="12" customHeight="1">
      <c r="A9" s="17" t="s">
        <v>47</v>
      </c>
      <c r="B9" s="20" t="s">
        <v>123</v>
      </c>
    </row>
    <row r="10" spans="1:26" ht="12" customHeight="1">
      <c r="A10" s="17" t="s">
        <v>49</v>
      </c>
      <c r="B10" s="18" t="s">
        <v>15</v>
      </c>
    </row>
    <row r="11" spans="1:26" ht="12" customHeight="1">
      <c r="A11" s="17" t="s">
        <v>50</v>
      </c>
      <c r="B11" s="18" t="s">
        <v>15</v>
      </c>
      <c r="C11" s="7" t="s">
        <v>15</v>
      </c>
      <c r="D11" s="6" t="s">
        <v>15</v>
      </c>
      <c r="E11" s="6"/>
      <c r="F11" s="6"/>
    </row>
    <row r="12" spans="1:26" ht="12" customHeight="1">
      <c r="A12" s="17" t="s">
        <v>51</v>
      </c>
      <c r="B12" s="18" t="s">
        <v>15</v>
      </c>
      <c r="C12" s="7" t="s">
        <v>15</v>
      </c>
      <c r="D12" s="6"/>
      <c r="E12" s="6"/>
      <c r="F12" s="6"/>
    </row>
    <row r="13" spans="1:26" ht="12" customHeight="1">
      <c r="A13" s="17" t="s">
        <v>52</v>
      </c>
      <c r="B13" s="18" t="s">
        <v>15</v>
      </c>
      <c r="C13" s="7" t="s">
        <v>15</v>
      </c>
    </row>
    <row r="14" spans="1:26" ht="12" customHeight="1"/>
    <row r="15" spans="1:26" ht="12" customHeight="1">
      <c r="A15" s="17" t="s">
        <v>107</v>
      </c>
      <c r="B15" s="21">
        <v>0</v>
      </c>
    </row>
    <row r="16" spans="1:26" ht="12" customHeight="1">
      <c r="A16" s="17" t="s">
        <v>108</v>
      </c>
      <c r="B16" s="21">
        <v>0</v>
      </c>
    </row>
    <row r="17" spans="1:26" ht="12" customHeight="1">
      <c r="A17" s="17" t="s">
        <v>109</v>
      </c>
      <c r="B17" s="21">
        <v>0</v>
      </c>
    </row>
    <row r="18" spans="1:26" ht="12" customHeight="1">
      <c r="B18" s="42" t="s">
        <v>110</v>
      </c>
      <c r="C18" s="42" t="s">
        <v>129</v>
      </c>
      <c r="D18" s="42" t="s">
        <v>130</v>
      </c>
    </row>
    <row r="19" spans="1:26" ht="12" customHeight="1">
      <c r="A19" s="17" t="s">
        <v>114</v>
      </c>
      <c r="B19" s="51">
        <f>B15/20</f>
        <v>0</v>
      </c>
      <c r="C19" s="51">
        <f>B16*1/20</f>
        <v>0</v>
      </c>
      <c r="D19" s="51">
        <f>B17*1/20</f>
        <v>0</v>
      </c>
    </row>
    <row r="20" spans="1:26" ht="12" customHeight="1">
      <c r="A20" s="17" t="s">
        <v>115</v>
      </c>
      <c r="B20" s="51">
        <f>B15/22</f>
        <v>0</v>
      </c>
      <c r="C20" s="51">
        <f>B16*1/22</f>
        <v>0</v>
      </c>
      <c r="D20" s="51">
        <f>B17*1/22</f>
        <v>0</v>
      </c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spans="1:26" ht="12" customHeight="1"/>
    <row r="22" spans="1:26" ht="12" customHeight="1">
      <c r="A22" s="17" t="s">
        <v>68</v>
      </c>
      <c r="B22" s="25">
        <v>0</v>
      </c>
      <c r="C22" s="7" t="s">
        <v>69</v>
      </c>
    </row>
    <row r="23" spans="1:26" ht="12" customHeight="1">
      <c r="A23" s="17" t="s">
        <v>116</v>
      </c>
      <c r="B23" s="25">
        <v>0</v>
      </c>
      <c r="C23" s="7" t="s">
        <v>69</v>
      </c>
    </row>
    <row r="24" spans="1:26" ht="12" customHeight="1">
      <c r="A24" s="17" t="s">
        <v>71</v>
      </c>
      <c r="B24" s="25">
        <v>0</v>
      </c>
      <c r="C24" s="7" t="s">
        <v>69</v>
      </c>
    </row>
    <row r="25" spans="1:26" ht="12" customHeight="1">
      <c r="A25" s="17" t="s">
        <v>73</v>
      </c>
      <c r="B25" s="25">
        <v>0</v>
      </c>
      <c r="C25" s="7" t="s">
        <v>69</v>
      </c>
    </row>
    <row r="26" spans="1:26" ht="12" customHeight="1"/>
    <row r="27" spans="1:26" ht="12" customHeight="1">
      <c r="A27" s="17" t="s">
        <v>75</v>
      </c>
      <c r="B27" s="8">
        <f>'RSZ-tarieven'!B5</f>
        <v>0.30609999999999998</v>
      </c>
    </row>
    <row r="28" spans="1:26" ht="12" customHeight="1">
      <c r="A28" s="17" t="s">
        <v>76</v>
      </c>
      <c r="B28" s="8">
        <f>'RSZ-tarieven'!B15</f>
        <v>1.9799999999999998E-2</v>
      </c>
    </row>
    <row r="29" spans="1:26" ht="12" customHeight="1">
      <c r="A29" s="17" t="s">
        <v>77</v>
      </c>
      <c r="B29" s="22">
        <f>IF(B6&lt;10,0,1.69%)</f>
        <v>0</v>
      </c>
    </row>
    <row r="30" spans="1:26" ht="12" customHeight="1">
      <c r="A30" s="17" t="s">
        <v>117</v>
      </c>
      <c r="B30" s="26">
        <f>IF(B15&gt;3744,0,0.14*(11233.89-(B15*3))/13/5)</f>
        <v>24.196070769230769</v>
      </c>
      <c r="C30" s="6" t="s">
        <v>15</v>
      </c>
    </row>
    <row r="31" spans="1:26" ht="12" customHeight="1">
      <c r="A31" s="17" t="s">
        <v>79</v>
      </c>
      <c r="B31" s="26">
        <f>('RSZ-tarieven'!B31)*3/65</f>
        <v>7.953846153846154</v>
      </c>
      <c r="C31" s="7" t="s">
        <v>131</v>
      </c>
    </row>
    <row r="32" spans="1:26" ht="12" customHeight="1">
      <c r="A32" s="17" t="s">
        <v>80</v>
      </c>
      <c r="B32" s="27"/>
    </row>
    <row r="33" spans="1:26" ht="12" customHeight="1">
      <c r="J33" s="28" t="s">
        <v>15</v>
      </c>
      <c r="M33" s="29" t="s">
        <v>15</v>
      </c>
      <c r="P33" s="24"/>
    </row>
    <row r="34" spans="1:26" ht="12" customHeight="1">
      <c r="B34" s="30">
        <f>B1</f>
        <v>2026</v>
      </c>
      <c r="C34" s="20" t="s">
        <v>82</v>
      </c>
      <c r="D34" s="20" t="s">
        <v>83</v>
      </c>
      <c r="E34" s="20" t="s">
        <v>84</v>
      </c>
      <c r="F34" s="20" t="s">
        <v>85</v>
      </c>
      <c r="G34" s="20" t="s">
        <v>86</v>
      </c>
      <c r="H34" s="20" t="s">
        <v>87</v>
      </c>
      <c r="I34" s="20" t="s">
        <v>89</v>
      </c>
      <c r="J34" s="20" t="s">
        <v>90</v>
      </c>
      <c r="K34" s="20" t="s">
        <v>91</v>
      </c>
      <c r="L34" s="20" t="s">
        <v>92</v>
      </c>
      <c r="M34" s="20" t="s">
        <v>93</v>
      </c>
      <c r="N34" s="52" t="s">
        <v>95</v>
      </c>
    </row>
    <row r="35" spans="1:26" ht="12" customHeight="1">
      <c r="A35" s="43" t="s">
        <v>120</v>
      </c>
      <c r="B35" s="44">
        <f t="shared" ref="B35:B42" si="0">SUM(C35:N35)</f>
        <v>0</v>
      </c>
      <c r="C35" s="45">
        <v>0</v>
      </c>
      <c r="D35" s="46">
        <v>0</v>
      </c>
      <c r="E35" s="46">
        <v>0</v>
      </c>
      <c r="F35" s="46">
        <v>0</v>
      </c>
      <c r="G35" s="46">
        <v>0</v>
      </c>
      <c r="H35" s="46">
        <v>0</v>
      </c>
      <c r="I35" s="46">
        <v>0</v>
      </c>
      <c r="J35" s="46">
        <v>0</v>
      </c>
      <c r="K35" s="46">
        <v>0</v>
      </c>
      <c r="L35" s="46">
        <v>0</v>
      </c>
      <c r="M35" s="46">
        <v>0</v>
      </c>
      <c r="N35" s="47">
        <v>0</v>
      </c>
    </row>
    <row r="36" spans="1:26" ht="12" customHeight="1">
      <c r="A36" s="43" t="s">
        <v>121</v>
      </c>
      <c r="B36" s="44">
        <f t="shared" si="0"/>
        <v>0</v>
      </c>
      <c r="C36" s="45">
        <v>0</v>
      </c>
      <c r="D36" s="46">
        <v>0</v>
      </c>
      <c r="E36" s="46">
        <v>0</v>
      </c>
      <c r="F36" s="46">
        <v>0</v>
      </c>
      <c r="G36" s="46">
        <v>0</v>
      </c>
      <c r="H36" s="46">
        <v>0</v>
      </c>
      <c r="I36" s="46">
        <v>0</v>
      </c>
      <c r="J36" s="46">
        <v>0</v>
      </c>
      <c r="K36" s="46">
        <v>0</v>
      </c>
      <c r="L36" s="46">
        <v>0</v>
      </c>
      <c r="M36" s="46">
        <v>0</v>
      </c>
      <c r="N36" s="47">
        <v>0</v>
      </c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</row>
    <row r="37" spans="1:26" ht="12" customHeight="1">
      <c r="A37" s="7" t="s">
        <v>99</v>
      </c>
      <c r="B37" s="33">
        <f t="shared" si="0"/>
        <v>0</v>
      </c>
      <c r="C37" s="34">
        <f t="shared" ref="C37:N37" si="1">($B19*C35)+($B20*C36)</f>
        <v>0</v>
      </c>
      <c r="D37" s="24">
        <f t="shared" si="1"/>
        <v>0</v>
      </c>
      <c r="E37" s="24">
        <f t="shared" si="1"/>
        <v>0</v>
      </c>
      <c r="F37" s="24">
        <f t="shared" si="1"/>
        <v>0</v>
      </c>
      <c r="G37" s="24">
        <f t="shared" si="1"/>
        <v>0</v>
      </c>
      <c r="H37" s="24">
        <f t="shared" si="1"/>
        <v>0</v>
      </c>
      <c r="I37" s="24">
        <f t="shared" si="1"/>
        <v>0</v>
      </c>
      <c r="J37" s="24">
        <f t="shared" si="1"/>
        <v>0</v>
      </c>
      <c r="K37" s="24">
        <f t="shared" si="1"/>
        <v>0</v>
      </c>
      <c r="L37" s="24">
        <f t="shared" si="1"/>
        <v>0</v>
      </c>
      <c r="M37" s="24">
        <f t="shared" si="1"/>
        <v>0</v>
      </c>
      <c r="N37" s="114">
        <f t="shared" si="1"/>
        <v>0</v>
      </c>
    </row>
    <row r="38" spans="1:26" ht="12" customHeight="1">
      <c r="A38" s="7" t="s">
        <v>100</v>
      </c>
      <c r="B38" s="33">
        <f t="shared" si="0"/>
        <v>0</v>
      </c>
      <c r="C38" s="34">
        <f t="shared" ref="C38:N38" si="2">$B$22*(C35+C36)</f>
        <v>0</v>
      </c>
      <c r="D38" s="24">
        <f t="shared" si="2"/>
        <v>0</v>
      </c>
      <c r="E38" s="24">
        <f t="shared" si="2"/>
        <v>0</v>
      </c>
      <c r="F38" s="24">
        <f t="shared" si="2"/>
        <v>0</v>
      </c>
      <c r="G38" s="24">
        <f t="shared" si="2"/>
        <v>0</v>
      </c>
      <c r="H38" s="24">
        <f t="shared" si="2"/>
        <v>0</v>
      </c>
      <c r="I38" s="24">
        <f t="shared" si="2"/>
        <v>0</v>
      </c>
      <c r="J38" s="24">
        <f t="shared" si="2"/>
        <v>0</v>
      </c>
      <c r="K38" s="24">
        <f t="shared" si="2"/>
        <v>0</v>
      </c>
      <c r="L38" s="24">
        <f t="shared" si="2"/>
        <v>0</v>
      </c>
      <c r="M38" s="24">
        <f t="shared" si="2"/>
        <v>0</v>
      </c>
      <c r="N38" s="114">
        <f t="shared" si="2"/>
        <v>0</v>
      </c>
    </row>
    <row r="39" spans="1:26" ht="12" customHeight="1">
      <c r="A39" s="7" t="s">
        <v>101</v>
      </c>
      <c r="B39" s="33">
        <f t="shared" si="0"/>
        <v>0</v>
      </c>
      <c r="C39" s="34">
        <f t="shared" ref="C39:E39" si="3">MAX(0,IF((C37+C38)&gt;0,((C37+C38)*108%)*($B$27+$B$28+$B$29)-(($B$30+$B$31+$B$32)*(C$35+C$36)),0))</f>
        <v>0</v>
      </c>
      <c r="D39" s="24">
        <f t="shared" si="3"/>
        <v>0</v>
      </c>
      <c r="E39" s="24">
        <f t="shared" si="3"/>
        <v>0</v>
      </c>
      <c r="F39" s="24">
        <f t="shared" ref="F39:N39" si="4">MAX(0,IF((F37+F38)&gt;0,((F37+F38)*108%)*($B$27+$B$28+$B$29)-(($B$30+$B$32)*(F$35+F$36)),0))</f>
        <v>0</v>
      </c>
      <c r="G39" s="24">
        <f t="shared" si="4"/>
        <v>0</v>
      </c>
      <c r="H39" s="24">
        <f t="shared" si="4"/>
        <v>0</v>
      </c>
      <c r="I39" s="24">
        <f t="shared" si="4"/>
        <v>0</v>
      </c>
      <c r="J39" s="24">
        <f t="shared" si="4"/>
        <v>0</v>
      </c>
      <c r="K39" s="24">
        <f t="shared" si="4"/>
        <v>0</v>
      </c>
      <c r="L39" s="24">
        <f t="shared" si="4"/>
        <v>0</v>
      </c>
      <c r="M39" s="24">
        <f t="shared" si="4"/>
        <v>0</v>
      </c>
      <c r="N39" s="114">
        <f t="shared" si="4"/>
        <v>0</v>
      </c>
    </row>
    <row r="40" spans="1:26" ht="12" customHeight="1">
      <c r="A40" s="7" t="s">
        <v>102</v>
      </c>
      <c r="B40" s="33">
        <f t="shared" si="0"/>
        <v>0</v>
      </c>
      <c r="C40" s="34">
        <f t="shared" ref="C40:N40" si="5">$B23*(C35+C36)</f>
        <v>0</v>
      </c>
      <c r="D40" s="35">
        <f t="shared" si="5"/>
        <v>0</v>
      </c>
      <c r="E40" s="35">
        <f t="shared" si="5"/>
        <v>0</v>
      </c>
      <c r="F40" s="35">
        <f t="shared" si="5"/>
        <v>0</v>
      </c>
      <c r="G40" s="35">
        <f t="shared" si="5"/>
        <v>0</v>
      </c>
      <c r="H40" s="35">
        <f t="shared" si="5"/>
        <v>0</v>
      </c>
      <c r="I40" s="35">
        <f t="shared" si="5"/>
        <v>0</v>
      </c>
      <c r="J40" s="35">
        <f t="shared" si="5"/>
        <v>0</v>
      </c>
      <c r="K40" s="35">
        <f t="shared" si="5"/>
        <v>0</v>
      </c>
      <c r="L40" s="35">
        <f t="shared" si="5"/>
        <v>0</v>
      </c>
      <c r="M40" s="35">
        <f t="shared" si="5"/>
        <v>0</v>
      </c>
      <c r="N40" s="115">
        <f t="shared" si="5"/>
        <v>0</v>
      </c>
    </row>
    <row r="41" spans="1:26" ht="12" customHeight="1">
      <c r="A41" s="7" t="s">
        <v>103</v>
      </c>
      <c r="B41" s="33">
        <f t="shared" si="0"/>
        <v>0</v>
      </c>
      <c r="C41" s="34">
        <f t="shared" ref="C41:N41" si="6">$B24*(C35+C36)</f>
        <v>0</v>
      </c>
      <c r="D41" s="24">
        <f t="shared" si="6"/>
        <v>0</v>
      </c>
      <c r="E41" s="24">
        <f t="shared" si="6"/>
        <v>0</v>
      </c>
      <c r="F41" s="24">
        <f t="shared" si="6"/>
        <v>0</v>
      </c>
      <c r="G41" s="24">
        <f t="shared" si="6"/>
        <v>0</v>
      </c>
      <c r="H41" s="24">
        <f t="shared" si="6"/>
        <v>0</v>
      </c>
      <c r="I41" s="24">
        <f t="shared" si="6"/>
        <v>0</v>
      </c>
      <c r="J41" s="24">
        <f t="shared" si="6"/>
        <v>0</v>
      </c>
      <c r="K41" s="24">
        <f t="shared" si="6"/>
        <v>0</v>
      </c>
      <c r="L41" s="24">
        <f t="shared" si="6"/>
        <v>0</v>
      </c>
      <c r="M41" s="24">
        <f t="shared" si="6"/>
        <v>0</v>
      </c>
      <c r="N41" s="114">
        <f t="shared" si="6"/>
        <v>0</v>
      </c>
    </row>
    <row r="42" spans="1:26" ht="12" customHeight="1">
      <c r="A42" s="7" t="s">
        <v>104</v>
      </c>
      <c r="B42" s="36">
        <f t="shared" si="0"/>
        <v>0</v>
      </c>
      <c r="C42" s="116">
        <f t="shared" ref="C42:N42" si="7">$B25*(C35+C36)</f>
        <v>0</v>
      </c>
      <c r="D42" s="117">
        <f t="shared" si="7"/>
        <v>0</v>
      </c>
      <c r="E42" s="117">
        <f t="shared" si="7"/>
        <v>0</v>
      </c>
      <c r="F42" s="117">
        <f t="shared" si="7"/>
        <v>0</v>
      </c>
      <c r="G42" s="117">
        <f t="shared" si="7"/>
        <v>0</v>
      </c>
      <c r="H42" s="117">
        <f t="shared" si="7"/>
        <v>0</v>
      </c>
      <c r="I42" s="117">
        <f t="shared" si="7"/>
        <v>0</v>
      </c>
      <c r="J42" s="117">
        <f t="shared" si="7"/>
        <v>0</v>
      </c>
      <c r="K42" s="117">
        <f t="shared" si="7"/>
        <v>0</v>
      </c>
      <c r="L42" s="117">
        <f t="shared" si="7"/>
        <v>0</v>
      </c>
      <c r="M42" s="117">
        <f t="shared" si="7"/>
        <v>0</v>
      </c>
      <c r="N42" s="119">
        <f t="shared" si="7"/>
        <v>0</v>
      </c>
    </row>
    <row r="43" spans="1:26" ht="12" customHeight="1">
      <c r="B43" s="37">
        <f t="shared" ref="B43:N43" si="8">SUM(B37:B42)</f>
        <v>0</v>
      </c>
      <c r="C43" s="120">
        <f t="shared" si="8"/>
        <v>0</v>
      </c>
      <c r="D43" s="121">
        <f t="shared" si="8"/>
        <v>0</v>
      </c>
      <c r="E43" s="121">
        <f t="shared" si="8"/>
        <v>0</v>
      </c>
      <c r="F43" s="121">
        <f t="shared" si="8"/>
        <v>0</v>
      </c>
      <c r="G43" s="121">
        <f t="shared" si="8"/>
        <v>0</v>
      </c>
      <c r="H43" s="121">
        <f t="shared" si="8"/>
        <v>0</v>
      </c>
      <c r="I43" s="121">
        <f t="shared" si="8"/>
        <v>0</v>
      </c>
      <c r="J43" s="121">
        <f t="shared" si="8"/>
        <v>0</v>
      </c>
      <c r="K43" s="121">
        <f t="shared" si="8"/>
        <v>0</v>
      </c>
      <c r="L43" s="121">
        <f t="shared" si="8"/>
        <v>0</v>
      </c>
      <c r="M43" s="121">
        <f t="shared" si="8"/>
        <v>0</v>
      </c>
      <c r="N43" s="122">
        <f t="shared" si="8"/>
        <v>0</v>
      </c>
    </row>
    <row r="44" spans="1:26" ht="12" customHeight="1">
      <c r="A44" s="38" t="s">
        <v>105</v>
      </c>
      <c r="B44" s="39">
        <f>(SUM(C43:N43)-B43)+(SUM(C37:N42)-B43)</f>
        <v>0</v>
      </c>
      <c r="E44" s="6"/>
      <c r="F44" s="6"/>
      <c r="G44" s="6"/>
      <c r="H44" s="6"/>
      <c r="I44" s="6"/>
      <c r="J44" s="6"/>
      <c r="K44" s="6"/>
      <c r="L44" s="6"/>
      <c r="M44" s="6"/>
      <c r="N44" s="130"/>
    </row>
    <row r="45" spans="1:26" ht="12" customHeight="1">
      <c r="B45" s="40" t="s">
        <v>106</v>
      </c>
      <c r="E45" s="6"/>
      <c r="F45" s="6"/>
      <c r="G45" s="6"/>
      <c r="H45" s="6"/>
      <c r="I45" s="6"/>
      <c r="J45" s="6"/>
      <c r="K45" s="6"/>
      <c r="L45" s="6"/>
      <c r="M45" s="6"/>
      <c r="N45" s="130"/>
    </row>
    <row r="46" spans="1:26" ht="12" customHeight="1">
      <c r="A46" s="8">
        <v>0.1027</v>
      </c>
      <c r="B46" s="41">
        <f>SUM(C46:N46)</f>
        <v>0</v>
      </c>
      <c r="C46" s="123">
        <f t="shared" ref="C46:N46" si="9">(C37*108%)*$A$46</f>
        <v>0</v>
      </c>
      <c r="D46" s="123">
        <f t="shared" si="9"/>
        <v>0</v>
      </c>
      <c r="E46" s="123">
        <f t="shared" si="9"/>
        <v>0</v>
      </c>
      <c r="F46" s="123">
        <f t="shared" si="9"/>
        <v>0</v>
      </c>
      <c r="G46" s="123">
        <f t="shared" si="9"/>
        <v>0</v>
      </c>
      <c r="H46" s="123">
        <f t="shared" si="9"/>
        <v>0</v>
      </c>
      <c r="I46" s="123">
        <f t="shared" si="9"/>
        <v>0</v>
      </c>
      <c r="J46" s="123">
        <f t="shared" si="9"/>
        <v>0</v>
      </c>
      <c r="K46" s="123">
        <f t="shared" si="9"/>
        <v>0</v>
      </c>
      <c r="L46" s="123">
        <f t="shared" si="9"/>
        <v>0</v>
      </c>
      <c r="M46" s="123">
        <f t="shared" si="9"/>
        <v>0</v>
      </c>
      <c r="N46" s="125">
        <f t="shared" si="9"/>
        <v>0</v>
      </c>
    </row>
    <row r="47" spans="1:26" ht="12" customHeight="1"/>
    <row r="48" spans="1:26" ht="12" customHeight="1"/>
    <row r="49" customFormat="1" ht="12" customHeight="1"/>
    <row r="50" customFormat="1" ht="12" customHeight="1"/>
    <row r="51" customFormat="1" ht="12" customHeight="1"/>
    <row r="52" customFormat="1" ht="12" customHeight="1"/>
    <row r="53" customFormat="1" ht="12" customHeight="1"/>
    <row r="54" customFormat="1" ht="12" customHeight="1"/>
    <row r="55" customFormat="1" ht="12" customHeight="1"/>
    <row r="56" customFormat="1" ht="12" customHeight="1"/>
    <row r="57" customFormat="1" ht="12" customHeight="1"/>
    <row r="58" customFormat="1" ht="12" customHeight="1"/>
    <row r="59" customFormat="1" ht="12" customHeight="1"/>
    <row r="60" customFormat="1" ht="12" customHeight="1"/>
    <row r="61" customFormat="1" ht="12" customHeight="1"/>
    <row r="62" customFormat="1" ht="12" customHeight="1"/>
    <row r="63" customFormat="1" ht="12" customHeight="1"/>
    <row r="64" customFormat="1" ht="12" customHeight="1"/>
    <row r="65" customFormat="1" ht="12" customHeight="1"/>
    <row r="66" customFormat="1" ht="12" customHeight="1"/>
    <row r="67" customFormat="1" ht="12" customHeight="1"/>
    <row r="68" customFormat="1" ht="12" customHeight="1"/>
    <row r="69" customFormat="1" ht="12" customHeight="1"/>
    <row r="70" customFormat="1" ht="12" customHeight="1"/>
    <row r="71" customFormat="1" ht="12" customHeight="1"/>
    <row r="72" customFormat="1" ht="12" customHeight="1"/>
    <row r="73" customFormat="1" ht="12" customHeight="1"/>
    <row r="74" customFormat="1" ht="12" customHeight="1"/>
    <row r="75" customFormat="1" ht="12" customHeight="1"/>
    <row r="76" customFormat="1" ht="12" customHeight="1"/>
    <row r="77" customFormat="1" ht="12" customHeight="1"/>
    <row r="78" customFormat="1" ht="12" customHeight="1"/>
    <row r="79" customFormat="1" ht="12" customHeight="1"/>
    <row r="80" customFormat="1" ht="12" customHeight="1"/>
    <row r="81" customFormat="1" ht="12" customHeight="1"/>
    <row r="82" customFormat="1" ht="12" customHeight="1"/>
    <row r="83" customFormat="1" ht="12" customHeight="1"/>
    <row r="84" customFormat="1" ht="12" customHeight="1"/>
    <row r="85" customFormat="1" ht="12" customHeight="1"/>
    <row r="86" customFormat="1" ht="12" customHeight="1"/>
    <row r="87" customFormat="1" ht="12" customHeight="1"/>
    <row r="88" customFormat="1" ht="12" customHeight="1"/>
    <row r="89" customFormat="1" ht="12" customHeight="1"/>
    <row r="90" customFormat="1" ht="12" customHeight="1"/>
    <row r="91" customFormat="1" ht="12" customHeight="1"/>
    <row r="92" customFormat="1" ht="12" customHeight="1"/>
    <row r="93" customFormat="1" ht="12" customHeight="1"/>
    <row r="94" customFormat="1" ht="12" customHeight="1"/>
    <row r="95" customFormat="1" ht="12" customHeight="1"/>
    <row r="96" customFormat="1" ht="12" customHeight="1"/>
    <row r="97" customFormat="1" ht="12" customHeight="1"/>
    <row r="98" customFormat="1" ht="12" customHeight="1"/>
    <row r="99" customFormat="1" ht="12" customHeight="1"/>
    <row r="100" customFormat="1" ht="12" customHeight="1"/>
    <row r="101" customFormat="1" ht="12" customHeight="1"/>
    <row r="102" customFormat="1" ht="12" customHeight="1"/>
    <row r="103" customFormat="1" ht="12" customHeight="1"/>
    <row r="104" customFormat="1" ht="12" customHeight="1"/>
    <row r="105" customFormat="1" ht="12" customHeight="1"/>
    <row r="106" customFormat="1" ht="12" customHeight="1"/>
    <row r="107" customFormat="1" ht="12" customHeight="1"/>
    <row r="108" customFormat="1" ht="12" customHeight="1"/>
    <row r="109" customFormat="1" ht="12" customHeight="1"/>
    <row r="110" customFormat="1" ht="12" customHeight="1"/>
    <row r="111" customFormat="1" ht="12" customHeight="1"/>
    <row r="112" customFormat="1" ht="12" customHeight="1"/>
    <row r="113" customFormat="1" ht="12" customHeight="1"/>
    <row r="114" customFormat="1" ht="12" customHeight="1"/>
    <row r="115" customFormat="1" ht="12" customHeight="1"/>
    <row r="116" customFormat="1" ht="12" customHeight="1"/>
    <row r="117" customFormat="1" ht="12" customHeight="1"/>
    <row r="118" customFormat="1" ht="12" customHeight="1"/>
    <row r="119" customFormat="1" ht="12" customHeight="1"/>
    <row r="120" customFormat="1" ht="12" customHeight="1"/>
    <row r="121" customFormat="1" ht="12" customHeight="1"/>
    <row r="122" customFormat="1" ht="12" customHeight="1"/>
    <row r="123" customFormat="1" ht="12" customHeight="1"/>
    <row r="124" customFormat="1" ht="12" customHeight="1"/>
    <row r="125" customFormat="1" ht="12" customHeight="1"/>
    <row r="126" customFormat="1" ht="12" customHeight="1"/>
    <row r="127" customFormat="1" ht="12" customHeight="1"/>
    <row r="128" customFormat="1" ht="12" customHeight="1"/>
    <row r="129" customFormat="1" ht="12" customHeight="1"/>
    <row r="130" customFormat="1" ht="12" customHeight="1"/>
    <row r="131" customFormat="1" ht="12" customHeight="1"/>
    <row r="132" customFormat="1" ht="12" customHeight="1"/>
    <row r="133" customFormat="1" ht="12" customHeight="1"/>
    <row r="134" customFormat="1" ht="12" customHeight="1"/>
    <row r="135" customFormat="1" ht="12" customHeight="1"/>
    <row r="136" customFormat="1" ht="12" customHeight="1"/>
    <row r="137" customFormat="1" ht="12" customHeight="1"/>
    <row r="138" customFormat="1" ht="12" customHeight="1"/>
    <row r="139" customFormat="1" ht="12" customHeight="1"/>
    <row r="140" customFormat="1" ht="12" customHeight="1"/>
    <row r="141" customFormat="1" ht="12" customHeight="1"/>
    <row r="142" customFormat="1" ht="12" customHeight="1"/>
    <row r="143" customFormat="1" ht="12" customHeight="1"/>
    <row r="144" customFormat="1" ht="12" customHeight="1"/>
    <row r="145" customFormat="1" ht="12" customHeight="1"/>
    <row r="146" customFormat="1" ht="12" customHeight="1"/>
    <row r="147" customFormat="1" ht="12" customHeight="1"/>
    <row r="148" customFormat="1" ht="12" customHeight="1"/>
    <row r="149" customFormat="1" ht="12" customHeight="1"/>
    <row r="150" customFormat="1" ht="12" customHeight="1"/>
    <row r="151" customFormat="1" ht="12" customHeight="1"/>
    <row r="152" customFormat="1" ht="12" customHeight="1"/>
    <row r="153" customFormat="1" ht="12" customHeight="1"/>
    <row r="154" customFormat="1" ht="12" customHeight="1"/>
    <row r="155" customFormat="1" ht="12" customHeight="1"/>
    <row r="156" customFormat="1" ht="12" customHeight="1"/>
    <row r="157" customFormat="1" ht="12" customHeight="1"/>
    <row r="158" customFormat="1" ht="12" customHeight="1"/>
    <row r="159" customFormat="1" ht="12" customHeight="1"/>
    <row r="160" customFormat="1" ht="12" customHeight="1"/>
    <row r="161" customFormat="1" ht="12" customHeight="1"/>
    <row r="162" customFormat="1" ht="12" customHeight="1"/>
    <row r="163" customFormat="1" ht="12" customHeight="1"/>
    <row r="164" customFormat="1" ht="12" customHeight="1"/>
    <row r="165" customFormat="1" ht="12" customHeight="1"/>
    <row r="166" customFormat="1" ht="12" customHeight="1"/>
    <row r="167" customFormat="1" ht="12" customHeight="1"/>
    <row r="168" customFormat="1" ht="12" customHeight="1"/>
    <row r="169" customFormat="1" ht="12" customHeight="1"/>
    <row r="170" customFormat="1" ht="12" customHeight="1"/>
    <row r="171" customFormat="1" ht="12" customHeight="1"/>
    <row r="172" customFormat="1" ht="12" customHeight="1"/>
    <row r="173" customFormat="1" ht="12" customHeight="1"/>
    <row r="174" customFormat="1" ht="12" customHeight="1"/>
    <row r="175" customFormat="1" ht="12" customHeight="1"/>
    <row r="176" customFormat="1" ht="12" customHeight="1"/>
    <row r="177" customFormat="1" ht="12" customHeight="1"/>
    <row r="178" customFormat="1" ht="12" customHeight="1"/>
    <row r="179" customFormat="1" ht="12" customHeight="1"/>
    <row r="180" customFormat="1" ht="12" customHeight="1"/>
    <row r="181" customFormat="1" ht="12" customHeight="1"/>
    <row r="182" customFormat="1" ht="12" customHeight="1"/>
    <row r="183" customFormat="1" ht="12" customHeight="1"/>
    <row r="184" customFormat="1" ht="12" customHeight="1"/>
    <row r="185" customFormat="1" ht="12" customHeight="1"/>
    <row r="186" customFormat="1" ht="12" customHeight="1"/>
    <row r="187" customFormat="1" ht="12" customHeight="1"/>
    <row r="188" customFormat="1" ht="12" customHeight="1"/>
    <row r="189" customFormat="1" ht="12" customHeight="1"/>
    <row r="190" customFormat="1" ht="12" customHeight="1"/>
    <row r="191" customFormat="1" ht="12" customHeight="1"/>
    <row r="192" customFormat="1" ht="12" customHeight="1"/>
    <row r="193" customFormat="1" ht="12" customHeight="1"/>
    <row r="194" customFormat="1" ht="12" customHeight="1"/>
    <row r="195" customFormat="1" ht="12" customHeight="1"/>
    <row r="196" customFormat="1" ht="12" customHeight="1"/>
    <row r="197" customFormat="1" ht="12" customHeight="1"/>
    <row r="198" customFormat="1" ht="12" customHeight="1"/>
    <row r="199" customFormat="1" ht="12" customHeight="1"/>
    <row r="200" customFormat="1" ht="12" customHeight="1"/>
    <row r="201" customFormat="1" ht="12" customHeight="1"/>
    <row r="202" customFormat="1" ht="12" customHeight="1"/>
    <row r="203" customFormat="1" ht="12" customHeight="1"/>
    <row r="204" customFormat="1" ht="12" customHeight="1"/>
    <row r="205" customFormat="1" ht="12" customHeight="1"/>
    <row r="206" customFormat="1" ht="12" customHeight="1"/>
    <row r="207" customFormat="1" ht="12" customHeight="1"/>
    <row r="208" customFormat="1" ht="12" customHeight="1"/>
    <row r="209" customFormat="1" ht="12" customHeight="1"/>
    <row r="210" customFormat="1" ht="12" customHeight="1"/>
    <row r="211" customFormat="1" ht="12" customHeight="1"/>
    <row r="212" customFormat="1" ht="12" customHeight="1"/>
    <row r="213" customFormat="1" ht="12" customHeight="1"/>
    <row r="214" customFormat="1" ht="12" customHeight="1"/>
    <row r="215" customFormat="1" ht="12" customHeight="1"/>
    <row r="216" customFormat="1" ht="12" customHeight="1"/>
    <row r="217" customFormat="1" ht="12" customHeight="1"/>
    <row r="218" customFormat="1" ht="12" customHeight="1"/>
    <row r="219" customFormat="1" ht="12" customHeight="1"/>
    <row r="220" customFormat="1" ht="12" customHeight="1"/>
    <row r="221" customFormat="1" ht="12" customHeight="1"/>
    <row r="222" customFormat="1" ht="12" customHeight="1"/>
    <row r="223" customFormat="1" ht="12" customHeight="1"/>
    <row r="224" customFormat="1" ht="12" customHeight="1"/>
    <row r="225" customFormat="1" ht="12" customHeight="1"/>
    <row r="226" customFormat="1" ht="12" customHeight="1"/>
    <row r="227" customFormat="1" ht="12" customHeight="1"/>
    <row r="228" customFormat="1" ht="12" customHeight="1"/>
    <row r="229" customFormat="1" ht="12" customHeight="1"/>
    <row r="230" customFormat="1" ht="12" customHeight="1"/>
    <row r="231" customFormat="1" ht="12" customHeight="1"/>
    <row r="232" customFormat="1" ht="12" customHeight="1"/>
    <row r="233" customFormat="1" ht="12" customHeight="1"/>
    <row r="234" customFormat="1" ht="12" customHeight="1"/>
    <row r="235" customFormat="1" ht="12" customHeight="1"/>
    <row r="236" customFormat="1" ht="12" customHeight="1"/>
    <row r="237" customFormat="1" ht="12" customHeight="1"/>
    <row r="238" customFormat="1" ht="12" customHeight="1"/>
    <row r="239" customFormat="1" ht="12" customHeight="1"/>
    <row r="240" customFormat="1" ht="12" customHeight="1"/>
    <row r="241" customFormat="1" ht="12" customHeight="1"/>
    <row r="242" customFormat="1" ht="12" customHeight="1"/>
    <row r="243" customFormat="1" ht="12" customHeight="1"/>
    <row r="244" customFormat="1" ht="12" customHeight="1"/>
    <row r="245" customFormat="1" ht="12" customHeight="1"/>
    <row r="246" customFormat="1" ht="12" customHeight="1"/>
    <row r="247" customFormat="1" ht="12" customHeight="1"/>
    <row r="248" customFormat="1" ht="12" customHeight="1"/>
    <row r="249" customFormat="1" ht="12" customHeight="1"/>
    <row r="250" customFormat="1" ht="12" customHeight="1"/>
    <row r="251" customFormat="1" ht="12" customHeight="1"/>
    <row r="252" customFormat="1" ht="12" customHeight="1"/>
    <row r="253" customFormat="1" ht="12" customHeight="1"/>
    <row r="254" customFormat="1" ht="12" customHeight="1"/>
    <row r="255" customFormat="1" ht="12" customHeight="1"/>
    <row r="256" customFormat="1" ht="12" customHeight="1"/>
    <row r="257" customFormat="1" ht="12" customHeight="1"/>
    <row r="258" customFormat="1" ht="12" customHeight="1"/>
    <row r="259" customFormat="1" ht="12" customHeight="1"/>
    <row r="260" customFormat="1" ht="12" customHeight="1"/>
    <row r="261" customFormat="1" ht="12" customHeight="1"/>
    <row r="262" customFormat="1" ht="12" customHeight="1"/>
    <row r="263" customFormat="1" ht="12" customHeight="1"/>
    <row r="264" customFormat="1" ht="12" customHeight="1"/>
    <row r="265" customFormat="1" ht="12" customHeight="1"/>
    <row r="266" customFormat="1" ht="12" customHeight="1"/>
    <row r="267" customFormat="1" ht="12" customHeight="1"/>
    <row r="268" customFormat="1" ht="12" customHeight="1"/>
    <row r="269" customFormat="1" ht="12" customHeight="1"/>
    <row r="270" customFormat="1" ht="12" customHeight="1"/>
    <row r="271" customFormat="1" ht="12" customHeight="1"/>
    <row r="272" customFormat="1" ht="12" customHeight="1"/>
    <row r="273" customFormat="1" ht="12" customHeight="1"/>
    <row r="274" customFormat="1" ht="12" customHeight="1"/>
    <row r="275" customFormat="1" ht="12" customHeight="1"/>
    <row r="276" customFormat="1" ht="12" customHeight="1"/>
    <row r="277" customFormat="1" ht="12" customHeight="1"/>
    <row r="278" customFormat="1" ht="12" customHeight="1"/>
    <row r="279" customFormat="1" ht="12" customHeight="1"/>
    <row r="280" customFormat="1" ht="12" customHeight="1"/>
    <row r="281" customFormat="1" ht="12" customHeight="1"/>
    <row r="282" customFormat="1" ht="12" customHeight="1"/>
    <row r="283" customFormat="1" ht="12" customHeight="1"/>
    <row r="284" customFormat="1" ht="12" customHeight="1"/>
    <row r="285" customFormat="1" ht="12" customHeight="1"/>
    <row r="286" customFormat="1" ht="12" customHeight="1"/>
    <row r="287" customFormat="1" ht="12" customHeight="1"/>
    <row r="288" customFormat="1" ht="12" customHeight="1"/>
    <row r="289" customFormat="1" ht="12" customHeight="1"/>
    <row r="290" customFormat="1" ht="12" customHeight="1"/>
    <row r="291" customFormat="1" ht="12" customHeight="1"/>
    <row r="292" customFormat="1" ht="12" customHeight="1"/>
    <row r="293" customFormat="1" ht="12" customHeight="1"/>
    <row r="294" customFormat="1" ht="12" customHeight="1"/>
    <row r="295" customFormat="1" ht="12" customHeight="1"/>
    <row r="296" customFormat="1" ht="12" customHeight="1"/>
    <row r="297" customFormat="1" ht="12" customHeight="1"/>
    <row r="298" customFormat="1" ht="12" customHeight="1"/>
    <row r="299" customFormat="1" ht="12" customHeight="1"/>
    <row r="300" customFormat="1" ht="12" customHeight="1"/>
    <row r="301" customFormat="1" ht="12" customHeight="1"/>
    <row r="302" customFormat="1" ht="12" customHeight="1"/>
    <row r="303" customFormat="1" ht="12" customHeight="1"/>
    <row r="304" customFormat="1" ht="12" customHeight="1"/>
    <row r="305" customFormat="1" ht="12" customHeight="1"/>
    <row r="306" customFormat="1" ht="12" customHeight="1"/>
    <row r="307" customFormat="1" ht="12" customHeight="1"/>
    <row r="308" customFormat="1" ht="12" customHeight="1"/>
    <row r="309" customFormat="1" ht="12" customHeight="1"/>
    <row r="310" customFormat="1" ht="12" customHeight="1"/>
    <row r="311" customFormat="1" ht="12" customHeight="1"/>
    <row r="312" customFormat="1" ht="12" customHeight="1"/>
    <row r="313" customFormat="1" ht="12" customHeight="1"/>
    <row r="314" customFormat="1" ht="12" customHeight="1"/>
    <row r="315" customFormat="1" ht="12" customHeight="1"/>
    <row r="316" customFormat="1" ht="12" customHeight="1"/>
    <row r="317" customFormat="1" ht="12" customHeight="1"/>
    <row r="318" customFormat="1" ht="12" customHeight="1"/>
    <row r="319" customFormat="1" ht="12" customHeight="1"/>
    <row r="320" customFormat="1" ht="12" customHeight="1"/>
    <row r="321" customFormat="1" ht="12" customHeight="1"/>
    <row r="322" customFormat="1" ht="12" customHeight="1"/>
    <row r="323" customFormat="1" ht="12" customHeight="1"/>
    <row r="324" customFormat="1" ht="12" customHeight="1"/>
    <row r="325" customFormat="1" ht="12" customHeight="1"/>
    <row r="326" customFormat="1" ht="12" customHeight="1"/>
    <row r="327" customFormat="1" ht="12" customHeight="1"/>
    <row r="328" customFormat="1" ht="12" customHeight="1"/>
    <row r="329" customFormat="1" ht="12" customHeight="1"/>
    <row r="330" customFormat="1" ht="12" customHeight="1"/>
    <row r="331" customFormat="1" ht="12" customHeight="1"/>
    <row r="332" customFormat="1" ht="12" customHeight="1"/>
    <row r="333" customFormat="1" ht="12" customHeight="1"/>
    <row r="334" customFormat="1" ht="12" customHeight="1"/>
    <row r="335" customFormat="1" ht="12" customHeight="1"/>
    <row r="336" customFormat="1" ht="12" customHeight="1"/>
    <row r="337" customFormat="1" ht="12" customHeight="1"/>
    <row r="338" customFormat="1" ht="12" customHeight="1"/>
    <row r="339" customFormat="1" ht="12" customHeight="1"/>
    <row r="340" customFormat="1" ht="12" customHeight="1"/>
    <row r="341" customFormat="1" ht="12" customHeight="1"/>
    <row r="342" customFormat="1" ht="12" customHeight="1"/>
    <row r="343" customFormat="1" ht="12" customHeight="1"/>
    <row r="344" customFormat="1" ht="12" customHeight="1"/>
    <row r="345" customFormat="1" ht="12" customHeight="1"/>
    <row r="346" customFormat="1" ht="12" customHeight="1"/>
    <row r="347" customFormat="1" ht="12" customHeight="1"/>
    <row r="348" customFormat="1" ht="12" customHeight="1"/>
    <row r="349" customFormat="1" ht="12" customHeight="1"/>
    <row r="350" customFormat="1" ht="12" customHeight="1"/>
    <row r="351" customFormat="1" ht="12" customHeight="1"/>
    <row r="352" customFormat="1" ht="12" customHeight="1"/>
    <row r="353" customFormat="1" ht="12" customHeight="1"/>
    <row r="354" customFormat="1" ht="12" customHeight="1"/>
    <row r="355" customFormat="1" ht="12" customHeight="1"/>
    <row r="356" customFormat="1" ht="12" customHeight="1"/>
    <row r="357" customFormat="1" ht="12" customHeight="1"/>
    <row r="358" customFormat="1" ht="12" customHeight="1"/>
    <row r="359" customFormat="1" ht="12" customHeight="1"/>
    <row r="360" customFormat="1" ht="12" customHeight="1"/>
    <row r="361" customFormat="1" ht="12" customHeight="1"/>
    <row r="362" customFormat="1" ht="12" customHeight="1"/>
    <row r="363" customFormat="1" ht="12" customHeight="1"/>
    <row r="364" customFormat="1" ht="12" customHeight="1"/>
    <row r="365" customFormat="1" ht="12" customHeight="1"/>
    <row r="366" customFormat="1" ht="12" customHeight="1"/>
    <row r="367" customFormat="1" ht="12" customHeight="1"/>
    <row r="368" customFormat="1" ht="12" customHeight="1"/>
    <row r="369" customFormat="1" ht="12" customHeight="1"/>
    <row r="370" customFormat="1" ht="12" customHeight="1"/>
    <row r="371" customFormat="1" ht="12" customHeight="1"/>
    <row r="372" customFormat="1" ht="12" customHeight="1"/>
    <row r="373" customFormat="1" ht="12" customHeight="1"/>
    <row r="374" customFormat="1" ht="12" customHeight="1"/>
    <row r="375" customFormat="1" ht="12" customHeight="1"/>
    <row r="376" customFormat="1" ht="12" customHeight="1"/>
    <row r="377" customFormat="1" ht="12" customHeight="1"/>
    <row r="378" customFormat="1" ht="12" customHeight="1"/>
    <row r="379" customFormat="1" ht="12" customHeight="1"/>
    <row r="380" customFormat="1" ht="12" customHeight="1"/>
    <row r="381" customFormat="1" ht="12" customHeight="1"/>
    <row r="382" customFormat="1" ht="12" customHeight="1"/>
    <row r="383" customFormat="1" ht="12" customHeight="1"/>
    <row r="384" customFormat="1" ht="12" customHeight="1"/>
    <row r="385" customFormat="1" ht="12" customHeight="1"/>
    <row r="386" customFormat="1" ht="12" customHeight="1"/>
    <row r="387" customFormat="1" ht="12" customHeight="1"/>
    <row r="388" customFormat="1" ht="12" customHeight="1"/>
    <row r="389" customFormat="1" ht="12" customHeight="1"/>
    <row r="390" customFormat="1" ht="12" customHeight="1"/>
    <row r="391" customFormat="1" ht="12" customHeight="1"/>
    <row r="392" customFormat="1" ht="12" customHeight="1"/>
    <row r="393" customFormat="1" ht="12" customHeight="1"/>
    <row r="394" customFormat="1" ht="12" customHeight="1"/>
    <row r="395" customFormat="1" ht="12" customHeight="1"/>
    <row r="396" customFormat="1" ht="12" customHeight="1"/>
    <row r="397" customFormat="1" ht="12" customHeight="1"/>
    <row r="398" customFormat="1" ht="12" customHeight="1"/>
    <row r="399" customFormat="1" ht="12" customHeight="1"/>
    <row r="400" customFormat="1" ht="12" customHeight="1"/>
    <row r="401" customFormat="1" ht="12" customHeight="1"/>
    <row r="402" customFormat="1" ht="12" customHeight="1"/>
    <row r="403" customFormat="1" ht="12" customHeight="1"/>
    <row r="404" customFormat="1" ht="12" customHeight="1"/>
    <row r="405" customFormat="1" ht="12" customHeight="1"/>
    <row r="406" customFormat="1" ht="12" customHeight="1"/>
    <row r="407" customFormat="1" ht="12" customHeight="1"/>
    <row r="408" customFormat="1" ht="12" customHeight="1"/>
    <row r="409" customFormat="1" ht="12" customHeight="1"/>
    <row r="410" customFormat="1" ht="12" customHeight="1"/>
    <row r="411" customFormat="1" ht="12" customHeight="1"/>
    <row r="412" customFormat="1" ht="12" customHeight="1"/>
    <row r="413" customFormat="1" ht="12" customHeight="1"/>
    <row r="414" customFormat="1" ht="12" customHeight="1"/>
    <row r="415" customFormat="1" ht="12" customHeight="1"/>
    <row r="416" customFormat="1" ht="12" customHeight="1"/>
    <row r="417" customFormat="1" ht="12" customHeight="1"/>
    <row r="418" customFormat="1" ht="12" customHeight="1"/>
    <row r="419" customFormat="1" ht="12" customHeight="1"/>
    <row r="420" customFormat="1" ht="12" customHeight="1"/>
    <row r="421" customFormat="1" ht="12" customHeight="1"/>
    <row r="422" customFormat="1" ht="12" customHeight="1"/>
    <row r="423" customFormat="1" ht="12" customHeight="1"/>
    <row r="424" customFormat="1" ht="12" customHeight="1"/>
    <row r="425" customFormat="1" ht="12" customHeight="1"/>
    <row r="426" customFormat="1" ht="12" customHeight="1"/>
    <row r="427" customFormat="1" ht="12" customHeight="1"/>
    <row r="428" customFormat="1" ht="12" customHeight="1"/>
    <row r="429" customFormat="1" ht="12" customHeight="1"/>
    <row r="430" customFormat="1" ht="12" customHeight="1"/>
    <row r="431" customFormat="1" ht="12" customHeight="1"/>
    <row r="432" customFormat="1" ht="12" customHeight="1"/>
    <row r="433" customFormat="1" ht="12" customHeight="1"/>
    <row r="434" customFormat="1" ht="12" customHeight="1"/>
    <row r="435" customFormat="1" ht="12" customHeight="1"/>
    <row r="436" customFormat="1" ht="12" customHeight="1"/>
    <row r="437" customFormat="1" ht="12" customHeight="1"/>
    <row r="438" customFormat="1" ht="12" customHeight="1"/>
    <row r="439" customFormat="1" ht="12" customHeight="1"/>
    <row r="440" customFormat="1" ht="12" customHeight="1"/>
    <row r="441" customFormat="1" ht="12" customHeight="1"/>
    <row r="442" customFormat="1" ht="12" customHeight="1"/>
    <row r="443" customFormat="1" ht="12" customHeight="1"/>
    <row r="444" customFormat="1" ht="12" customHeight="1"/>
    <row r="445" customFormat="1" ht="12" customHeight="1"/>
    <row r="446" customFormat="1" ht="12" customHeight="1"/>
    <row r="447" customFormat="1" ht="12" customHeight="1"/>
    <row r="448" customFormat="1" ht="12" customHeight="1"/>
    <row r="449" customFormat="1" ht="12" customHeight="1"/>
    <row r="450" customFormat="1" ht="12" customHeight="1"/>
    <row r="451" customFormat="1" ht="12" customHeight="1"/>
    <row r="452" customFormat="1" ht="12" customHeight="1"/>
    <row r="453" customFormat="1" ht="12" customHeight="1"/>
    <row r="454" customFormat="1" ht="12" customHeight="1"/>
    <row r="455" customFormat="1" ht="12" customHeight="1"/>
    <row r="456" customFormat="1" ht="12" customHeight="1"/>
    <row r="457" customFormat="1" ht="12" customHeight="1"/>
    <row r="458" customFormat="1" ht="12" customHeight="1"/>
    <row r="459" customFormat="1" ht="12" customHeight="1"/>
    <row r="460" customFormat="1" ht="12" customHeight="1"/>
    <row r="461" customFormat="1" ht="12" customHeight="1"/>
    <row r="462" customFormat="1" ht="12" customHeight="1"/>
    <row r="463" customFormat="1" ht="12" customHeight="1"/>
    <row r="464" customFormat="1" ht="12" customHeight="1"/>
    <row r="465" customFormat="1" ht="12" customHeight="1"/>
    <row r="466" customFormat="1" ht="12" customHeight="1"/>
    <row r="467" customFormat="1" ht="12" customHeight="1"/>
    <row r="468" customFormat="1" ht="12" customHeight="1"/>
    <row r="469" customFormat="1" ht="12" customHeight="1"/>
    <row r="470" customFormat="1" ht="12" customHeight="1"/>
    <row r="471" customFormat="1" ht="12" customHeight="1"/>
    <row r="472" customFormat="1" ht="12" customHeight="1"/>
    <row r="473" customFormat="1" ht="12" customHeight="1"/>
    <row r="474" customFormat="1" ht="12" customHeight="1"/>
    <row r="475" customFormat="1" ht="12" customHeight="1"/>
    <row r="476" customFormat="1" ht="12" customHeight="1"/>
    <row r="477" customFormat="1" ht="12" customHeight="1"/>
    <row r="478" customFormat="1" ht="12" customHeight="1"/>
    <row r="479" customFormat="1" ht="12" customHeight="1"/>
    <row r="480" customFormat="1" ht="12" customHeight="1"/>
    <row r="481" customFormat="1" ht="12" customHeight="1"/>
    <row r="482" customFormat="1" ht="12" customHeight="1"/>
    <row r="483" customFormat="1" ht="12" customHeight="1"/>
    <row r="484" customFormat="1" ht="12" customHeight="1"/>
    <row r="485" customFormat="1" ht="12" customHeight="1"/>
    <row r="486" customFormat="1" ht="12" customHeight="1"/>
    <row r="487" customFormat="1" ht="12" customHeight="1"/>
    <row r="488" customFormat="1" ht="12" customHeight="1"/>
    <row r="489" customFormat="1" ht="12" customHeight="1"/>
    <row r="490" customFormat="1" ht="12" customHeight="1"/>
    <row r="491" customFormat="1" ht="12" customHeight="1"/>
    <row r="492" customFormat="1" ht="12" customHeight="1"/>
    <row r="493" customFormat="1" ht="12" customHeight="1"/>
    <row r="494" customFormat="1" ht="12" customHeight="1"/>
    <row r="495" customFormat="1" ht="12" customHeight="1"/>
    <row r="496" customFormat="1" ht="12" customHeight="1"/>
    <row r="497" customFormat="1" ht="12" customHeight="1"/>
    <row r="498" customFormat="1" ht="12" customHeight="1"/>
    <row r="499" customFormat="1" ht="12" customHeight="1"/>
    <row r="500" customFormat="1" ht="12" customHeight="1"/>
    <row r="501" customFormat="1" ht="12" customHeight="1"/>
    <row r="502" customFormat="1" ht="12" customHeight="1"/>
    <row r="503" customFormat="1" ht="12" customHeight="1"/>
    <row r="504" customFormat="1" ht="12" customHeight="1"/>
    <row r="505" customFormat="1" ht="12" customHeight="1"/>
    <row r="506" customFormat="1" ht="12" customHeight="1"/>
    <row r="507" customFormat="1" ht="12" customHeight="1"/>
    <row r="508" customFormat="1" ht="12" customHeight="1"/>
    <row r="509" customFormat="1" ht="12" customHeight="1"/>
    <row r="510" customFormat="1" ht="12" customHeight="1"/>
    <row r="511" customFormat="1" ht="12" customHeight="1"/>
    <row r="512" customFormat="1" ht="12" customHeight="1"/>
    <row r="513" customFormat="1" ht="12" customHeight="1"/>
    <row r="514" customFormat="1" ht="12" customHeight="1"/>
    <row r="515" customFormat="1" ht="12" customHeight="1"/>
    <row r="516" customFormat="1" ht="12" customHeight="1"/>
    <row r="517" customFormat="1" ht="12" customHeight="1"/>
    <row r="518" customFormat="1" ht="12" customHeight="1"/>
    <row r="519" customFormat="1" ht="12" customHeight="1"/>
    <row r="520" customFormat="1" ht="12" customHeight="1"/>
    <row r="521" customFormat="1" ht="12" customHeight="1"/>
    <row r="522" customFormat="1" ht="12" customHeight="1"/>
    <row r="523" customFormat="1" ht="12" customHeight="1"/>
    <row r="524" customFormat="1" ht="12" customHeight="1"/>
    <row r="525" customFormat="1" ht="12" customHeight="1"/>
    <row r="526" customFormat="1" ht="12" customHeight="1"/>
    <row r="527" customFormat="1" ht="12" customHeight="1"/>
    <row r="528" customFormat="1" ht="12" customHeight="1"/>
    <row r="529" customFormat="1" ht="12" customHeight="1"/>
    <row r="530" customFormat="1" ht="12" customHeight="1"/>
    <row r="531" customFormat="1" ht="12" customHeight="1"/>
    <row r="532" customFormat="1" ht="12" customHeight="1"/>
    <row r="533" customFormat="1" ht="12" customHeight="1"/>
    <row r="534" customFormat="1" ht="12" customHeight="1"/>
    <row r="535" customFormat="1" ht="12" customHeight="1"/>
    <row r="536" customFormat="1" ht="12" customHeight="1"/>
    <row r="537" customFormat="1" ht="12" customHeight="1"/>
    <row r="538" customFormat="1" ht="12" customHeight="1"/>
    <row r="539" customFormat="1" ht="12" customHeight="1"/>
    <row r="540" customFormat="1" ht="12" customHeight="1"/>
    <row r="541" customFormat="1" ht="12" customHeight="1"/>
    <row r="542" customFormat="1" ht="12" customHeight="1"/>
    <row r="543" customFormat="1" ht="12" customHeight="1"/>
    <row r="544" customFormat="1" ht="12" customHeight="1"/>
    <row r="545" customFormat="1" ht="12" customHeight="1"/>
    <row r="546" customFormat="1" ht="12" customHeight="1"/>
    <row r="547" customFormat="1" ht="12" customHeight="1"/>
    <row r="548" customFormat="1" ht="12" customHeight="1"/>
    <row r="549" customFormat="1" ht="12" customHeight="1"/>
    <row r="550" customFormat="1" ht="12" customHeight="1"/>
    <row r="551" customFormat="1" ht="12" customHeight="1"/>
    <row r="552" customFormat="1" ht="12" customHeight="1"/>
    <row r="553" customFormat="1" ht="12" customHeight="1"/>
    <row r="554" customFormat="1" ht="12" customHeight="1"/>
    <row r="555" customFormat="1" ht="12" customHeight="1"/>
    <row r="556" customFormat="1" ht="12" customHeight="1"/>
    <row r="557" customFormat="1" ht="12" customHeight="1"/>
    <row r="558" customFormat="1" ht="12" customHeight="1"/>
    <row r="559" customFormat="1" ht="12" customHeight="1"/>
    <row r="560" customFormat="1" ht="12" customHeight="1"/>
    <row r="561" customFormat="1" ht="12" customHeight="1"/>
    <row r="562" customFormat="1" ht="12" customHeight="1"/>
    <row r="563" customFormat="1" ht="12" customHeight="1"/>
    <row r="564" customFormat="1" ht="12" customHeight="1"/>
    <row r="565" customFormat="1" ht="12" customHeight="1"/>
    <row r="566" customFormat="1" ht="12" customHeight="1"/>
    <row r="567" customFormat="1" ht="12" customHeight="1"/>
    <row r="568" customFormat="1" ht="12" customHeight="1"/>
    <row r="569" customFormat="1" ht="12" customHeight="1"/>
    <row r="570" customFormat="1" ht="12" customHeight="1"/>
    <row r="571" customFormat="1" ht="12" customHeight="1"/>
    <row r="572" customFormat="1" ht="12" customHeight="1"/>
    <row r="573" customFormat="1" ht="12" customHeight="1"/>
    <row r="574" customFormat="1" ht="12" customHeight="1"/>
    <row r="575" customFormat="1" ht="12" customHeight="1"/>
    <row r="576" customFormat="1" ht="12" customHeight="1"/>
    <row r="577" customFormat="1" ht="12" customHeight="1"/>
    <row r="578" customFormat="1" ht="12" customHeight="1"/>
    <row r="579" customFormat="1" ht="12" customHeight="1"/>
    <row r="580" customFormat="1" ht="12" customHeight="1"/>
    <row r="581" customFormat="1" ht="12" customHeight="1"/>
    <row r="582" customFormat="1" ht="12" customHeight="1"/>
    <row r="583" customFormat="1" ht="12" customHeight="1"/>
    <row r="584" customFormat="1" ht="12" customHeight="1"/>
    <row r="585" customFormat="1" ht="12" customHeight="1"/>
    <row r="586" customFormat="1" ht="12" customHeight="1"/>
    <row r="587" customFormat="1" ht="12" customHeight="1"/>
    <row r="588" customFormat="1" ht="12" customHeight="1"/>
    <row r="589" customFormat="1" ht="12" customHeight="1"/>
    <row r="590" customFormat="1" ht="12" customHeight="1"/>
    <row r="591" customFormat="1" ht="12" customHeight="1"/>
    <row r="592" customFormat="1" ht="12" customHeight="1"/>
    <row r="593" customFormat="1" ht="12" customHeight="1"/>
    <row r="594" customFormat="1" ht="12" customHeight="1"/>
    <row r="595" customFormat="1" ht="12" customHeight="1"/>
    <row r="596" customFormat="1" ht="12" customHeight="1"/>
    <row r="597" customFormat="1" ht="12" customHeight="1"/>
    <row r="598" customFormat="1" ht="12" customHeight="1"/>
    <row r="599" customFormat="1" ht="12" customHeight="1"/>
    <row r="600" customFormat="1" ht="12" customHeight="1"/>
    <row r="601" customFormat="1" ht="12" customHeight="1"/>
    <row r="602" customFormat="1" ht="12" customHeight="1"/>
    <row r="603" customFormat="1" ht="12" customHeight="1"/>
    <row r="604" customFormat="1" ht="12" customHeight="1"/>
    <row r="605" customFormat="1" ht="12" customHeight="1"/>
    <row r="606" customFormat="1" ht="12" customHeight="1"/>
    <row r="607" customFormat="1" ht="12" customHeight="1"/>
    <row r="608" customFormat="1" ht="12" customHeight="1"/>
    <row r="609" customFormat="1" ht="12" customHeight="1"/>
    <row r="610" customFormat="1" ht="12" customHeight="1"/>
    <row r="611" customFormat="1" ht="12" customHeight="1"/>
    <row r="612" customFormat="1" ht="12" customHeight="1"/>
    <row r="613" customFormat="1" ht="12" customHeight="1"/>
    <row r="614" customFormat="1" ht="12" customHeight="1"/>
    <row r="615" customFormat="1" ht="12" customHeight="1"/>
    <row r="616" customFormat="1" ht="12" customHeight="1"/>
    <row r="617" customFormat="1" ht="12" customHeight="1"/>
    <row r="618" customFormat="1" ht="12" customHeight="1"/>
    <row r="619" customFormat="1" ht="12" customHeight="1"/>
    <row r="620" customFormat="1" ht="12" customHeight="1"/>
    <row r="621" customFormat="1" ht="12" customHeight="1"/>
    <row r="622" customFormat="1" ht="12" customHeight="1"/>
    <row r="623" customFormat="1" ht="12" customHeight="1"/>
    <row r="624" customFormat="1" ht="12" customHeight="1"/>
    <row r="625" customFormat="1" ht="12" customHeight="1"/>
    <row r="626" customFormat="1" ht="12" customHeight="1"/>
    <row r="627" customFormat="1" ht="12" customHeight="1"/>
    <row r="628" customFormat="1" ht="12" customHeight="1"/>
    <row r="629" customFormat="1" ht="12" customHeight="1"/>
    <row r="630" customFormat="1" ht="12" customHeight="1"/>
    <row r="631" customFormat="1" ht="12" customHeight="1"/>
    <row r="632" customFormat="1" ht="12" customHeight="1"/>
    <row r="633" customFormat="1" ht="12" customHeight="1"/>
    <row r="634" customFormat="1" ht="12" customHeight="1"/>
    <row r="635" customFormat="1" ht="12" customHeight="1"/>
    <row r="636" customFormat="1" ht="12" customHeight="1"/>
    <row r="637" customFormat="1" ht="12" customHeight="1"/>
    <row r="638" customFormat="1" ht="12" customHeight="1"/>
    <row r="639" customFormat="1" ht="12" customHeight="1"/>
    <row r="640" customFormat="1" ht="12" customHeight="1"/>
    <row r="641" customFormat="1" ht="12" customHeight="1"/>
    <row r="642" customFormat="1" ht="12" customHeight="1"/>
    <row r="643" customFormat="1" ht="12" customHeight="1"/>
    <row r="644" customFormat="1" ht="12" customHeight="1"/>
    <row r="645" customFormat="1" ht="12" customHeight="1"/>
    <row r="646" customFormat="1" ht="12" customHeight="1"/>
    <row r="647" customFormat="1" ht="12" customHeight="1"/>
    <row r="648" customFormat="1" ht="12" customHeight="1"/>
    <row r="649" customFormat="1" ht="12" customHeight="1"/>
    <row r="650" customFormat="1" ht="12" customHeight="1"/>
    <row r="651" customFormat="1" ht="12" customHeight="1"/>
    <row r="652" customFormat="1" ht="12" customHeight="1"/>
    <row r="653" customFormat="1" ht="12" customHeight="1"/>
    <row r="654" customFormat="1" ht="12" customHeight="1"/>
    <row r="655" customFormat="1" ht="12" customHeight="1"/>
    <row r="656" customFormat="1" ht="12" customHeight="1"/>
    <row r="657" customFormat="1" ht="12" customHeight="1"/>
    <row r="658" customFormat="1" ht="12" customHeight="1"/>
    <row r="659" customFormat="1" ht="12" customHeight="1"/>
    <row r="660" customFormat="1" ht="12" customHeight="1"/>
    <row r="661" customFormat="1" ht="12" customHeight="1"/>
    <row r="662" customFormat="1" ht="12" customHeight="1"/>
    <row r="663" customFormat="1" ht="12" customHeight="1"/>
    <row r="664" customFormat="1" ht="12" customHeight="1"/>
    <row r="665" customFormat="1" ht="12" customHeight="1"/>
    <row r="666" customFormat="1" ht="12" customHeight="1"/>
    <row r="667" customFormat="1" ht="12" customHeight="1"/>
    <row r="668" customFormat="1" ht="12" customHeight="1"/>
    <row r="669" customFormat="1" ht="12" customHeight="1"/>
    <row r="670" customFormat="1" ht="12" customHeight="1"/>
    <row r="671" customFormat="1" ht="12" customHeight="1"/>
    <row r="672" customFormat="1" ht="12" customHeight="1"/>
    <row r="673" customFormat="1" ht="12" customHeight="1"/>
    <row r="674" customFormat="1" ht="12" customHeight="1"/>
    <row r="675" customFormat="1" ht="12" customHeight="1"/>
    <row r="676" customFormat="1" ht="12" customHeight="1"/>
    <row r="677" customFormat="1" ht="12" customHeight="1"/>
    <row r="678" customFormat="1" ht="12" customHeight="1"/>
    <row r="679" customFormat="1" ht="12" customHeight="1"/>
    <row r="680" customFormat="1" ht="12" customHeight="1"/>
    <row r="681" customFormat="1" ht="12" customHeight="1"/>
    <row r="682" customFormat="1" ht="12" customHeight="1"/>
    <row r="683" customFormat="1" ht="12" customHeight="1"/>
    <row r="684" customFormat="1" ht="12" customHeight="1"/>
    <row r="685" customFormat="1" ht="12" customHeight="1"/>
    <row r="686" customFormat="1" ht="12" customHeight="1"/>
    <row r="687" customFormat="1" ht="12" customHeight="1"/>
    <row r="688" customFormat="1" ht="12" customHeight="1"/>
    <row r="689" customFormat="1" ht="12" customHeight="1"/>
    <row r="690" customFormat="1" ht="12" customHeight="1"/>
    <row r="691" customFormat="1" ht="12" customHeight="1"/>
    <row r="692" customFormat="1" ht="12" customHeight="1"/>
    <row r="693" customFormat="1" ht="12" customHeight="1"/>
    <row r="694" customFormat="1" ht="12" customHeight="1"/>
    <row r="695" customFormat="1" ht="12" customHeight="1"/>
    <row r="696" customFormat="1" ht="12" customHeight="1"/>
    <row r="697" customFormat="1" ht="12" customHeight="1"/>
    <row r="698" customFormat="1" ht="12" customHeight="1"/>
    <row r="699" customFormat="1" ht="12" customHeight="1"/>
    <row r="700" customFormat="1" ht="12" customHeight="1"/>
    <row r="701" customFormat="1" ht="12" customHeight="1"/>
    <row r="702" customFormat="1" ht="12" customHeight="1"/>
    <row r="703" customFormat="1" ht="12" customHeight="1"/>
    <row r="704" customFormat="1" ht="12" customHeight="1"/>
    <row r="705" customFormat="1" ht="12" customHeight="1"/>
    <row r="706" customFormat="1" ht="12" customHeight="1"/>
    <row r="707" customFormat="1" ht="12" customHeight="1"/>
    <row r="708" customFormat="1" ht="12" customHeight="1"/>
    <row r="709" customFormat="1" ht="12" customHeight="1"/>
    <row r="710" customFormat="1" ht="12" customHeight="1"/>
    <row r="711" customFormat="1" ht="12" customHeight="1"/>
    <row r="712" customFormat="1" ht="12" customHeight="1"/>
    <row r="713" customFormat="1" ht="12" customHeight="1"/>
    <row r="714" customFormat="1" ht="12" customHeight="1"/>
    <row r="715" customFormat="1" ht="12" customHeight="1"/>
    <row r="716" customFormat="1" ht="12" customHeight="1"/>
    <row r="717" customFormat="1" ht="12" customHeight="1"/>
    <row r="718" customFormat="1" ht="12" customHeight="1"/>
    <row r="719" customFormat="1" ht="12" customHeight="1"/>
    <row r="720" customFormat="1" ht="12" customHeight="1"/>
    <row r="721" customFormat="1" ht="12" customHeight="1"/>
    <row r="722" customFormat="1" ht="12" customHeight="1"/>
    <row r="723" customFormat="1" ht="12" customHeight="1"/>
    <row r="724" customFormat="1" ht="12" customHeight="1"/>
    <row r="725" customFormat="1" ht="12" customHeight="1"/>
    <row r="726" customFormat="1" ht="12" customHeight="1"/>
    <row r="727" customFormat="1" ht="12" customHeight="1"/>
    <row r="728" customFormat="1" ht="12" customHeight="1"/>
    <row r="729" customFormat="1" ht="12" customHeight="1"/>
    <row r="730" customFormat="1" ht="12" customHeight="1"/>
    <row r="731" customFormat="1" ht="12" customHeight="1"/>
    <row r="732" customFormat="1" ht="12" customHeight="1"/>
    <row r="733" customFormat="1" ht="12" customHeight="1"/>
    <row r="734" customFormat="1" ht="12" customHeight="1"/>
    <row r="735" customFormat="1" ht="12" customHeight="1"/>
    <row r="736" customFormat="1" ht="12" customHeight="1"/>
    <row r="737" customFormat="1" ht="12" customHeight="1"/>
    <row r="738" customFormat="1" ht="12" customHeight="1"/>
    <row r="739" customFormat="1" ht="12" customHeight="1"/>
    <row r="740" customFormat="1" ht="12" customHeight="1"/>
    <row r="741" customFormat="1" ht="12" customHeight="1"/>
    <row r="742" customFormat="1" ht="12" customHeight="1"/>
    <row r="743" customFormat="1" ht="12" customHeight="1"/>
    <row r="744" customFormat="1" ht="12" customHeight="1"/>
    <row r="745" customFormat="1" ht="12" customHeight="1"/>
    <row r="746" customFormat="1" ht="12" customHeight="1"/>
    <row r="747" customFormat="1" ht="12" customHeight="1"/>
    <row r="748" customFormat="1" ht="12" customHeight="1"/>
    <row r="749" customFormat="1" ht="12" customHeight="1"/>
    <row r="750" customFormat="1" ht="12" customHeight="1"/>
    <row r="751" customFormat="1" ht="12" customHeight="1"/>
    <row r="752" customFormat="1" ht="12" customHeight="1"/>
    <row r="753" customFormat="1" ht="12" customHeight="1"/>
    <row r="754" customFormat="1" ht="12" customHeight="1"/>
    <row r="755" customFormat="1" ht="12" customHeight="1"/>
    <row r="756" customFormat="1" ht="12" customHeight="1"/>
    <row r="757" customFormat="1" ht="12" customHeight="1"/>
    <row r="758" customFormat="1" ht="12" customHeight="1"/>
    <row r="759" customFormat="1" ht="12" customHeight="1"/>
    <row r="760" customFormat="1" ht="12" customHeight="1"/>
    <row r="761" customFormat="1" ht="12" customHeight="1"/>
    <row r="762" customFormat="1" ht="12" customHeight="1"/>
    <row r="763" customFormat="1" ht="12" customHeight="1"/>
    <row r="764" customFormat="1" ht="12" customHeight="1"/>
    <row r="765" customFormat="1" ht="12" customHeight="1"/>
    <row r="766" customFormat="1" ht="12" customHeight="1"/>
    <row r="767" customFormat="1" ht="12" customHeight="1"/>
    <row r="768" customFormat="1" ht="12" customHeight="1"/>
    <row r="769" customFormat="1" ht="12" customHeight="1"/>
    <row r="770" customFormat="1" ht="12" customHeight="1"/>
    <row r="771" customFormat="1" ht="12" customHeight="1"/>
    <row r="772" customFormat="1" ht="12" customHeight="1"/>
    <row r="773" customFormat="1" ht="12" customHeight="1"/>
    <row r="774" customFormat="1" ht="12" customHeight="1"/>
    <row r="775" customFormat="1" ht="12" customHeight="1"/>
    <row r="776" customFormat="1" ht="12" customHeight="1"/>
    <row r="777" customFormat="1" ht="12" customHeight="1"/>
    <row r="778" customFormat="1" ht="12" customHeight="1"/>
    <row r="779" customFormat="1" ht="12" customHeight="1"/>
    <row r="780" customFormat="1" ht="12" customHeight="1"/>
    <row r="781" customFormat="1" ht="12" customHeight="1"/>
    <row r="782" customFormat="1" ht="12" customHeight="1"/>
    <row r="783" customFormat="1" ht="12" customHeight="1"/>
    <row r="784" customFormat="1" ht="12" customHeight="1"/>
    <row r="785" customFormat="1" ht="12" customHeight="1"/>
    <row r="786" customFormat="1" ht="12" customHeight="1"/>
    <row r="787" customFormat="1" ht="12" customHeight="1"/>
    <row r="788" customFormat="1" ht="12" customHeight="1"/>
    <row r="789" customFormat="1" ht="12" customHeight="1"/>
    <row r="790" customFormat="1" ht="12" customHeight="1"/>
    <row r="791" customFormat="1" ht="12" customHeight="1"/>
    <row r="792" customFormat="1" ht="12" customHeight="1"/>
    <row r="793" customFormat="1" ht="12" customHeight="1"/>
    <row r="794" customFormat="1" ht="12" customHeight="1"/>
    <row r="795" customFormat="1" ht="12" customHeight="1"/>
    <row r="796" customFormat="1" ht="12" customHeight="1"/>
    <row r="797" customFormat="1" ht="12" customHeight="1"/>
    <row r="798" customFormat="1" ht="12" customHeight="1"/>
    <row r="799" customFormat="1" ht="12" customHeight="1"/>
    <row r="800" customFormat="1" ht="12" customHeight="1"/>
    <row r="801" customFormat="1" ht="12" customHeight="1"/>
    <row r="802" customFormat="1" ht="12" customHeight="1"/>
    <row r="803" customFormat="1" ht="12" customHeight="1"/>
    <row r="804" customFormat="1" ht="12" customHeight="1"/>
    <row r="805" customFormat="1" ht="12" customHeight="1"/>
    <row r="806" customFormat="1" ht="12" customHeight="1"/>
    <row r="807" customFormat="1" ht="12" customHeight="1"/>
    <row r="808" customFormat="1" ht="12" customHeight="1"/>
    <row r="809" customFormat="1" ht="12" customHeight="1"/>
    <row r="810" customFormat="1" ht="12" customHeight="1"/>
    <row r="811" customFormat="1" ht="12" customHeight="1"/>
    <row r="812" customFormat="1" ht="12" customHeight="1"/>
    <row r="813" customFormat="1" ht="12" customHeight="1"/>
    <row r="814" customFormat="1" ht="12" customHeight="1"/>
    <row r="815" customFormat="1" ht="12" customHeight="1"/>
    <row r="816" customFormat="1" ht="12" customHeight="1"/>
    <row r="817" customFormat="1" ht="12" customHeight="1"/>
    <row r="818" customFormat="1" ht="12" customHeight="1"/>
    <row r="819" customFormat="1" ht="12" customHeight="1"/>
    <row r="820" customFormat="1" ht="12" customHeight="1"/>
    <row r="821" customFormat="1" ht="12" customHeight="1"/>
    <row r="822" customFormat="1" ht="12" customHeight="1"/>
    <row r="823" customFormat="1" ht="12" customHeight="1"/>
    <row r="824" customFormat="1" ht="12" customHeight="1"/>
    <row r="825" customFormat="1" ht="12" customHeight="1"/>
    <row r="826" customFormat="1" ht="12" customHeight="1"/>
    <row r="827" customFormat="1" ht="12" customHeight="1"/>
    <row r="828" customFormat="1" ht="12" customHeight="1"/>
    <row r="829" customFormat="1" ht="12" customHeight="1"/>
    <row r="830" customFormat="1" ht="12" customHeight="1"/>
    <row r="831" customFormat="1" ht="12" customHeight="1"/>
    <row r="832" customFormat="1" ht="12" customHeight="1"/>
    <row r="833" customFormat="1" ht="12" customHeight="1"/>
    <row r="834" customFormat="1" ht="12" customHeight="1"/>
    <row r="835" customFormat="1" ht="12" customHeight="1"/>
    <row r="836" customFormat="1" ht="12" customHeight="1"/>
    <row r="837" customFormat="1" ht="12" customHeight="1"/>
    <row r="838" customFormat="1" ht="12" customHeight="1"/>
    <row r="839" customFormat="1" ht="12" customHeight="1"/>
    <row r="840" customFormat="1" ht="12" customHeight="1"/>
    <row r="841" customFormat="1" ht="12" customHeight="1"/>
    <row r="842" customFormat="1" ht="12" customHeight="1"/>
    <row r="843" customFormat="1" ht="12" customHeight="1"/>
    <row r="844" customFormat="1" ht="12" customHeight="1"/>
    <row r="845" customFormat="1" ht="12" customHeight="1"/>
    <row r="846" customFormat="1" ht="12" customHeight="1"/>
    <row r="847" customFormat="1" ht="12" customHeight="1"/>
    <row r="848" customFormat="1" ht="12" customHeight="1"/>
    <row r="849" customFormat="1" ht="12" customHeight="1"/>
    <row r="850" customFormat="1" ht="12" customHeight="1"/>
    <row r="851" customFormat="1" ht="12" customHeight="1"/>
    <row r="852" customFormat="1" ht="12" customHeight="1"/>
    <row r="853" customFormat="1" ht="12" customHeight="1"/>
    <row r="854" customFormat="1" ht="12" customHeight="1"/>
    <row r="855" customFormat="1" ht="12" customHeight="1"/>
    <row r="856" customFormat="1" ht="12" customHeight="1"/>
    <row r="857" customFormat="1" ht="12" customHeight="1"/>
    <row r="858" customFormat="1" ht="12" customHeight="1"/>
    <row r="859" customFormat="1" ht="12" customHeight="1"/>
    <row r="860" customFormat="1" ht="12" customHeight="1"/>
    <row r="861" customFormat="1" ht="12" customHeight="1"/>
    <row r="862" customFormat="1" ht="12" customHeight="1"/>
    <row r="863" customFormat="1" ht="12" customHeight="1"/>
    <row r="864" customFormat="1" ht="12" customHeight="1"/>
    <row r="865" customFormat="1" ht="12" customHeight="1"/>
    <row r="866" customFormat="1" ht="12" customHeight="1"/>
    <row r="867" customFormat="1" ht="12" customHeight="1"/>
    <row r="868" customFormat="1" ht="12" customHeight="1"/>
    <row r="869" customFormat="1" ht="12" customHeight="1"/>
    <row r="870" customFormat="1" ht="12" customHeight="1"/>
    <row r="871" customFormat="1" ht="12" customHeight="1"/>
    <row r="872" customFormat="1" ht="12" customHeight="1"/>
    <row r="873" customFormat="1" ht="12" customHeight="1"/>
    <row r="874" customFormat="1" ht="12" customHeight="1"/>
    <row r="875" customFormat="1" ht="12" customHeight="1"/>
    <row r="876" customFormat="1" ht="12" customHeight="1"/>
    <row r="877" customFormat="1" ht="12" customHeight="1"/>
    <row r="878" customFormat="1" ht="12" customHeight="1"/>
    <row r="879" customFormat="1" ht="12" customHeight="1"/>
    <row r="880" customFormat="1" ht="12" customHeight="1"/>
    <row r="881" customFormat="1" ht="12" customHeight="1"/>
    <row r="882" customFormat="1" ht="12" customHeight="1"/>
    <row r="883" customFormat="1" ht="12" customHeight="1"/>
    <row r="884" customFormat="1" ht="12" customHeight="1"/>
    <row r="885" customFormat="1" ht="12" customHeight="1"/>
    <row r="886" customFormat="1" ht="12" customHeight="1"/>
    <row r="887" customFormat="1" ht="12" customHeight="1"/>
    <row r="888" customFormat="1" ht="12" customHeight="1"/>
    <row r="889" customFormat="1" ht="12" customHeight="1"/>
    <row r="890" customFormat="1" ht="12" customHeight="1"/>
    <row r="891" customFormat="1" ht="12" customHeight="1"/>
    <row r="892" customFormat="1" ht="12" customHeight="1"/>
    <row r="893" customFormat="1" ht="12" customHeight="1"/>
    <row r="894" customFormat="1" ht="12" customHeight="1"/>
    <row r="895" customFormat="1" ht="12" customHeight="1"/>
    <row r="896" customFormat="1" ht="12" customHeight="1"/>
    <row r="897" customFormat="1" ht="12" customHeight="1"/>
    <row r="898" customFormat="1" ht="12" customHeight="1"/>
    <row r="899" customFormat="1" ht="12" customHeight="1"/>
    <row r="900" customFormat="1" ht="12" customHeight="1"/>
    <row r="901" customFormat="1" ht="12" customHeight="1"/>
    <row r="902" customFormat="1" ht="12" customHeight="1"/>
    <row r="903" customFormat="1" ht="12" customHeight="1"/>
    <row r="904" customFormat="1" ht="12" customHeight="1"/>
    <row r="905" customFormat="1" ht="12" customHeight="1"/>
    <row r="906" customFormat="1" ht="12" customHeight="1"/>
    <row r="907" customFormat="1" ht="12" customHeight="1"/>
    <row r="908" customFormat="1" ht="12" customHeight="1"/>
    <row r="909" customFormat="1" ht="12" customHeight="1"/>
    <row r="910" customFormat="1" ht="12" customHeight="1"/>
    <row r="911" customFormat="1" ht="12" customHeight="1"/>
    <row r="912" customFormat="1" ht="12" customHeight="1"/>
    <row r="913" customFormat="1" ht="12" customHeight="1"/>
    <row r="914" customFormat="1" ht="12" customHeight="1"/>
    <row r="915" customFormat="1" ht="12" customHeight="1"/>
    <row r="916" customFormat="1" ht="12" customHeight="1"/>
    <row r="917" customFormat="1" ht="12" customHeight="1"/>
    <row r="918" customFormat="1" ht="12" customHeight="1"/>
    <row r="919" customFormat="1" ht="12" customHeight="1"/>
    <row r="920" customFormat="1" ht="12" customHeight="1"/>
    <row r="921" customFormat="1" ht="12" customHeight="1"/>
    <row r="922" customFormat="1" ht="12" customHeight="1"/>
    <row r="923" customFormat="1" ht="12" customHeight="1"/>
    <row r="924" customFormat="1" ht="12" customHeight="1"/>
    <row r="925" customFormat="1" ht="12" customHeight="1"/>
    <row r="926" customFormat="1" ht="12" customHeight="1"/>
    <row r="927" customFormat="1" ht="12" customHeight="1"/>
    <row r="928" customFormat="1" ht="12" customHeight="1"/>
    <row r="929" customFormat="1" ht="12" customHeight="1"/>
    <row r="930" customFormat="1" ht="12" customHeight="1"/>
    <row r="931" customFormat="1" ht="12" customHeight="1"/>
    <row r="932" customFormat="1" ht="12" customHeight="1"/>
    <row r="933" customFormat="1" ht="12" customHeight="1"/>
    <row r="934" customFormat="1" ht="12" customHeight="1"/>
    <row r="935" customFormat="1" ht="12" customHeight="1"/>
    <row r="936" customFormat="1" ht="12" customHeight="1"/>
    <row r="937" customFormat="1" ht="12" customHeight="1"/>
    <row r="938" customFormat="1" ht="12" customHeight="1"/>
    <row r="939" customFormat="1" ht="12" customHeight="1"/>
    <row r="940" customFormat="1" ht="12" customHeight="1"/>
    <row r="941" customFormat="1" ht="12" customHeight="1"/>
    <row r="942" customFormat="1" ht="12" customHeight="1"/>
    <row r="943" customFormat="1" ht="12" customHeight="1"/>
    <row r="944" customFormat="1" ht="12" customHeight="1"/>
    <row r="945" customFormat="1" ht="12" customHeight="1"/>
    <row r="946" customFormat="1" ht="12" customHeight="1"/>
    <row r="947" customFormat="1" ht="12" customHeight="1"/>
    <row r="948" customFormat="1" ht="12" customHeight="1"/>
    <row r="949" customFormat="1" ht="12" customHeight="1"/>
    <row r="950" customFormat="1" ht="12" customHeight="1"/>
    <row r="951" customFormat="1" ht="12" customHeight="1"/>
    <row r="952" customFormat="1" ht="12" customHeight="1"/>
    <row r="953" customFormat="1" ht="12" customHeight="1"/>
    <row r="954" customFormat="1" ht="12" customHeight="1"/>
    <row r="955" customFormat="1" ht="12" customHeight="1"/>
    <row r="956" customFormat="1" ht="12" customHeight="1"/>
    <row r="957" customFormat="1" ht="12" customHeight="1"/>
    <row r="958" customFormat="1" ht="12" customHeight="1"/>
    <row r="959" customFormat="1" ht="12" customHeight="1"/>
    <row r="960" customFormat="1" ht="12" customHeight="1"/>
    <row r="961" customFormat="1" ht="12" customHeight="1"/>
    <row r="962" customFormat="1" ht="12" customHeight="1"/>
    <row r="963" customFormat="1" ht="12" customHeight="1"/>
    <row r="964" customFormat="1" ht="12" customHeight="1"/>
    <row r="965" customFormat="1" ht="12" customHeight="1"/>
    <row r="966" customFormat="1" ht="12" customHeight="1"/>
    <row r="967" customFormat="1" ht="12" customHeight="1"/>
    <row r="968" customFormat="1" ht="12" customHeight="1"/>
    <row r="969" customFormat="1" ht="12" customHeight="1"/>
    <row r="970" customFormat="1" ht="12" customHeight="1"/>
    <row r="971" customFormat="1" ht="12" customHeight="1"/>
    <row r="972" customFormat="1" ht="12" customHeight="1"/>
    <row r="973" customFormat="1" ht="12" customHeight="1"/>
    <row r="974" customFormat="1" ht="12" customHeight="1"/>
    <row r="975" customFormat="1" ht="12" customHeight="1"/>
    <row r="976" customFormat="1" ht="12" customHeight="1"/>
    <row r="977" customFormat="1" ht="12" customHeight="1"/>
    <row r="978" customFormat="1" ht="12" customHeight="1"/>
    <row r="979" customFormat="1" ht="12" customHeight="1"/>
    <row r="980" customFormat="1" ht="12" customHeight="1"/>
    <row r="981" customFormat="1" ht="12" customHeight="1"/>
    <row r="982" customFormat="1" ht="12" customHeight="1"/>
    <row r="983" customFormat="1" ht="12" customHeight="1"/>
    <row r="984" customFormat="1" ht="12" customHeight="1"/>
    <row r="985" customFormat="1" ht="12" customHeight="1"/>
    <row r="986" customFormat="1" ht="12" customHeight="1"/>
    <row r="987" customFormat="1" ht="12" customHeight="1"/>
    <row r="988" customFormat="1" ht="12" customHeight="1"/>
    <row r="989" customFormat="1" ht="12" customHeight="1"/>
    <row r="990" customFormat="1" ht="12" customHeight="1"/>
    <row r="991" customFormat="1" ht="12" customHeight="1"/>
    <row r="992" customFormat="1" ht="12" customHeight="1"/>
    <row r="993" customFormat="1" ht="12" customHeight="1"/>
    <row r="994" customFormat="1" ht="12" customHeight="1"/>
    <row r="995" customFormat="1" ht="12" customHeight="1"/>
    <row r="996" customFormat="1" ht="12" customHeight="1"/>
    <row r="997" customFormat="1" ht="12" customHeight="1"/>
    <row r="998" customFormat="1" ht="12" customHeight="1"/>
    <row r="999" customFormat="1" ht="12" customHeight="1"/>
    <row r="1000" customFormat="1" ht="12" customHeight="1"/>
  </sheetData>
  <mergeCells count="1">
    <mergeCell ref="C1:D1"/>
  </mergeCells>
  <dataValidations count="2">
    <dataValidation type="list" allowBlank="1" showErrorMessage="1" sqref="B4" xr:uid="{809DDF46-2807-6F41-8DDD-45C19F70B458}">
      <formula1>artiesten</formula1>
    </dataValidation>
    <dataValidation type="list" allowBlank="1" showErrorMessage="1" sqref="B5" xr:uid="{7BC02FE4-939A-A14C-B7EB-35E5860D0C48}">
      <formula1>productie</formula1>
    </dataValidation>
  </dataValidations>
  <pageMargins left="0.75" right="0.75" top="1" bottom="1" header="0" footer="0"/>
  <pageSetup paperSize="9" orientation="portrait"/>
  <legacyDrawing r:id="rId1"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pageSetUpPr fitToPage="1"/>
  </sheetPr>
  <dimension ref="A1:Z1000"/>
  <sheetViews>
    <sheetView workbookViewId="0">
      <selection activeCell="A49" sqref="A49"/>
    </sheetView>
  </sheetViews>
  <sheetFormatPr defaultColWidth="14.5" defaultRowHeight="15" customHeight="1"/>
  <cols>
    <col min="1" max="1" width="55" customWidth="1"/>
    <col min="2" max="2" width="12.5" customWidth="1"/>
    <col min="3" max="3" width="15" bestFit="1" customWidth="1"/>
    <col min="4" max="4" width="12.875" customWidth="1"/>
    <col min="5" max="26" width="11" customWidth="1"/>
  </cols>
  <sheetData>
    <row r="1" spans="1:26" s="93" customFormat="1" ht="15.95">
      <c r="A1" s="128" t="s">
        <v>40</v>
      </c>
      <c r="B1" s="129">
        <v>2026</v>
      </c>
      <c r="C1" s="169" t="s">
        <v>128</v>
      </c>
      <c r="D1" s="182"/>
    </row>
    <row r="2" spans="1:26" ht="12" customHeight="1"/>
    <row r="3" spans="1:26" ht="12" customHeight="1">
      <c r="A3" s="17" t="s">
        <v>42</v>
      </c>
      <c r="B3" s="18" t="s">
        <v>15</v>
      </c>
    </row>
    <row r="4" spans="1:26" ht="12" customHeight="1">
      <c r="A4" s="17" t="s">
        <v>43</v>
      </c>
      <c r="B4" s="18" t="s">
        <v>15</v>
      </c>
    </row>
    <row r="5" spans="1:26" ht="12" customHeight="1">
      <c r="A5" s="17" t="s">
        <v>44</v>
      </c>
      <c r="B5" s="18" t="s">
        <v>15</v>
      </c>
    </row>
    <row r="6" spans="1:26" ht="12" customHeight="1">
      <c r="A6" s="17" t="s">
        <v>45</v>
      </c>
      <c r="B6" s="19">
        <v>0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2" customHeight="1"/>
    <row r="8" spans="1:26" ht="12" customHeight="1">
      <c r="A8" s="15" t="s">
        <v>46</v>
      </c>
    </row>
    <row r="9" spans="1:26" ht="12" customHeight="1">
      <c r="A9" s="17" t="s">
        <v>47</v>
      </c>
      <c r="B9" s="20" t="s">
        <v>123</v>
      </c>
    </row>
    <row r="10" spans="1:26" ht="12" customHeight="1">
      <c r="A10" s="17" t="s">
        <v>49</v>
      </c>
      <c r="B10" s="18" t="s">
        <v>15</v>
      </c>
    </row>
    <row r="11" spans="1:26" ht="12" customHeight="1">
      <c r="A11" s="17" t="s">
        <v>50</v>
      </c>
      <c r="B11" s="18" t="s">
        <v>15</v>
      </c>
      <c r="C11" s="7" t="s">
        <v>15</v>
      </c>
      <c r="D11" s="6" t="s">
        <v>15</v>
      </c>
      <c r="E11" s="6"/>
      <c r="F11" s="6"/>
    </row>
    <row r="12" spans="1:26" ht="12" customHeight="1">
      <c r="A12" s="17" t="s">
        <v>51</v>
      </c>
      <c r="B12" s="18" t="s">
        <v>15</v>
      </c>
      <c r="C12" s="7" t="s">
        <v>15</v>
      </c>
      <c r="D12" s="6"/>
      <c r="E12" s="6"/>
      <c r="F12" s="6"/>
    </row>
    <row r="13" spans="1:26" ht="12" customHeight="1">
      <c r="A13" s="17" t="s">
        <v>52</v>
      </c>
      <c r="B13" s="18" t="s">
        <v>15</v>
      </c>
      <c r="C13" s="7" t="s">
        <v>15</v>
      </c>
    </row>
    <row r="14" spans="1:26" ht="12" customHeight="1"/>
    <row r="15" spans="1:26" ht="12" customHeight="1">
      <c r="A15" s="17" t="s">
        <v>107</v>
      </c>
      <c r="B15" s="21">
        <v>0</v>
      </c>
    </row>
    <row r="16" spans="1:26" ht="12" customHeight="1">
      <c r="A16" s="17" t="s">
        <v>108</v>
      </c>
      <c r="B16" s="21">
        <v>0</v>
      </c>
    </row>
    <row r="17" spans="1:26" ht="12" customHeight="1">
      <c r="A17" s="17" t="s">
        <v>109</v>
      </c>
      <c r="B17" s="21">
        <v>0</v>
      </c>
    </row>
    <row r="18" spans="1:26" ht="12" customHeight="1">
      <c r="B18" s="42" t="s">
        <v>110</v>
      </c>
      <c r="C18" s="42" t="s">
        <v>129</v>
      </c>
      <c r="D18" s="42" t="s">
        <v>130</v>
      </c>
    </row>
    <row r="19" spans="1:26" ht="12" customHeight="1">
      <c r="A19" s="17" t="s">
        <v>114</v>
      </c>
      <c r="B19" s="51">
        <f>B15/20</f>
        <v>0</v>
      </c>
      <c r="C19" s="51">
        <f>B16*1/20</f>
        <v>0</v>
      </c>
      <c r="D19" s="51">
        <f>B17*1/20</f>
        <v>0</v>
      </c>
    </row>
    <row r="20" spans="1:26" ht="12" customHeight="1">
      <c r="A20" s="17" t="s">
        <v>115</v>
      </c>
      <c r="B20" s="51">
        <f>B15/22</f>
        <v>0</v>
      </c>
      <c r="C20" s="51">
        <f>B16*1/22</f>
        <v>0</v>
      </c>
      <c r="D20" s="51">
        <f>B17*1/22</f>
        <v>0</v>
      </c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spans="1:26" ht="12" customHeight="1"/>
    <row r="22" spans="1:26" ht="12" customHeight="1">
      <c r="A22" s="17" t="s">
        <v>68</v>
      </c>
      <c r="B22" s="25">
        <v>0</v>
      </c>
      <c r="C22" s="7" t="s">
        <v>69</v>
      </c>
    </row>
    <row r="23" spans="1:26" ht="12" customHeight="1">
      <c r="A23" s="17" t="s">
        <v>116</v>
      </c>
      <c r="B23" s="25">
        <v>0</v>
      </c>
      <c r="C23" s="7" t="s">
        <v>69</v>
      </c>
    </row>
    <row r="24" spans="1:26" ht="12" customHeight="1">
      <c r="A24" s="17" t="s">
        <v>71</v>
      </c>
      <c r="B24" s="25">
        <v>0</v>
      </c>
      <c r="C24" s="7" t="s">
        <v>69</v>
      </c>
    </row>
    <row r="25" spans="1:26" ht="12" customHeight="1">
      <c r="A25" s="17" t="s">
        <v>73</v>
      </c>
      <c r="B25" s="25">
        <v>0</v>
      </c>
      <c r="C25" s="7" t="s">
        <v>69</v>
      </c>
    </row>
    <row r="26" spans="1:26" ht="12" customHeight="1"/>
    <row r="27" spans="1:26" ht="12" customHeight="1">
      <c r="A27" s="17" t="s">
        <v>75</v>
      </c>
      <c r="B27" s="8">
        <f>'RSZ-tarieven'!B5</f>
        <v>0.30609999999999998</v>
      </c>
    </row>
    <row r="28" spans="1:26" ht="12" customHeight="1">
      <c r="A28" s="17" t="s">
        <v>76</v>
      </c>
      <c r="B28" s="8">
        <f>'RSZ-tarieven'!B15</f>
        <v>1.9799999999999998E-2</v>
      </c>
    </row>
    <row r="29" spans="1:26" ht="12" customHeight="1">
      <c r="A29" s="17" t="s">
        <v>77</v>
      </c>
      <c r="B29" s="22">
        <f>IF(B6&lt;10,0,1.69%)</f>
        <v>0</v>
      </c>
    </row>
    <row r="30" spans="1:26" ht="12" customHeight="1">
      <c r="A30" s="17" t="s">
        <v>117</v>
      </c>
      <c r="B30" s="26">
        <f>IF(B15&gt;3744,0,0.14*(11233.89-(B15*3))/13/5)</f>
        <v>24.196070769230769</v>
      </c>
      <c r="C30" s="6" t="s">
        <v>15</v>
      </c>
    </row>
    <row r="31" spans="1:26" ht="12" customHeight="1">
      <c r="A31" s="17" t="s">
        <v>79</v>
      </c>
      <c r="B31" s="26">
        <f>('RSZ-tarieven'!B31)*3/65</f>
        <v>7.953846153846154</v>
      </c>
      <c r="C31" s="7" t="s">
        <v>131</v>
      </c>
    </row>
    <row r="32" spans="1:26" ht="12" customHeight="1">
      <c r="A32" s="17" t="s">
        <v>80</v>
      </c>
      <c r="B32" s="27"/>
    </row>
    <row r="33" spans="1:26" ht="12" customHeight="1">
      <c r="J33" s="28" t="s">
        <v>15</v>
      </c>
      <c r="M33" s="29" t="s">
        <v>15</v>
      </c>
      <c r="P33" s="24"/>
    </row>
    <row r="34" spans="1:26" ht="12" customHeight="1">
      <c r="B34" s="30">
        <f>B1</f>
        <v>2026</v>
      </c>
      <c r="C34" s="20" t="s">
        <v>82</v>
      </c>
      <c r="D34" s="20" t="s">
        <v>83</v>
      </c>
      <c r="E34" s="20" t="s">
        <v>84</v>
      </c>
      <c r="F34" s="20" t="s">
        <v>85</v>
      </c>
      <c r="G34" s="20" t="s">
        <v>86</v>
      </c>
      <c r="H34" s="20" t="s">
        <v>87</v>
      </c>
      <c r="I34" s="20" t="s">
        <v>89</v>
      </c>
      <c r="J34" s="20" t="s">
        <v>90</v>
      </c>
      <c r="K34" s="20" t="s">
        <v>91</v>
      </c>
      <c r="L34" s="20" t="s">
        <v>92</v>
      </c>
      <c r="M34" s="20" t="s">
        <v>93</v>
      </c>
      <c r="N34" s="52" t="s">
        <v>95</v>
      </c>
    </row>
    <row r="35" spans="1:26" ht="12" customHeight="1">
      <c r="A35" s="43" t="s">
        <v>120</v>
      </c>
      <c r="B35" s="44">
        <f t="shared" ref="B35:B42" si="0">SUM(C35:N35)</f>
        <v>0</v>
      </c>
      <c r="C35" s="45">
        <v>0</v>
      </c>
      <c r="D35" s="46">
        <v>0</v>
      </c>
      <c r="E35" s="46">
        <v>0</v>
      </c>
      <c r="F35" s="46">
        <v>0</v>
      </c>
      <c r="G35" s="46">
        <v>0</v>
      </c>
      <c r="H35" s="46">
        <v>0</v>
      </c>
      <c r="I35" s="46">
        <v>0</v>
      </c>
      <c r="J35" s="46">
        <v>0</v>
      </c>
      <c r="K35" s="46">
        <v>0</v>
      </c>
      <c r="L35" s="46">
        <v>0</v>
      </c>
      <c r="M35" s="46">
        <v>0</v>
      </c>
      <c r="N35" s="47">
        <v>0</v>
      </c>
    </row>
    <row r="36" spans="1:26" ht="12" customHeight="1">
      <c r="A36" s="43" t="s">
        <v>121</v>
      </c>
      <c r="B36" s="44">
        <f t="shared" si="0"/>
        <v>0</v>
      </c>
      <c r="C36" s="45">
        <v>0</v>
      </c>
      <c r="D36" s="46">
        <v>0</v>
      </c>
      <c r="E36" s="46">
        <v>0</v>
      </c>
      <c r="F36" s="46">
        <v>0</v>
      </c>
      <c r="G36" s="46">
        <v>0</v>
      </c>
      <c r="H36" s="46">
        <v>0</v>
      </c>
      <c r="I36" s="46">
        <v>0</v>
      </c>
      <c r="J36" s="46">
        <v>0</v>
      </c>
      <c r="K36" s="46">
        <v>0</v>
      </c>
      <c r="L36" s="46">
        <v>0</v>
      </c>
      <c r="M36" s="46">
        <v>0</v>
      </c>
      <c r="N36" s="47">
        <v>0</v>
      </c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</row>
    <row r="37" spans="1:26" ht="12" customHeight="1">
      <c r="A37" s="7" t="s">
        <v>99</v>
      </c>
      <c r="B37" s="33">
        <f t="shared" si="0"/>
        <v>0</v>
      </c>
      <c r="C37" s="34">
        <f t="shared" ref="C37:N37" si="1">($B19*C35)+($B20*C36)</f>
        <v>0</v>
      </c>
      <c r="D37" s="24">
        <f t="shared" si="1"/>
        <v>0</v>
      </c>
      <c r="E37" s="24">
        <f t="shared" si="1"/>
        <v>0</v>
      </c>
      <c r="F37" s="24">
        <f t="shared" si="1"/>
        <v>0</v>
      </c>
      <c r="G37" s="24">
        <f t="shared" si="1"/>
        <v>0</v>
      </c>
      <c r="H37" s="24">
        <f t="shared" si="1"/>
        <v>0</v>
      </c>
      <c r="I37" s="24">
        <f t="shared" si="1"/>
        <v>0</v>
      </c>
      <c r="J37" s="24">
        <f t="shared" si="1"/>
        <v>0</v>
      </c>
      <c r="K37" s="24">
        <f t="shared" si="1"/>
        <v>0</v>
      </c>
      <c r="L37" s="24">
        <f t="shared" si="1"/>
        <v>0</v>
      </c>
      <c r="M37" s="24">
        <f t="shared" si="1"/>
        <v>0</v>
      </c>
      <c r="N37" s="114">
        <f t="shared" si="1"/>
        <v>0</v>
      </c>
    </row>
    <row r="38" spans="1:26" ht="12" customHeight="1">
      <c r="A38" s="7" t="s">
        <v>100</v>
      </c>
      <c r="B38" s="33">
        <f t="shared" si="0"/>
        <v>0</v>
      </c>
      <c r="C38" s="34">
        <f t="shared" ref="C38:N38" si="2">$B$22*(C35+C36)</f>
        <v>0</v>
      </c>
      <c r="D38" s="24">
        <f t="shared" si="2"/>
        <v>0</v>
      </c>
      <c r="E38" s="24">
        <f t="shared" si="2"/>
        <v>0</v>
      </c>
      <c r="F38" s="24">
        <f t="shared" si="2"/>
        <v>0</v>
      </c>
      <c r="G38" s="24">
        <f t="shared" si="2"/>
        <v>0</v>
      </c>
      <c r="H38" s="24">
        <f t="shared" si="2"/>
        <v>0</v>
      </c>
      <c r="I38" s="24">
        <f t="shared" si="2"/>
        <v>0</v>
      </c>
      <c r="J38" s="24">
        <f t="shared" si="2"/>
        <v>0</v>
      </c>
      <c r="K38" s="24">
        <f t="shared" si="2"/>
        <v>0</v>
      </c>
      <c r="L38" s="24">
        <f t="shared" si="2"/>
        <v>0</v>
      </c>
      <c r="M38" s="24">
        <f t="shared" si="2"/>
        <v>0</v>
      </c>
      <c r="N38" s="114">
        <f t="shared" si="2"/>
        <v>0</v>
      </c>
    </row>
    <row r="39" spans="1:26" ht="12" customHeight="1">
      <c r="A39" s="7" t="s">
        <v>101</v>
      </c>
      <c r="B39" s="33">
        <f t="shared" si="0"/>
        <v>0</v>
      </c>
      <c r="C39" s="34">
        <f t="shared" ref="C39:E39" si="3">MAX(0,IF((C37+C38)&gt;0,((C37+C38)*108%)*($B$27+$B$28+$B$29)-(($B$30+$B$31+$B$32)*(C$35+C$36)),0))</f>
        <v>0</v>
      </c>
      <c r="D39" s="24">
        <f t="shared" si="3"/>
        <v>0</v>
      </c>
      <c r="E39" s="24">
        <f t="shared" si="3"/>
        <v>0</v>
      </c>
      <c r="F39" s="24">
        <f t="shared" ref="F39:N39" si="4">MAX(0,IF((F37+F38)&gt;0,((F37+F38)*108%)*($B$27+$B$28+$B$29)-(($B$30+$B$32)*(F$35+F$36)),0))</f>
        <v>0</v>
      </c>
      <c r="G39" s="24">
        <f t="shared" si="4"/>
        <v>0</v>
      </c>
      <c r="H39" s="24">
        <f t="shared" si="4"/>
        <v>0</v>
      </c>
      <c r="I39" s="24">
        <f t="shared" si="4"/>
        <v>0</v>
      </c>
      <c r="J39" s="24">
        <f t="shared" si="4"/>
        <v>0</v>
      </c>
      <c r="K39" s="24">
        <f t="shared" si="4"/>
        <v>0</v>
      </c>
      <c r="L39" s="24">
        <f t="shared" si="4"/>
        <v>0</v>
      </c>
      <c r="M39" s="24">
        <f t="shared" si="4"/>
        <v>0</v>
      </c>
      <c r="N39" s="114">
        <f t="shared" si="4"/>
        <v>0</v>
      </c>
    </row>
    <row r="40" spans="1:26" ht="12" customHeight="1">
      <c r="A40" s="7" t="s">
        <v>102</v>
      </c>
      <c r="B40" s="33">
        <f t="shared" si="0"/>
        <v>0</v>
      </c>
      <c r="C40" s="34">
        <f t="shared" ref="C40:N40" si="5">$B23*(C35+C36)</f>
        <v>0</v>
      </c>
      <c r="D40" s="35">
        <f t="shared" si="5"/>
        <v>0</v>
      </c>
      <c r="E40" s="35">
        <f t="shared" si="5"/>
        <v>0</v>
      </c>
      <c r="F40" s="35">
        <f t="shared" si="5"/>
        <v>0</v>
      </c>
      <c r="G40" s="35">
        <f t="shared" si="5"/>
        <v>0</v>
      </c>
      <c r="H40" s="35">
        <f t="shared" si="5"/>
        <v>0</v>
      </c>
      <c r="I40" s="35">
        <f t="shared" si="5"/>
        <v>0</v>
      </c>
      <c r="J40" s="35">
        <f t="shared" si="5"/>
        <v>0</v>
      </c>
      <c r="K40" s="35">
        <f t="shared" si="5"/>
        <v>0</v>
      </c>
      <c r="L40" s="35">
        <f t="shared" si="5"/>
        <v>0</v>
      </c>
      <c r="M40" s="35">
        <f t="shared" si="5"/>
        <v>0</v>
      </c>
      <c r="N40" s="115">
        <f t="shared" si="5"/>
        <v>0</v>
      </c>
    </row>
    <row r="41" spans="1:26" ht="12" customHeight="1">
      <c r="A41" s="7" t="s">
        <v>103</v>
      </c>
      <c r="B41" s="33">
        <f t="shared" si="0"/>
        <v>0</v>
      </c>
      <c r="C41" s="34">
        <f t="shared" ref="C41:N41" si="6">$B24*(C35+C36)</f>
        <v>0</v>
      </c>
      <c r="D41" s="24">
        <f t="shared" si="6"/>
        <v>0</v>
      </c>
      <c r="E41" s="24">
        <f t="shared" si="6"/>
        <v>0</v>
      </c>
      <c r="F41" s="24">
        <f t="shared" si="6"/>
        <v>0</v>
      </c>
      <c r="G41" s="24">
        <f t="shared" si="6"/>
        <v>0</v>
      </c>
      <c r="H41" s="24">
        <f t="shared" si="6"/>
        <v>0</v>
      </c>
      <c r="I41" s="24">
        <f t="shared" si="6"/>
        <v>0</v>
      </c>
      <c r="J41" s="24">
        <f t="shared" si="6"/>
        <v>0</v>
      </c>
      <c r="K41" s="24">
        <f t="shared" si="6"/>
        <v>0</v>
      </c>
      <c r="L41" s="24">
        <f t="shared" si="6"/>
        <v>0</v>
      </c>
      <c r="M41" s="24">
        <f t="shared" si="6"/>
        <v>0</v>
      </c>
      <c r="N41" s="114">
        <f t="shared" si="6"/>
        <v>0</v>
      </c>
    </row>
    <row r="42" spans="1:26" ht="12" customHeight="1">
      <c r="A42" s="7" t="s">
        <v>104</v>
      </c>
      <c r="B42" s="36">
        <f t="shared" si="0"/>
        <v>0</v>
      </c>
      <c r="C42" s="116">
        <f t="shared" ref="C42:N42" si="7">$B25*(C35+C36)</f>
        <v>0</v>
      </c>
      <c r="D42" s="117">
        <f t="shared" si="7"/>
        <v>0</v>
      </c>
      <c r="E42" s="117">
        <f t="shared" si="7"/>
        <v>0</v>
      </c>
      <c r="F42" s="117">
        <f t="shared" si="7"/>
        <v>0</v>
      </c>
      <c r="G42" s="117">
        <f t="shared" si="7"/>
        <v>0</v>
      </c>
      <c r="H42" s="117">
        <f t="shared" si="7"/>
        <v>0</v>
      </c>
      <c r="I42" s="117">
        <f t="shared" si="7"/>
        <v>0</v>
      </c>
      <c r="J42" s="117">
        <f t="shared" si="7"/>
        <v>0</v>
      </c>
      <c r="K42" s="117">
        <f t="shared" si="7"/>
        <v>0</v>
      </c>
      <c r="L42" s="117">
        <f t="shared" si="7"/>
        <v>0</v>
      </c>
      <c r="M42" s="117">
        <f t="shared" si="7"/>
        <v>0</v>
      </c>
      <c r="N42" s="119">
        <f t="shared" si="7"/>
        <v>0</v>
      </c>
    </row>
    <row r="43" spans="1:26" ht="12" customHeight="1">
      <c r="B43" s="37">
        <f t="shared" ref="B43:N43" si="8">SUM(B37:B42)</f>
        <v>0</v>
      </c>
      <c r="C43" s="120">
        <f t="shared" si="8"/>
        <v>0</v>
      </c>
      <c r="D43" s="121">
        <f t="shared" si="8"/>
        <v>0</v>
      </c>
      <c r="E43" s="121">
        <f t="shared" si="8"/>
        <v>0</v>
      </c>
      <c r="F43" s="121">
        <f t="shared" si="8"/>
        <v>0</v>
      </c>
      <c r="G43" s="121">
        <f t="shared" si="8"/>
        <v>0</v>
      </c>
      <c r="H43" s="121">
        <f t="shared" si="8"/>
        <v>0</v>
      </c>
      <c r="I43" s="121">
        <f t="shared" si="8"/>
        <v>0</v>
      </c>
      <c r="J43" s="121">
        <f t="shared" si="8"/>
        <v>0</v>
      </c>
      <c r="K43" s="121">
        <f t="shared" si="8"/>
        <v>0</v>
      </c>
      <c r="L43" s="121">
        <f t="shared" si="8"/>
        <v>0</v>
      </c>
      <c r="M43" s="121">
        <f t="shared" si="8"/>
        <v>0</v>
      </c>
      <c r="N43" s="122">
        <f t="shared" si="8"/>
        <v>0</v>
      </c>
    </row>
    <row r="44" spans="1:26" ht="12" customHeight="1">
      <c r="A44" s="38" t="s">
        <v>105</v>
      </c>
      <c r="B44" s="39">
        <f>(SUM(C43:N43)-B43)+(SUM(C37:N42)-B43)</f>
        <v>0</v>
      </c>
      <c r="E44" s="6"/>
      <c r="F44" s="6"/>
      <c r="G44" s="6"/>
      <c r="H44" s="6"/>
      <c r="I44" s="6"/>
      <c r="J44" s="6"/>
      <c r="K44" s="6"/>
      <c r="L44" s="6"/>
      <c r="M44" s="6"/>
      <c r="N44" s="130"/>
    </row>
    <row r="45" spans="1:26" ht="12" customHeight="1">
      <c r="B45" s="40" t="s">
        <v>106</v>
      </c>
      <c r="E45" s="6"/>
      <c r="F45" s="6"/>
      <c r="G45" s="6"/>
      <c r="H45" s="6"/>
      <c r="I45" s="6"/>
      <c r="J45" s="6"/>
      <c r="K45" s="6"/>
      <c r="L45" s="6"/>
      <c r="M45" s="6"/>
      <c r="N45" s="130"/>
    </row>
    <row r="46" spans="1:26" ht="12" customHeight="1">
      <c r="A46" s="8">
        <v>0.1027</v>
      </c>
      <c r="B46" s="41">
        <f>SUM(C46:N46)</f>
        <v>0</v>
      </c>
      <c r="C46" s="123">
        <f t="shared" ref="C46:N46" si="9">(C37*108%)*$A$46</f>
        <v>0</v>
      </c>
      <c r="D46" s="123">
        <f t="shared" si="9"/>
        <v>0</v>
      </c>
      <c r="E46" s="123">
        <f t="shared" si="9"/>
        <v>0</v>
      </c>
      <c r="F46" s="123">
        <f t="shared" si="9"/>
        <v>0</v>
      </c>
      <c r="G46" s="123">
        <f t="shared" si="9"/>
        <v>0</v>
      </c>
      <c r="H46" s="123">
        <f t="shared" si="9"/>
        <v>0</v>
      </c>
      <c r="I46" s="123">
        <f t="shared" si="9"/>
        <v>0</v>
      </c>
      <c r="J46" s="123">
        <f t="shared" si="9"/>
        <v>0</v>
      </c>
      <c r="K46" s="123">
        <f t="shared" si="9"/>
        <v>0</v>
      </c>
      <c r="L46" s="123">
        <f t="shared" si="9"/>
        <v>0</v>
      </c>
      <c r="M46" s="123">
        <f t="shared" si="9"/>
        <v>0</v>
      </c>
      <c r="N46" s="125">
        <f t="shared" si="9"/>
        <v>0</v>
      </c>
    </row>
    <row r="47" spans="1:26" ht="12" customHeight="1"/>
    <row r="48" spans="1:26" ht="12" customHeight="1"/>
    <row r="49" customFormat="1" ht="12" customHeight="1"/>
    <row r="50" customFormat="1" ht="12" customHeight="1"/>
    <row r="51" customFormat="1" ht="12" customHeight="1"/>
    <row r="52" customFormat="1" ht="12" customHeight="1"/>
    <row r="53" customFormat="1" ht="12" customHeight="1"/>
    <row r="54" customFormat="1" ht="12" customHeight="1"/>
    <row r="55" customFormat="1" ht="12" customHeight="1"/>
    <row r="56" customFormat="1" ht="12" customHeight="1"/>
    <row r="57" customFormat="1" ht="12" customHeight="1"/>
    <row r="58" customFormat="1" ht="12" customHeight="1"/>
    <row r="59" customFormat="1" ht="12" customHeight="1"/>
    <row r="60" customFormat="1" ht="12" customHeight="1"/>
    <row r="61" customFormat="1" ht="12" customHeight="1"/>
    <row r="62" customFormat="1" ht="12" customHeight="1"/>
    <row r="63" customFormat="1" ht="12" customHeight="1"/>
    <row r="64" customFormat="1" ht="12" customHeight="1"/>
    <row r="65" customFormat="1" ht="12" customHeight="1"/>
    <row r="66" customFormat="1" ht="12" customHeight="1"/>
    <row r="67" customFormat="1" ht="12" customHeight="1"/>
    <row r="68" customFormat="1" ht="12" customHeight="1"/>
    <row r="69" customFormat="1" ht="12" customHeight="1"/>
    <row r="70" customFormat="1" ht="12" customHeight="1"/>
    <row r="71" customFormat="1" ht="12" customHeight="1"/>
    <row r="72" customFormat="1" ht="12" customHeight="1"/>
    <row r="73" customFormat="1" ht="12" customHeight="1"/>
    <row r="74" customFormat="1" ht="12" customHeight="1"/>
    <row r="75" customFormat="1" ht="12" customHeight="1"/>
    <row r="76" customFormat="1" ht="12" customHeight="1"/>
    <row r="77" customFormat="1" ht="12" customHeight="1"/>
    <row r="78" customFormat="1" ht="12" customHeight="1"/>
    <row r="79" customFormat="1" ht="12" customHeight="1"/>
    <row r="80" customFormat="1" ht="12" customHeight="1"/>
    <row r="81" customFormat="1" ht="12" customHeight="1"/>
    <row r="82" customFormat="1" ht="12" customHeight="1"/>
    <row r="83" customFormat="1" ht="12" customHeight="1"/>
    <row r="84" customFormat="1" ht="12" customHeight="1"/>
    <row r="85" customFormat="1" ht="12" customHeight="1"/>
    <row r="86" customFormat="1" ht="12" customHeight="1"/>
    <row r="87" customFormat="1" ht="12" customHeight="1"/>
    <row r="88" customFormat="1" ht="12" customHeight="1"/>
    <row r="89" customFormat="1" ht="12" customHeight="1"/>
    <row r="90" customFormat="1" ht="12" customHeight="1"/>
    <row r="91" customFormat="1" ht="12" customHeight="1"/>
    <row r="92" customFormat="1" ht="12" customHeight="1"/>
    <row r="93" customFormat="1" ht="12" customHeight="1"/>
    <row r="94" customFormat="1" ht="12" customHeight="1"/>
    <row r="95" customFormat="1" ht="12" customHeight="1"/>
    <row r="96" customFormat="1" ht="12" customHeight="1"/>
    <row r="97" customFormat="1" ht="12" customHeight="1"/>
    <row r="98" customFormat="1" ht="12" customHeight="1"/>
    <row r="99" customFormat="1" ht="12" customHeight="1"/>
    <row r="100" customFormat="1" ht="12" customHeight="1"/>
    <row r="101" customFormat="1" ht="12" customHeight="1"/>
    <row r="102" customFormat="1" ht="12" customHeight="1"/>
    <row r="103" customFormat="1" ht="12" customHeight="1"/>
    <row r="104" customFormat="1" ht="12" customHeight="1"/>
    <row r="105" customFormat="1" ht="12" customHeight="1"/>
    <row r="106" customFormat="1" ht="12" customHeight="1"/>
    <row r="107" customFormat="1" ht="12" customHeight="1"/>
    <row r="108" customFormat="1" ht="12" customHeight="1"/>
    <row r="109" customFormat="1" ht="12" customHeight="1"/>
    <row r="110" customFormat="1" ht="12" customHeight="1"/>
    <row r="111" customFormat="1" ht="12" customHeight="1"/>
    <row r="112" customFormat="1" ht="12" customHeight="1"/>
    <row r="113" customFormat="1" ht="12" customHeight="1"/>
    <row r="114" customFormat="1" ht="12" customHeight="1"/>
    <row r="115" customFormat="1" ht="12" customHeight="1"/>
    <row r="116" customFormat="1" ht="12" customHeight="1"/>
    <row r="117" customFormat="1" ht="12" customHeight="1"/>
    <row r="118" customFormat="1" ht="12" customHeight="1"/>
    <row r="119" customFormat="1" ht="12" customHeight="1"/>
    <row r="120" customFormat="1" ht="12" customHeight="1"/>
    <row r="121" customFormat="1" ht="12" customHeight="1"/>
    <row r="122" customFormat="1" ht="12" customHeight="1"/>
    <row r="123" customFormat="1" ht="12" customHeight="1"/>
    <row r="124" customFormat="1" ht="12" customHeight="1"/>
    <row r="125" customFormat="1" ht="12" customHeight="1"/>
    <row r="126" customFormat="1" ht="12" customHeight="1"/>
    <row r="127" customFormat="1" ht="12" customHeight="1"/>
    <row r="128" customFormat="1" ht="12" customHeight="1"/>
    <row r="129" customFormat="1" ht="12" customHeight="1"/>
    <row r="130" customFormat="1" ht="12" customHeight="1"/>
    <row r="131" customFormat="1" ht="12" customHeight="1"/>
    <row r="132" customFormat="1" ht="12" customHeight="1"/>
    <row r="133" customFormat="1" ht="12" customHeight="1"/>
    <row r="134" customFormat="1" ht="12" customHeight="1"/>
    <row r="135" customFormat="1" ht="12" customHeight="1"/>
    <row r="136" customFormat="1" ht="12" customHeight="1"/>
    <row r="137" customFormat="1" ht="12" customHeight="1"/>
    <row r="138" customFormat="1" ht="12" customHeight="1"/>
    <row r="139" customFormat="1" ht="12" customHeight="1"/>
    <row r="140" customFormat="1" ht="12" customHeight="1"/>
    <row r="141" customFormat="1" ht="12" customHeight="1"/>
    <row r="142" customFormat="1" ht="12" customHeight="1"/>
    <row r="143" customFormat="1" ht="12" customHeight="1"/>
    <row r="144" customFormat="1" ht="12" customHeight="1"/>
    <row r="145" customFormat="1" ht="12" customHeight="1"/>
    <row r="146" customFormat="1" ht="12" customHeight="1"/>
    <row r="147" customFormat="1" ht="12" customHeight="1"/>
    <row r="148" customFormat="1" ht="12" customHeight="1"/>
    <row r="149" customFormat="1" ht="12" customHeight="1"/>
    <row r="150" customFormat="1" ht="12" customHeight="1"/>
    <row r="151" customFormat="1" ht="12" customHeight="1"/>
    <row r="152" customFormat="1" ht="12" customHeight="1"/>
    <row r="153" customFormat="1" ht="12" customHeight="1"/>
    <row r="154" customFormat="1" ht="12" customHeight="1"/>
    <row r="155" customFormat="1" ht="12" customHeight="1"/>
    <row r="156" customFormat="1" ht="12" customHeight="1"/>
    <row r="157" customFormat="1" ht="12" customHeight="1"/>
    <row r="158" customFormat="1" ht="12" customHeight="1"/>
    <row r="159" customFormat="1" ht="12" customHeight="1"/>
    <row r="160" customFormat="1" ht="12" customHeight="1"/>
    <row r="161" customFormat="1" ht="12" customHeight="1"/>
    <row r="162" customFormat="1" ht="12" customHeight="1"/>
    <row r="163" customFormat="1" ht="12" customHeight="1"/>
    <row r="164" customFormat="1" ht="12" customHeight="1"/>
    <row r="165" customFormat="1" ht="12" customHeight="1"/>
    <row r="166" customFormat="1" ht="12" customHeight="1"/>
    <row r="167" customFormat="1" ht="12" customHeight="1"/>
    <row r="168" customFormat="1" ht="12" customHeight="1"/>
    <row r="169" customFormat="1" ht="12" customHeight="1"/>
    <row r="170" customFormat="1" ht="12" customHeight="1"/>
    <row r="171" customFormat="1" ht="12" customHeight="1"/>
    <row r="172" customFormat="1" ht="12" customHeight="1"/>
    <row r="173" customFormat="1" ht="12" customHeight="1"/>
    <row r="174" customFormat="1" ht="12" customHeight="1"/>
    <row r="175" customFormat="1" ht="12" customHeight="1"/>
    <row r="176" customFormat="1" ht="12" customHeight="1"/>
    <row r="177" customFormat="1" ht="12" customHeight="1"/>
    <row r="178" customFormat="1" ht="12" customHeight="1"/>
    <row r="179" customFormat="1" ht="12" customHeight="1"/>
    <row r="180" customFormat="1" ht="12" customHeight="1"/>
    <row r="181" customFormat="1" ht="12" customHeight="1"/>
    <row r="182" customFormat="1" ht="12" customHeight="1"/>
    <row r="183" customFormat="1" ht="12" customHeight="1"/>
    <row r="184" customFormat="1" ht="12" customHeight="1"/>
    <row r="185" customFormat="1" ht="12" customHeight="1"/>
    <row r="186" customFormat="1" ht="12" customHeight="1"/>
    <row r="187" customFormat="1" ht="12" customHeight="1"/>
    <row r="188" customFormat="1" ht="12" customHeight="1"/>
    <row r="189" customFormat="1" ht="12" customHeight="1"/>
    <row r="190" customFormat="1" ht="12" customHeight="1"/>
    <row r="191" customFormat="1" ht="12" customHeight="1"/>
    <row r="192" customFormat="1" ht="12" customHeight="1"/>
    <row r="193" customFormat="1" ht="12" customHeight="1"/>
    <row r="194" customFormat="1" ht="12" customHeight="1"/>
    <row r="195" customFormat="1" ht="12" customHeight="1"/>
    <row r="196" customFormat="1" ht="12" customHeight="1"/>
    <row r="197" customFormat="1" ht="12" customHeight="1"/>
    <row r="198" customFormat="1" ht="12" customHeight="1"/>
    <row r="199" customFormat="1" ht="12" customHeight="1"/>
    <row r="200" customFormat="1" ht="12" customHeight="1"/>
    <row r="201" customFormat="1" ht="12" customHeight="1"/>
    <row r="202" customFormat="1" ht="12" customHeight="1"/>
    <row r="203" customFormat="1" ht="12" customHeight="1"/>
    <row r="204" customFormat="1" ht="12" customHeight="1"/>
    <row r="205" customFormat="1" ht="12" customHeight="1"/>
    <row r="206" customFormat="1" ht="12" customHeight="1"/>
    <row r="207" customFormat="1" ht="12" customHeight="1"/>
    <row r="208" customFormat="1" ht="12" customHeight="1"/>
    <row r="209" customFormat="1" ht="12" customHeight="1"/>
    <row r="210" customFormat="1" ht="12" customHeight="1"/>
    <row r="211" customFormat="1" ht="12" customHeight="1"/>
    <row r="212" customFormat="1" ht="12" customHeight="1"/>
    <row r="213" customFormat="1" ht="12" customHeight="1"/>
    <row r="214" customFormat="1" ht="12" customHeight="1"/>
    <row r="215" customFormat="1" ht="12" customHeight="1"/>
    <row r="216" customFormat="1" ht="12" customHeight="1"/>
    <row r="217" customFormat="1" ht="12" customHeight="1"/>
    <row r="218" customFormat="1" ht="12" customHeight="1"/>
    <row r="219" customFormat="1" ht="12" customHeight="1"/>
    <row r="220" customFormat="1" ht="12" customHeight="1"/>
    <row r="221" customFormat="1" ht="12" customHeight="1"/>
    <row r="222" customFormat="1" ht="12" customHeight="1"/>
    <row r="223" customFormat="1" ht="12" customHeight="1"/>
    <row r="224" customFormat="1" ht="12" customHeight="1"/>
    <row r="225" customFormat="1" ht="12" customHeight="1"/>
    <row r="226" customFormat="1" ht="12" customHeight="1"/>
    <row r="227" customFormat="1" ht="12" customHeight="1"/>
    <row r="228" customFormat="1" ht="12" customHeight="1"/>
    <row r="229" customFormat="1" ht="12" customHeight="1"/>
    <row r="230" customFormat="1" ht="12" customHeight="1"/>
    <row r="231" customFormat="1" ht="12" customHeight="1"/>
    <row r="232" customFormat="1" ht="12" customHeight="1"/>
    <row r="233" customFormat="1" ht="12" customHeight="1"/>
    <row r="234" customFormat="1" ht="12" customHeight="1"/>
    <row r="235" customFormat="1" ht="12" customHeight="1"/>
    <row r="236" customFormat="1" ht="12" customHeight="1"/>
    <row r="237" customFormat="1" ht="12" customHeight="1"/>
    <row r="238" customFormat="1" ht="12" customHeight="1"/>
    <row r="239" customFormat="1" ht="12" customHeight="1"/>
    <row r="240" customFormat="1" ht="12" customHeight="1"/>
    <row r="241" customFormat="1" ht="12" customHeight="1"/>
    <row r="242" customFormat="1" ht="12" customHeight="1"/>
    <row r="243" customFormat="1" ht="12" customHeight="1"/>
    <row r="244" customFormat="1" ht="12" customHeight="1"/>
    <row r="245" customFormat="1" ht="12" customHeight="1"/>
    <row r="246" customFormat="1" ht="12" customHeight="1"/>
    <row r="247" customFormat="1" ht="12" customHeight="1"/>
    <row r="248" customFormat="1" ht="12" customHeight="1"/>
    <row r="249" customFormat="1" ht="12" customHeight="1"/>
    <row r="250" customFormat="1" ht="12" customHeight="1"/>
    <row r="251" customFormat="1" ht="12" customHeight="1"/>
    <row r="252" customFormat="1" ht="12" customHeight="1"/>
    <row r="253" customFormat="1" ht="12" customHeight="1"/>
    <row r="254" customFormat="1" ht="12" customHeight="1"/>
    <row r="255" customFormat="1" ht="12" customHeight="1"/>
    <row r="256" customFormat="1" ht="12" customHeight="1"/>
    <row r="257" customFormat="1" ht="12" customHeight="1"/>
    <row r="258" customFormat="1" ht="12" customHeight="1"/>
    <row r="259" customFormat="1" ht="12" customHeight="1"/>
    <row r="260" customFormat="1" ht="12" customHeight="1"/>
    <row r="261" customFormat="1" ht="12" customHeight="1"/>
    <row r="262" customFormat="1" ht="12" customHeight="1"/>
    <row r="263" customFormat="1" ht="12" customHeight="1"/>
    <row r="264" customFormat="1" ht="12" customHeight="1"/>
    <row r="265" customFormat="1" ht="12" customHeight="1"/>
    <row r="266" customFormat="1" ht="12" customHeight="1"/>
    <row r="267" customFormat="1" ht="12" customHeight="1"/>
    <row r="268" customFormat="1" ht="12" customHeight="1"/>
    <row r="269" customFormat="1" ht="12" customHeight="1"/>
    <row r="270" customFormat="1" ht="12" customHeight="1"/>
    <row r="271" customFormat="1" ht="12" customHeight="1"/>
    <row r="272" customFormat="1" ht="12" customHeight="1"/>
    <row r="273" customFormat="1" ht="12" customHeight="1"/>
    <row r="274" customFormat="1" ht="12" customHeight="1"/>
    <row r="275" customFormat="1" ht="12" customHeight="1"/>
    <row r="276" customFormat="1" ht="12" customHeight="1"/>
    <row r="277" customFormat="1" ht="12" customHeight="1"/>
    <row r="278" customFormat="1" ht="12" customHeight="1"/>
    <row r="279" customFormat="1" ht="12" customHeight="1"/>
    <row r="280" customFormat="1" ht="12" customHeight="1"/>
    <row r="281" customFormat="1" ht="12" customHeight="1"/>
    <row r="282" customFormat="1" ht="12" customHeight="1"/>
    <row r="283" customFormat="1" ht="12" customHeight="1"/>
    <row r="284" customFormat="1" ht="12" customHeight="1"/>
    <row r="285" customFormat="1" ht="12" customHeight="1"/>
    <row r="286" customFormat="1" ht="12" customHeight="1"/>
    <row r="287" customFormat="1" ht="12" customHeight="1"/>
    <row r="288" customFormat="1" ht="12" customHeight="1"/>
    <row r="289" customFormat="1" ht="12" customHeight="1"/>
    <row r="290" customFormat="1" ht="12" customHeight="1"/>
    <row r="291" customFormat="1" ht="12" customHeight="1"/>
    <row r="292" customFormat="1" ht="12" customHeight="1"/>
    <row r="293" customFormat="1" ht="12" customHeight="1"/>
    <row r="294" customFormat="1" ht="12" customHeight="1"/>
    <row r="295" customFormat="1" ht="12" customHeight="1"/>
    <row r="296" customFormat="1" ht="12" customHeight="1"/>
    <row r="297" customFormat="1" ht="12" customHeight="1"/>
    <row r="298" customFormat="1" ht="12" customHeight="1"/>
    <row r="299" customFormat="1" ht="12" customHeight="1"/>
    <row r="300" customFormat="1" ht="12" customHeight="1"/>
    <row r="301" customFormat="1" ht="12" customHeight="1"/>
    <row r="302" customFormat="1" ht="12" customHeight="1"/>
    <row r="303" customFormat="1" ht="12" customHeight="1"/>
    <row r="304" customFormat="1" ht="12" customHeight="1"/>
    <row r="305" customFormat="1" ht="12" customHeight="1"/>
    <row r="306" customFormat="1" ht="12" customHeight="1"/>
    <row r="307" customFormat="1" ht="12" customHeight="1"/>
    <row r="308" customFormat="1" ht="12" customHeight="1"/>
    <row r="309" customFormat="1" ht="12" customHeight="1"/>
    <row r="310" customFormat="1" ht="12" customHeight="1"/>
    <row r="311" customFormat="1" ht="12" customHeight="1"/>
    <row r="312" customFormat="1" ht="12" customHeight="1"/>
    <row r="313" customFormat="1" ht="12" customHeight="1"/>
    <row r="314" customFormat="1" ht="12" customHeight="1"/>
    <row r="315" customFormat="1" ht="12" customHeight="1"/>
    <row r="316" customFormat="1" ht="12" customHeight="1"/>
    <row r="317" customFormat="1" ht="12" customHeight="1"/>
    <row r="318" customFormat="1" ht="12" customHeight="1"/>
    <row r="319" customFormat="1" ht="12" customHeight="1"/>
    <row r="320" customFormat="1" ht="12" customHeight="1"/>
    <row r="321" customFormat="1" ht="12" customHeight="1"/>
    <row r="322" customFormat="1" ht="12" customHeight="1"/>
    <row r="323" customFormat="1" ht="12" customHeight="1"/>
    <row r="324" customFormat="1" ht="12" customHeight="1"/>
    <row r="325" customFormat="1" ht="12" customHeight="1"/>
    <row r="326" customFormat="1" ht="12" customHeight="1"/>
    <row r="327" customFormat="1" ht="12" customHeight="1"/>
    <row r="328" customFormat="1" ht="12" customHeight="1"/>
    <row r="329" customFormat="1" ht="12" customHeight="1"/>
    <row r="330" customFormat="1" ht="12" customHeight="1"/>
    <row r="331" customFormat="1" ht="12" customHeight="1"/>
    <row r="332" customFormat="1" ht="12" customHeight="1"/>
    <row r="333" customFormat="1" ht="12" customHeight="1"/>
    <row r="334" customFormat="1" ht="12" customHeight="1"/>
    <row r="335" customFormat="1" ht="12" customHeight="1"/>
    <row r="336" customFormat="1" ht="12" customHeight="1"/>
    <row r="337" customFormat="1" ht="12" customHeight="1"/>
    <row r="338" customFormat="1" ht="12" customHeight="1"/>
    <row r="339" customFormat="1" ht="12" customHeight="1"/>
    <row r="340" customFormat="1" ht="12" customHeight="1"/>
    <row r="341" customFormat="1" ht="12" customHeight="1"/>
    <row r="342" customFormat="1" ht="12" customHeight="1"/>
    <row r="343" customFormat="1" ht="12" customHeight="1"/>
    <row r="344" customFormat="1" ht="12" customHeight="1"/>
    <row r="345" customFormat="1" ht="12" customHeight="1"/>
    <row r="346" customFormat="1" ht="12" customHeight="1"/>
    <row r="347" customFormat="1" ht="12" customHeight="1"/>
    <row r="348" customFormat="1" ht="12" customHeight="1"/>
    <row r="349" customFormat="1" ht="12" customHeight="1"/>
    <row r="350" customFormat="1" ht="12" customHeight="1"/>
    <row r="351" customFormat="1" ht="12" customHeight="1"/>
    <row r="352" customFormat="1" ht="12" customHeight="1"/>
    <row r="353" customFormat="1" ht="12" customHeight="1"/>
    <row r="354" customFormat="1" ht="12" customHeight="1"/>
    <row r="355" customFormat="1" ht="12" customHeight="1"/>
    <row r="356" customFormat="1" ht="12" customHeight="1"/>
    <row r="357" customFormat="1" ht="12" customHeight="1"/>
    <row r="358" customFormat="1" ht="12" customHeight="1"/>
    <row r="359" customFormat="1" ht="12" customHeight="1"/>
    <row r="360" customFormat="1" ht="12" customHeight="1"/>
    <row r="361" customFormat="1" ht="12" customHeight="1"/>
    <row r="362" customFormat="1" ht="12" customHeight="1"/>
    <row r="363" customFormat="1" ht="12" customHeight="1"/>
    <row r="364" customFormat="1" ht="12" customHeight="1"/>
    <row r="365" customFormat="1" ht="12" customHeight="1"/>
    <row r="366" customFormat="1" ht="12" customHeight="1"/>
    <row r="367" customFormat="1" ht="12" customHeight="1"/>
    <row r="368" customFormat="1" ht="12" customHeight="1"/>
    <row r="369" customFormat="1" ht="12" customHeight="1"/>
    <row r="370" customFormat="1" ht="12" customHeight="1"/>
    <row r="371" customFormat="1" ht="12" customHeight="1"/>
    <row r="372" customFormat="1" ht="12" customHeight="1"/>
    <row r="373" customFormat="1" ht="12" customHeight="1"/>
    <row r="374" customFormat="1" ht="12" customHeight="1"/>
    <row r="375" customFormat="1" ht="12" customHeight="1"/>
    <row r="376" customFormat="1" ht="12" customHeight="1"/>
    <row r="377" customFormat="1" ht="12" customHeight="1"/>
    <row r="378" customFormat="1" ht="12" customHeight="1"/>
    <row r="379" customFormat="1" ht="12" customHeight="1"/>
    <row r="380" customFormat="1" ht="12" customHeight="1"/>
    <row r="381" customFormat="1" ht="12" customHeight="1"/>
    <row r="382" customFormat="1" ht="12" customHeight="1"/>
    <row r="383" customFormat="1" ht="12" customHeight="1"/>
    <row r="384" customFormat="1" ht="12" customHeight="1"/>
    <row r="385" customFormat="1" ht="12" customHeight="1"/>
    <row r="386" customFormat="1" ht="12" customHeight="1"/>
    <row r="387" customFormat="1" ht="12" customHeight="1"/>
    <row r="388" customFormat="1" ht="12" customHeight="1"/>
    <row r="389" customFormat="1" ht="12" customHeight="1"/>
    <row r="390" customFormat="1" ht="12" customHeight="1"/>
    <row r="391" customFormat="1" ht="12" customHeight="1"/>
    <row r="392" customFormat="1" ht="12" customHeight="1"/>
    <row r="393" customFormat="1" ht="12" customHeight="1"/>
    <row r="394" customFormat="1" ht="12" customHeight="1"/>
    <row r="395" customFormat="1" ht="12" customHeight="1"/>
    <row r="396" customFormat="1" ht="12" customHeight="1"/>
    <row r="397" customFormat="1" ht="12" customHeight="1"/>
    <row r="398" customFormat="1" ht="12" customHeight="1"/>
    <row r="399" customFormat="1" ht="12" customHeight="1"/>
    <row r="400" customFormat="1" ht="12" customHeight="1"/>
    <row r="401" customFormat="1" ht="12" customHeight="1"/>
    <row r="402" customFormat="1" ht="12" customHeight="1"/>
    <row r="403" customFormat="1" ht="12" customHeight="1"/>
    <row r="404" customFormat="1" ht="12" customHeight="1"/>
    <row r="405" customFormat="1" ht="12" customHeight="1"/>
    <row r="406" customFormat="1" ht="12" customHeight="1"/>
    <row r="407" customFormat="1" ht="12" customHeight="1"/>
    <row r="408" customFormat="1" ht="12" customHeight="1"/>
    <row r="409" customFormat="1" ht="12" customHeight="1"/>
    <row r="410" customFormat="1" ht="12" customHeight="1"/>
    <row r="411" customFormat="1" ht="12" customHeight="1"/>
    <row r="412" customFormat="1" ht="12" customHeight="1"/>
    <row r="413" customFormat="1" ht="12" customHeight="1"/>
    <row r="414" customFormat="1" ht="12" customHeight="1"/>
    <row r="415" customFormat="1" ht="12" customHeight="1"/>
    <row r="416" customFormat="1" ht="12" customHeight="1"/>
    <row r="417" customFormat="1" ht="12" customHeight="1"/>
    <row r="418" customFormat="1" ht="12" customHeight="1"/>
    <row r="419" customFormat="1" ht="12" customHeight="1"/>
    <row r="420" customFormat="1" ht="12" customHeight="1"/>
    <row r="421" customFormat="1" ht="12" customHeight="1"/>
    <row r="422" customFormat="1" ht="12" customHeight="1"/>
    <row r="423" customFormat="1" ht="12" customHeight="1"/>
    <row r="424" customFormat="1" ht="12" customHeight="1"/>
    <row r="425" customFormat="1" ht="12" customHeight="1"/>
    <row r="426" customFormat="1" ht="12" customHeight="1"/>
    <row r="427" customFormat="1" ht="12" customHeight="1"/>
    <row r="428" customFormat="1" ht="12" customHeight="1"/>
    <row r="429" customFormat="1" ht="12" customHeight="1"/>
    <row r="430" customFormat="1" ht="12" customHeight="1"/>
    <row r="431" customFormat="1" ht="12" customHeight="1"/>
    <row r="432" customFormat="1" ht="12" customHeight="1"/>
    <row r="433" customFormat="1" ht="12" customHeight="1"/>
    <row r="434" customFormat="1" ht="12" customHeight="1"/>
    <row r="435" customFormat="1" ht="12" customHeight="1"/>
    <row r="436" customFormat="1" ht="12" customHeight="1"/>
    <row r="437" customFormat="1" ht="12" customHeight="1"/>
    <row r="438" customFormat="1" ht="12" customHeight="1"/>
    <row r="439" customFormat="1" ht="12" customHeight="1"/>
    <row r="440" customFormat="1" ht="12" customHeight="1"/>
    <row r="441" customFormat="1" ht="12" customHeight="1"/>
    <row r="442" customFormat="1" ht="12" customHeight="1"/>
    <row r="443" customFormat="1" ht="12" customHeight="1"/>
    <row r="444" customFormat="1" ht="12" customHeight="1"/>
    <row r="445" customFormat="1" ht="12" customHeight="1"/>
    <row r="446" customFormat="1" ht="12" customHeight="1"/>
    <row r="447" customFormat="1" ht="12" customHeight="1"/>
    <row r="448" customFormat="1" ht="12" customHeight="1"/>
    <row r="449" customFormat="1" ht="12" customHeight="1"/>
    <row r="450" customFormat="1" ht="12" customHeight="1"/>
    <row r="451" customFormat="1" ht="12" customHeight="1"/>
    <row r="452" customFormat="1" ht="12" customHeight="1"/>
    <row r="453" customFormat="1" ht="12" customHeight="1"/>
    <row r="454" customFormat="1" ht="12" customHeight="1"/>
    <row r="455" customFormat="1" ht="12" customHeight="1"/>
    <row r="456" customFormat="1" ht="12" customHeight="1"/>
    <row r="457" customFormat="1" ht="12" customHeight="1"/>
    <row r="458" customFormat="1" ht="12" customHeight="1"/>
    <row r="459" customFormat="1" ht="12" customHeight="1"/>
    <row r="460" customFormat="1" ht="12" customHeight="1"/>
    <row r="461" customFormat="1" ht="12" customHeight="1"/>
    <row r="462" customFormat="1" ht="12" customHeight="1"/>
    <row r="463" customFormat="1" ht="12" customHeight="1"/>
    <row r="464" customFormat="1" ht="12" customHeight="1"/>
    <row r="465" customFormat="1" ht="12" customHeight="1"/>
    <row r="466" customFormat="1" ht="12" customHeight="1"/>
    <row r="467" customFormat="1" ht="12" customHeight="1"/>
    <row r="468" customFormat="1" ht="12" customHeight="1"/>
    <row r="469" customFormat="1" ht="12" customHeight="1"/>
    <row r="470" customFormat="1" ht="12" customHeight="1"/>
    <row r="471" customFormat="1" ht="12" customHeight="1"/>
    <row r="472" customFormat="1" ht="12" customHeight="1"/>
    <row r="473" customFormat="1" ht="12" customHeight="1"/>
    <row r="474" customFormat="1" ht="12" customHeight="1"/>
    <row r="475" customFormat="1" ht="12" customHeight="1"/>
    <row r="476" customFormat="1" ht="12" customHeight="1"/>
    <row r="477" customFormat="1" ht="12" customHeight="1"/>
    <row r="478" customFormat="1" ht="12" customHeight="1"/>
    <row r="479" customFormat="1" ht="12" customHeight="1"/>
    <row r="480" customFormat="1" ht="12" customHeight="1"/>
    <row r="481" customFormat="1" ht="12" customHeight="1"/>
    <row r="482" customFormat="1" ht="12" customHeight="1"/>
    <row r="483" customFormat="1" ht="12" customHeight="1"/>
    <row r="484" customFormat="1" ht="12" customHeight="1"/>
    <row r="485" customFormat="1" ht="12" customHeight="1"/>
    <row r="486" customFormat="1" ht="12" customHeight="1"/>
    <row r="487" customFormat="1" ht="12" customHeight="1"/>
    <row r="488" customFormat="1" ht="12" customHeight="1"/>
    <row r="489" customFormat="1" ht="12" customHeight="1"/>
    <row r="490" customFormat="1" ht="12" customHeight="1"/>
    <row r="491" customFormat="1" ht="12" customHeight="1"/>
    <row r="492" customFormat="1" ht="12" customHeight="1"/>
    <row r="493" customFormat="1" ht="12" customHeight="1"/>
    <row r="494" customFormat="1" ht="12" customHeight="1"/>
    <row r="495" customFormat="1" ht="12" customHeight="1"/>
    <row r="496" customFormat="1" ht="12" customHeight="1"/>
    <row r="497" customFormat="1" ht="12" customHeight="1"/>
    <row r="498" customFormat="1" ht="12" customHeight="1"/>
    <row r="499" customFormat="1" ht="12" customHeight="1"/>
    <row r="500" customFormat="1" ht="12" customHeight="1"/>
    <row r="501" customFormat="1" ht="12" customHeight="1"/>
    <row r="502" customFormat="1" ht="12" customHeight="1"/>
    <row r="503" customFormat="1" ht="12" customHeight="1"/>
    <row r="504" customFormat="1" ht="12" customHeight="1"/>
    <row r="505" customFormat="1" ht="12" customHeight="1"/>
    <row r="506" customFormat="1" ht="12" customHeight="1"/>
    <row r="507" customFormat="1" ht="12" customHeight="1"/>
    <row r="508" customFormat="1" ht="12" customHeight="1"/>
    <row r="509" customFormat="1" ht="12" customHeight="1"/>
    <row r="510" customFormat="1" ht="12" customHeight="1"/>
    <row r="511" customFormat="1" ht="12" customHeight="1"/>
    <row r="512" customFormat="1" ht="12" customHeight="1"/>
    <row r="513" customFormat="1" ht="12" customHeight="1"/>
    <row r="514" customFormat="1" ht="12" customHeight="1"/>
    <row r="515" customFormat="1" ht="12" customHeight="1"/>
    <row r="516" customFormat="1" ht="12" customHeight="1"/>
    <row r="517" customFormat="1" ht="12" customHeight="1"/>
    <row r="518" customFormat="1" ht="12" customHeight="1"/>
    <row r="519" customFormat="1" ht="12" customHeight="1"/>
    <row r="520" customFormat="1" ht="12" customHeight="1"/>
    <row r="521" customFormat="1" ht="12" customHeight="1"/>
    <row r="522" customFormat="1" ht="12" customHeight="1"/>
    <row r="523" customFormat="1" ht="12" customHeight="1"/>
    <row r="524" customFormat="1" ht="12" customHeight="1"/>
    <row r="525" customFormat="1" ht="12" customHeight="1"/>
    <row r="526" customFormat="1" ht="12" customHeight="1"/>
    <row r="527" customFormat="1" ht="12" customHeight="1"/>
    <row r="528" customFormat="1" ht="12" customHeight="1"/>
    <row r="529" customFormat="1" ht="12" customHeight="1"/>
    <row r="530" customFormat="1" ht="12" customHeight="1"/>
    <row r="531" customFormat="1" ht="12" customHeight="1"/>
    <row r="532" customFormat="1" ht="12" customHeight="1"/>
    <row r="533" customFormat="1" ht="12" customHeight="1"/>
    <row r="534" customFormat="1" ht="12" customHeight="1"/>
    <row r="535" customFormat="1" ht="12" customHeight="1"/>
    <row r="536" customFormat="1" ht="12" customHeight="1"/>
    <row r="537" customFormat="1" ht="12" customHeight="1"/>
    <row r="538" customFormat="1" ht="12" customHeight="1"/>
    <row r="539" customFormat="1" ht="12" customHeight="1"/>
    <row r="540" customFormat="1" ht="12" customHeight="1"/>
    <row r="541" customFormat="1" ht="12" customHeight="1"/>
    <row r="542" customFormat="1" ht="12" customHeight="1"/>
    <row r="543" customFormat="1" ht="12" customHeight="1"/>
    <row r="544" customFormat="1" ht="12" customHeight="1"/>
    <row r="545" customFormat="1" ht="12" customHeight="1"/>
    <row r="546" customFormat="1" ht="12" customHeight="1"/>
    <row r="547" customFormat="1" ht="12" customHeight="1"/>
    <row r="548" customFormat="1" ht="12" customHeight="1"/>
    <row r="549" customFormat="1" ht="12" customHeight="1"/>
    <row r="550" customFormat="1" ht="12" customHeight="1"/>
    <row r="551" customFormat="1" ht="12" customHeight="1"/>
    <row r="552" customFormat="1" ht="12" customHeight="1"/>
    <row r="553" customFormat="1" ht="12" customHeight="1"/>
    <row r="554" customFormat="1" ht="12" customHeight="1"/>
    <row r="555" customFormat="1" ht="12" customHeight="1"/>
    <row r="556" customFormat="1" ht="12" customHeight="1"/>
    <row r="557" customFormat="1" ht="12" customHeight="1"/>
    <row r="558" customFormat="1" ht="12" customHeight="1"/>
    <row r="559" customFormat="1" ht="12" customHeight="1"/>
    <row r="560" customFormat="1" ht="12" customHeight="1"/>
    <row r="561" customFormat="1" ht="12" customHeight="1"/>
    <row r="562" customFormat="1" ht="12" customHeight="1"/>
    <row r="563" customFormat="1" ht="12" customHeight="1"/>
    <row r="564" customFormat="1" ht="12" customHeight="1"/>
    <row r="565" customFormat="1" ht="12" customHeight="1"/>
    <row r="566" customFormat="1" ht="12" customHeight="1"/>
    <row r="567" customFormat="1" ht="12" customHeight="1"/>
    <row r="568" customFormat="1" ht="12" customHeight="1"/>
    <row r="569" customFormat="1" ht="12" customHeight="1"/>
    <row r="570" customFormat="1" ht="12" customHeight="1"/>
    <row r="571" customFormat="1" ht="12" customHeight="1"/>
    <row r="572" customFormat="1" ht="12" customHeight="1"/>
    <row r="573" customFormat="1" ht="12" customHeight="1"/>
    <row r="574" customFormat="1" ht="12" customHeight="1"/>
    <row r="575" customFormat="1" ht="12" customHeight="1"/>
    <row r="576" customFormat="1" ht="12" customHeight="1"/>
    <row r="577" customFormat="1" ht="12" customHeight="1"/>
    <row r="578" customFormat="1" ht="12" customHeight="1"/>
    <row r="579" customFormat="1" ht="12" customHeight="1"/>
    <row r="580" customFormat="1" ht="12" customHeight="1"/>
    <row r="581" customFormat="1" ht="12" customHeight="1"/>
    <row r="582" customFormat="1" ht="12" customHeight="1"/>
    <row r="583" customFormat="1" ht="12" customHeight="1"/>
    <row r="584" customFormat="1" ht="12" customHeight="1"/>
    <row r="585" customFormat="1" ht="12" customHeight="1"/>
    <row r="586" customFormat="1" ht="12" customHeight="1"/>
    <row r="587" customFormat="1" ht="12" customHeight="1"/>
    <row r="588" customFormat="1" ht="12" customHeight="1"/>
    <row r="589" customFormat="1" ht="12" customHeight="1"/>
    <row r="590" customFormat="1" ht="12" customHeight="1"/>
    <row r="591" customFormat="1" ht="12" customHeight="1"/>
    <row r="592" customFormat="1" ht="12" customHeight="1"/>
    <row r="593" customFormat="1" ht="12" customHeight="1"/>
    <row r="594" customFormat="1" ht="12" customHeight="1"/>
    <row r="595" customFormat="1" ht="12" customHeight="1"/>
    <row r="596" customFormat="1" ht="12" customHeight="1"/>
    <row r="597" customFormat="1" ht="12" customHeight="1"/>
    <row r="598" customFormat="1" ht="12" customHeight="1"/>
    <row r="599" customFormat="1" ht="12" customHeight="1"/>
    <row r="600" customFormat="1" ht="12" customHeight="1"/>
    <row r="601" customFormat="1" ht="12" customHeight="1"/>
    <row r="602" customFormat="1" ht="12" customHeight="1"/>
    <row r="603" customFormat="1" ht="12" customHeight="1"/>
    <row r="604" customFormat="1" ht="12" customHeight="1"/>
    <row r="605" customFormat="1" ht="12" customHeight="1"/>
    <row r="606" customFormat="1" ht="12" customHeight="1"/>
    <row r="607" customFormat="1" ht="12" customHeight="1"/>
    <row r="608" customFormat="1" ht="12" customHeight="1"/>
    <row r="609" customFormat="1" ht="12" customHeight="1"/>
    <row r="610" customFormat="1" ht="12" customHeight="1"/>
    <row r="611" customFormat="1" ht="12" customHeight="1"/>
    <row r="612" customFormat="1" ht="12" customHeight="1"/>
    <row r="613" customFormat="1" ht="12" customHeight="1"/>
    <row r="614" customFormat="1" ht="12" customHeight="1"/>
    <row r="615" customFormat="1" ht="12" customHeight="1"/>
    <row r="616" customFormat="1" ht="12" customHeight="1"/>
    <row r="617" customFormat="1" ht="12" customHeight="1"/>
    <row r="618" customFormat="1" ht="12" customHeight="1"/>
    <row r="619" customFormat="1" ht="12" customHeight="1"/>
    <row r="620" customFormat="1" ht="12" customHeight="1"/>
    <row r="621" customFormat="1" ht="12" customHeight="1"/>
    <row r="622" customFormat="1" ht="12" customHeight="1"/>
    <row r="623" customFormat="1" ht="12" customHeight="1"/>
    <row r="624" customFormat="1" ht="12" customHeight="1"/>
    <row r="625" customFormat="1" ht="12" customHeight="1"/>
    <row r="626" customFormat="1" ht="12" customHeight="1"/>
    <row r="627" customFormat="1" ht="12" customHeight="1"/>
    <row r="628" customFormat="1" ht="12" customHeight="1"/>
    <row r="629" customFormat="1" ht="12" customHeight="1"/>
    <row r="630" customFormat="1" ht="12" customHeight="1"/>
    <row r="631" customFormat="1" ht="12" customHeight="1"/>
    <row r="632" customFormat="1" ht="12" customHeight="1"/>
    <row r="633" customFormat="1" ht="12" customHeight="1"/>
    <row r="634" customFormat="1" ht="12" customHeight="1"/>
    <row r="635" customFormat="1" ht="12" customHeight="1"/>
    <row r="636" customFormat="1" ht="12" customHeight="1"/>
    <row r="637" customFormat="1" ht="12" customHeight="1"/>
    <row r="638" customFormat="1" ht="12" customHeight="1"/>
    <row r="639" customFormat="1" ht="12" customHeight="1"/>
    <row r="640" customFormat="1" ht="12" customHeight="1"/>
    <row r="641" customFormat="1" ht="12" customHeight="1"/>
    <row r="642" customFormat="1" ht="12" customHeight="1"/>
    <row r="643" customFormat="1" ht="12" customHeight="1"/>
    <row r="644" customFormat="1" ht="12" customHeight="1"/>
    <row r="645" customFormat="1" ht="12" customHeight="1"/>
    <row r="646" customFormat="1" ht="12" customHeight="1"/>
    <row r="647" customFormat="1" ht="12" customHeight="1"/>
    <row r="648" customFormat="1" ht="12" customHeight="1"/>
    <row r="649" customFormat="1" ht="12" customHeight="1"/>
    <row r="650" customFormat="1" ht="12" customHeight="1"/>
    <row r="651" customFormat="1" ht="12" customHeight="1"/>
    <row r="652" customFormat="1" ht="12" customHeight="1"/>
    <row r="653" customFormat="1" ht="12" customHeight="1"/>
    <row r="654" customFormat="1" ht="12" customHeight="1"/>
    <row r="655" customFormat="1" ht="12" customHeight="1"/>
    <row r="656" customFormat="1" ht="12" customHeight="1"/>
    <row r="657" customFormat="1" ht="12" customHeight="1"/>
    <row r="658" customFormat="1" ht="12" customHeight="1"/>
    <row r="659" customFormat="1" ht="12" customHeight="1"/>
    <row r="660" customFormat="1" ht="12" customHeight="1"/>
    <row r="661" customFormat="1" ht="12" customHeight="1"/>
    <row r="662" customFormat="1" ht="12" customHeight="1"/>
    <row r="663" customFormat="1" ht="12" customHeight="1"/>
    <row r="664" customFormat="1" ht="12" customHeight="1"/>
    <row r="665" customFormat="1" ht="12" customHeight="1"/>
    <row r="666" customFormat="1" ht="12" customHeight="1"/>
    <row r="667" customFormat="1" ht="12" customHeight="1"/>
    <row r="668" customFormat="1" ht="12" customHeight="1"/>
    <row r="669" customFormat="1" ht="12" customHeight="1"/>
    <row r="670" customFormat="1" ht="12" customHeight="1"/>
    <row r="671" customFormat="1" ht="12" customHeight="1"/>
    <row r="672" customFormat="1" ht="12" customHeight="1"/>
    <row r="673" customFormat="1" ht="12" customHeight="1"/>
    <row r="674" customFormat="1" ht="12" customHeight="1"/>
    <row r="675" customFormat="1" ht="12" customHeight="1"/>
    <row r="676" customFormat="1" ht="12" customHeight="1"/>
    <row r="677" customFormat="1" ht="12" customHeight="1"/>
    <row r="678" customFormat="1" ht="12" customHeight="1"/>
    <row r="679" customFormat="1" ht="12" customHeight="1"/>
    <row r="680" customFormat="1" ht="12" customHeight="1"/>
    <row r="681" customFormat="1" ht="12" customHeight="1"/>
    <row r="682" customFormat="1" ht="12" customHeight="1"/>
    <row r="683" customFormat="1" ht="12" customHeight="1"/>
    <row r="684" customFormat="1" ht="12" customHeight="1"/>
    <row r="685" customFormat="1" ht="12" customHeight="1"/>
    <row r="686" customFormat="1" ht="12" customHeight="1"/>
    <row r="687" customFormat="1" ht="12" customHeight="1"/>
    <row r="688" customFormat="1" ht="12" customHeight="1"/>
    <row r="689" customFormat="1" ht="12" customHeight="1"/>
    <row r="690" customFormat="1" ht="12" customHeight="1"/>
    <row r="691" customFormat="1" ht="12" customHeight="1"/>
    <row r="692" customFormat="1" ht="12" customHeight="1"/>
    <row r="693" customFormat="1" ht="12" customHeight="1"/>
    <row r="694" customFormat="1" ht="12" customHeight="1"/>
    <row r="695" customFormat="1" ht="12" customHeight="1"/>
    <row r="696" customFormat="1" ht="12" customHeight="1"/>
    <row r="697" customFormat="1" ht="12" customHeight="1"/>
    <row r="698" customFormat="1" ht="12" customHeight="1"/>
    <row r="699" customFormat="1" ht="12" customHeight="1"/>
    <row r="700" customFormat="1" ht="12" customHeight="1"/>
    <row r="701" customFormat="1" ht="12" customHeight="1"/>
    <row r="702" customFormat="1" ht="12" customHeight="1"/>
    <row r="703" customFormat="1" ht="12" customHeight="1"/>
    <row r="704" customFormat="1" ht="12" customHeight="1"/>
    <row r="705" customFormat="1" ht="12" customHeight="1"/>
    <row r="706" customFormat="1" ht="12" customHeight="1"/>
    <row r="707" customFormat="1" ht="12" customHeight="1"/>
    <row r="708" customFormat="1" ht="12" customHeight="1"/>
    <row r="709" customFormat="1" ht="12" customHeight="1"/>
    <row r="710" customFormat="1" ht="12" customHeight="1"/>
    <row r="711" customFormat="1" ht="12" customHeight="1"/>
    <row r="712" customFormat="1" ht="12" customHeight="1"/>
    <row r="713" customFormat="1" ht="12" customHeight="1"/>
    <row r="714" customFormat="1" ht="12" customHeight="1"/>
    <row r="715" customFormat="1" ht="12" customHeight="1"/>
    <row r="716" customFormat="1" ht="12" customHeight="1"/>
    <row r="717" customFormat="1" ht="12" customHeight="1"/>
    <row r="718" customFormat="1" ht="12" customHeight="1"/>
    <row r="719" customFormat="1" ht="12" customHeight="1"/>
    <row r="720" customFormat="1" ht="12" customHeight="1"/>
    <row r="721" customFormat="1" ht="12" customHeight="1"/>
    <row r="722" customFormat="1" ht="12" customHeight="1"/>
    <row r="723" customFormat="1" ht="12" customHeight="1"/>
    <row r="724" customFormat="1" ht="12" customHeight="1"/>
    <row r="725" customFormat="1" ht="12" customHeight="1"/>
    <row r="726" customFormat="1" ht="12" customHeight="1"/>
    <row r="727" customFormat="1" ht="12" customHeight="1"/>
    <row r="728" customFormat="1" ht="12" customHeight="1"/>
    <row r="729" customFormat="1" ht="12" customHeight="1"/>
    <row r="730" customFormat="1" ht="12" customHeight="1"/>
    <row r="731" customFormat="1" ht="12" customHeight="1"/>
    <row r="732" customFormat="1" ht="12" customHeight="1"/>
    <row r="733" customFormat="1" ht="12" customHeight="1"/>
    <row r="734" customFormat="1" ht="12" customHeight="1"/>
    <row r="735" customFormat="1" ht="12" customHeight="1"/>
    <row r="736" customFormat="1" ht="12" customHeight="1"/>
    <row r="737" customFormat="1" ht="12" customHeight="1"/>
    <row r="738" customFormat="1" ht="12" customHeight="1"/>
    <row r="739" customFormat="1" ht="12" customHeight="1"/>
    <row r="740" customFormat="1" ht="12" customHeight="1"/>
    <row r="741" customFormat="1" ht="12" customHeight="1"/>
    <row r="742" customFormat="1" ht="12" customHeight="1"/>
    <row r="743" customFormat="1" ht="12" customHeight="1"/>
    <row r="744" customFormat="1" ht="12" customHeight="1"/>
    <row r="745" customFormat="1" ht="12" customHeight="1"/>
    <row r="746" customFormat="1" ht="12" customHeight="1"/>
    <row r="747" customFormat="1" ht="12" customHeight="1"/>
    <row r="748" customFormat="1" ht="12" customHeight="1"/>
    <row r="749" customFormat="1" ht="12" customHeight="1"/>
    <row r="750" customFormat="1" ht="12" customHeight="1"/>
    <row r="751" customFormat="1" ht="12" customHeight="1"/>
    <row r="752" customFormat="1" ht="12" customHeight="1"/>
    <row r="753" customFormat="1" ht="12" customHeight="1"/>
    <row r="754" customFormat="1" ht="12" customHeight="1"/>
    <row r="755" customFormat="1" ht="12" customHeight="1"/>
    <row r="756" customFormat="1" ht="12" customHeight="1"/>
    <row r="757" customFormat="1" ht="12" customHeight="1"/>
    <row r="758" customFormat="1" ht="12" customHeight="1"/>
    <row r="759" customFormat="1" ht="12" customHeight="1"/>
    <row r="760" customFormat="1" ht="12" customHeight="1"/>
    <row r="761" customFormat="1" ht="12" customHeight="1"/>
    <row r="762" customFormat="1" ht="12" customHeight="1"/>
    <row r="763" customFormat="1" ht="12" customHeight="1"/>
    <row r="764" customFormat="1" ht="12" customHeight="1"/>
    <row r="765" customFormat="1" ht="12" customHeight="1"/>
    <row r="766" customFormat="1" ht="12" customHeight="1"/>
    <row r="767" customFormat="1" ht="12" customHeight="1"/>
    <row r="768" customFormat="1" ht="12" customHeight="1"/>
    <row r="769" customFormat="1" ht="12" customHeight="1"/>
    <row r="770" customFormat="1" ht="12" customHeight="1"/>
    <row r="771" customFormat="1" ht="12" customHeight="1"/>
    <row r="772" customFormat="1" ht="12" customHeight="1"/>
    <row r="773" customFormat="1" ht="12" customHeight="1"/>
    <row r="774" customFormat="1" ht="12" customHeight="1"/>
    <row r="775" customFormat="1" ht="12" customHeight="1"/>
    <row r="776" customFormat="1" ht="12" customHeight="1"/>
    <row r="777" customFormat="1" ht="12" customHeight="1"/>
    <row r="778" customFormat="1" ht="12" customHeight="1"/>
    <row r="779" customFormat="1" ht="12" customHeight="1"/>
    <row r="780" customFormat="1" ht="12" customHeight="1"/>
    <row r="781" customFormat="1" ht="12" customHeight="1"/>
    <row r="782" customFormat="1" ht="12" customHeight="1"/>
    <row r="783" customFormat="1" ht="12" customHeight="1"/>
    <row r="784" customFormat="1" ht="12" customHeight="1"/>
    <row r="785" customFormat="1" ht="12" customHeight="1"/>
    <row r="786" customFormat="1" ht="12" customHeight="1"/>
    <row r="787" customFormat="1" ht="12" customHeight="1"/>
    <row r="788" customFormat="1" ht="12" customHeight="1"/>
    <row r="789" customFormat="1" ht="12" customHeight="1"/>
    <row r="790" customFormat="1" ht="12" customHeight="1"/>
    <row r="791" customFormat="1" ht="12" customHeight="1"/>
    <row r="792" customFormat="1" ht="12" customHeight="1"/>
    <row r="793" customFormat="1" ht="12" customHeight="1"/>
    <row r="794" customFormat="1" ht="12" customHeight="1"/>
    <row r="795" customFormat="1" ht="12" customHeight="1"/>
    <row r="796" customFormat="1" ht="12" customHeight="1"/>
    <row r="797" customFormat="1" ht="12" customHeight="1"/>
    <row r="798" customFormat="1" ht="12" customHeight="1"/>
    <row r="799" customFormat="1" ht="12" customHeight="1"/>
    <row r="800" customFormat="1" ht="12" customHeight="1"/>
    <row r="801" customFormat="1" ht="12" customHeight="1"/>
    <row r="802" customFormat="1" ht="12" customHeight="1"/>
    <row r="803" customFormat="1" ht="12" customHeight="1"/>
    <row r="804" customFormat="1" ht="12" customHeight="1"/>
    <row r="805" customFormat="1" ht="12" customHeight="1"/>
    <row r="806" customFormat="1" ht="12" customHeight="1"/>
    <row r="807" customFormat="1" ht="12" customHeight="1"/>
    <row r="808" customFormat="1" ht="12" customHeight="1"/>
    <row r="809" customFormat="1" ht="12" customHeight="1"/>
    <row r="810" customFormat="1" ht="12" customHeight="1"/>
    <row r="811" customFormat="1" ht="12" customHeight="1"/>
    <row r="812" customFormat="1" ht="12" customHeight="1"/>
    <row r="813" customFormat="1" ht="12" customHeight="1"/>
    <row r="814" customFormat="1" ht="12" customHeight="1"/>
    <row r="815" customFormat="1" ht="12" customHeight="1"/>
    <row r="816" customFormat="1" ht="12" customHeight="1"/>
    <row r="817" customFormat="1" ht="12" customHeight="1"/>
    <row r="818" customFormat="1" ht="12" customHeight="1"/>
    <row r="819" customFormat="1" ht="12" customHeight="1"/>
    <row r="820" customFormat="1" ht="12" customHeight="1"/>
    <row r="821" customFormat="1" ht="12" customHeight="1"/>
    <row r="822" customFormat="1" ht="12" customHeight="1"/>
    <row r="823" customFormat="1" ht="12" customHeight="1"/>
    <row r="824" customFormat="1" ht="12" customHeight="1"/>
    <row r="825" customFormat="1" ht="12" customHeight="1"/>
    <row r="826" customFormat="1" ht="12" customHeight="1"/>
    <row r="827" customFormat="1" ht="12" customHeight="1"/>
    <row r="828" customFormat="1" ht="12" customHeight="1"/>
    <row r="829" customFormat="1" ht="12" customHeight="1"/>
    <row r="830" customFormat="1" ht="12" customHeight="1"/>
    <row r="831" customFormat="1" ht="12" customHeight="1"/>
    <row r="832" customFormat="1" ht="12" customHeight="1"/>
    <row r="833" customFormat="1" ht="12" customHeight="1"/>
    <row r="834" customFormat="1" ht="12" customHeight="1"/>
    <row r="835" customFormat="1" ht="12" customHeight="1"/>
    <row r="836" customFormat="1" ht="12" customHeight="1"/>
    <row r="837" customFormat="1" ht="12" customHeight="1"/>
    <row r="838" customFormat="1" ht="12" customHeight="1"/>
    <row r="839" customFormat="1" ht="12" customHeight="1"/>
    <row r="840" customFormat="1" ht="12" customHeight="1"/>
    <row r="841" customFormat="1" ht="12" customHeight="1"/>
    <row r="842" customFormat="1" ht="12" customHeight="1"/>
    <row r="843" customFormat="1" ht="12" customHeight="1"/>
    <row r="844" customFormat="1" ht="12" customHeight="1"/>
    <row r="845" customFormat="1" ht="12" customHeight="1"/>
    <row r="846" customFormat="1" ht="12" customHeight="1"/>
    <row r="847" customFormat="1" ht="12" customHeight="1"/>
    <row r="848" customFormat="1" ht="12" customHeight="1"/>
    <row r="849" customFormat="1" ht="12" customHeight="1"/>
    <row r="850" customFormat="1" ht="12" customHeight="1"/>
    <row r="851" customFormat="1" ht="12" customHeight="1"/>
    <row r="852" customFormat="1" ht="12" customHeight="1"/>
    <row r="853" customFormat="1" ht="12" customHeight="1"/>
    <row r="854" customFormat="1" ht="12" customHeight="1"/>
    <row r="855" customFormat="1" ht="12" customHeight="1"/>
    <row r="856" customFormat="1" ht="12" customHeight="1"/>
    <row r="857" customFormat="1" ht="12" customHeight="1"/>
    <row r="858" customFormat="1" ht="12" customHeight="1"/>
    <row r="859" customFormat="1" ht="12" customHeight="1"/>
    <row r="860" customFormat="1" ht="12" customHeight="1"/>
    <row r="861" customFormat="1" ht="12" customHeight="1"/>
    <row r="862" customFormat="1" ht="12" customHeight="1"/>
    <row r="863" customFormat="1" ht="12" customHeight="1"/>
    <row r="864" customFormat="1" ht="12" customHeight="1"/>
    <row r="865" customFormat="1" ht="12" customHeight="1"/>
    <row r="866" customFormat="1" ht="12" customHeight="1"/>
    <row r="867" customFormat="1" ht="12" customHeight="1"/>
    <row r="868" customFormat="1" ht="12" customHeight="1"/>
    <row r="869" customFormat="1" ht="12" customHeight="1"/>
    <row r="870" customFormat="1" ht="12" customHeight="1"/>
    <row r="871" customFormat="1" ht="12" customHeight="1"/>
    <row r="872" customFormat="1" ht="12" customHeight="1"/>
    <row r="873" customFormat="1" ht="12" customHeight="1"/>
    <row r="874" customFormat="1" ht="12" customHeight="1"/>
    <row r="875" customFormat="1" ht="12" customHeight="1"/>
    <row r="876" customFormat="1" ht="12" customHeight="1"/>
    <row r="877" customFormat="1" ht="12" customHeight="1"/>
    <row r="878" customFormat="1" ht="12" customHeight="1"/>
    <row r="879" customFormat="1" ht="12" customHeight="1"/>
    <row r="880" customFormat="1" ht="12" customHeight="1"/>
    <row r="881" customFormat="1" ht="12" customHeight="1"/>
    <row r="882" customFormat="1" ht="12" customHeight="1"/>
    <row r="883" customFormat="1" ht="12" customHeight="1"/>
    <row r="884" customFormat="1" ht="12" customHeight="1"/>
    <row r="885" customFormat="1" ht="12" customHeight="1"/>
    <row r="886" customFormat="1" ht="12" customHeight="1"/>
    <row r="887" customFormat="1" ht="12" customHeight="1"/>
    <row r="888" customFormat="1" ht="12" customHeight="1"/>
    <row r="889" customFormat="1" ht="12" customHeight="1"/>
    <row r="890" customFormat="1" ht="12" customHeight="1"/>
    <row r="891" customFormat="1" ht="12" customHeight="1"/>
    <row r="892" customFormat="1" ht="12" customHeight="1"/>
    <row r="893" customFormat="1" ht="12" customHeight="1"/>
    <row r="894" customFormat="1" ht="12" customHeight="1"/>
    <row r="895" customFormat="1" ht="12" customHeight="1"/>
    <row r="896" customFormat="1" ht="12" customHeight="1"/>
    <row r="897" customFormat="1" ht="12" customHeight="1"/>
    <row r="898" customFormat="1" ht="12" customHeight="1"/>
    <row r="899" customFormat="1" ht="12" customHeight="1"/>
    <row r="900" customFormat="1" ht="12" customHeight="1"/>
    <row r="901" customFormat="1" ht="12" customHeight="1"/>
    <row r="902" customFormat="1" ht="12" customHeight="1"/>
    <row r="903" customFormat="1" ht="12" customHeight="1"/>
    <row r="904" customFormat="1" ht="12" customHeight="1"/>
    <row r="905" customFormat="1" ht="12" customHeight="1"/>
    <row r="906" customFormat="1" ht="12" customHeight="1"/>
    <row r="907" customFormat="1" ht="12" customHeight="1"/>
    <row r="908" customFormat="1" ht="12" customHeight="1"/>
    <row r="909" customFormat="1" ht="12" customHeight="1"/>
    <row r="910" customFormat="1" ht="12" customHeight="1"/>
    <row r="911" customFormat="1" ht="12" customHeight="1"/>
    <row r="912" customFormat="1" ht="12" customHeight="1"/>
    <row r="913" customFormat="1" ht="12" customHeight="1"/>
    <row r="914" customFormat="1" ht="12" customHeight="1"/>
    <row r="915" customFormat="1" ht="12" customHeight="1"/>
    <row r="916" customFormat="1" ht="12" customHeight="1"/>
    <row r="917" customFormat="1" ht="12" customHeight="1"/>
    <row r="918" customFormat="1" ht="12" customHeight="1"/>
    <row r="919" customFormat="1" ht="12" customHeight="1"/>
    <row r="920" customFormat="1" ht="12" customHeight="1"/>
    <row r="921" customFormat="1" ht="12" customHeight="1"/>
    <row r="922" customFormat="1" ht="12" customHeight="1"/>
    <row r="923" customFormat="1" ht="12" customHeight="1"/>
    <row r="924" customFormat="1" ht="12" customHeight="1"/>
    <row r="925" customFormat="1" ht="12" customHeight="1"/>
    <row r="926" customFormat="1" ht="12" customHeight="1"/>
    <row r="927" customFormat="1" ht="12" customHeight="1"/>
    <row r="928" customFormat="1" ht="12" customHeight="1"/>
    <row r="929" customFormat="1" ht="12" customHeight="1"/>
    <row r="930" customFormat="1" ht="12" customHeight="1"/>
    <row r="931" customFormat="1" ht="12" customHeight="1"/>
    <row r="932" customFormat="1" ht="12" customHeight="1"/>
    <row r="933" customFormat="1" ht="12" customHeight="1"/>
    <row r="934" customFormat="1" ht="12" customHeight="1"/>
    <row r="935" customFormat="1" ht="12" customHeight="1"/>
    <row r="936" customFormat="1" ht="12" customHeight="1"/>
    <row r="937" customFormat="1" ht="12" customHeight="1"/>
    <row r="938" customFormat="1" ht="12" customHeight="1"/>
    <row r="939" customFormat="1" ht="12" customHeight="1"/>
    <row r="940" customFormat="1" ht="12" customHeight="1"/>
    <row r="941" customFormat="1" ht="12" customHeight="1"/>
    <row r="942" customFormat="1" ht="12" customHeight="1"/>
    <row r="943" customFormat="1" ht="12" customHeight="1"/>
    <row r="944" customFormat="1" ht="12" customHeight="1"/>
    <row r="945" customFormat="1" ht="12" customHeight="1"/>
    <row r="946" customFormat="1" ht="12" customHeight="1"/>
    <row r="947" customFormat="1" ht="12" customHeight="1"/>
    <row r="948" customFormat="1" ht="12" customHeight="1"/>
    <row r="949" customFormat="1" ht="12" customHeight="1"/>
    <row r="950" customFormat="1" ht="12" customHeight="1"/>
    <row r="951" customFormat="1" ht="12" customHeight="1"/>
    <row r="952" customFormat="1" ht="12" customHeight="1"/>
    <row r="953" customFormat="1" ht="12" customHeight="1"/>
    <row r="954" customFormat="1" ht="12" customHeight="1"/>
    <row r="955" customFormat="1" ht="12" customHeight="1"/>
    <row r="956" customFormat="1" ht="12" customHeight="1"/>
    <row r="957" customFormat="1" ht="12" customHeight="1"/>
    <row r="958" customFormat="1" ht="12" customHeight="1"/>
    <row r="959" customFormat="1" ht="12" customHeight="1"/>
    <row r="960" customFormat="1" ht="12" customHeight="1"/>
    <row r="961" customFormat="1" ht="12" customHeight="1"/>
    <row r="962" customFormat="1" ht="12" customHeight="1"/>
    <row r="963" customFormat="1" ht="12" customHeight="1"/>
    <row r="964" customFormat="1" ht="12" customHeight="1"/>
    <row r="965" customFormat="1" ht="12" customHeight="1"/>
    <row r="966" customFormat="1" ht="12" customHeight="1"/>
    <row r="967" customFormat="1" ht="12" customHeight="1"/>
    <row r="968" customFormat="1" ht="12" customHeight="1"/>
    <row r="969" customFormat="1" ht="12" customHeight="1"/>
    <row r="970" customFormat="1" ht="12" customHeight="1"/>
    <row r="971" customFormat="1" ht="12" customHeight="1"/>
    <row r="972" customFormat="1" ht="12" customHeight="1"/>
    <row r="973" customFormat="1" ht="12" customHeight="1"/>
    <row r="974" customFormat="1" ht="12" customHeight="1"/>
    <row r="975" customFormat="1" ht="12" customHeight="1"/>
    <row r="976" customFormat="1" ht="12" customHeight="1"/>
    <row r="977" customFormat="1" ht="12" customHeight="1"/>
    <row r="978" customFormat="1" ht="12" customHeight="1"/>
    <row r="979" customFormat="1" ht="12" customHeight="1"/>
    <row r="980" customFormat="1" ht="12" customHeight="1"/>
    <row r="981" customFormat="1" ht="12" customHeight="1"/>
    <row r="982" customFormat="1" ht="12" customHeight="1"/>
    <row r="983" customFormat="1" ht="12" customHeight="1"/>
    <row r="984" customFormat="1" ht="12" customHeight="1"/>
    <row r="985" customFormat="1" ht="12" customHeight="1"/>
    <row r="986" customFormat="1" ht="12" customHeight="1"/>
    <row r="987" customFormat="1" ht="12" customHeight="1"/>
    <row r="988" customFormat="1" ht="12" customHeight="1"/>
    <row r="989" customFormat="1" ht="12" customHeight="1"/>
    <row r="990" customFormat="1" ht="12" customHeight="1"/>
    <row r="991" customFormat="1" ht="12" customHeight="1"/>
    <row r="992" customFormat="1" ht="12" customHeight="1"/>
    <row r="993" customFormat="1" ht="12" customHeight="1"/>
    <row r="994" customFormat="1" ht="12" customHeight="1"/>
    <row r="995" customFormat="1" ht="12" customHeight="1"/>
    <row r="996" customFormat="1" ht="12" customHeight="1"/>
    <row r="997" customFormat="1" ht="12" customHeight="1"/>
    <row r="998" customFormat="1" ht="12" customHeight="1"/>
    <row r="999" customFormat="1" ht="12" customHeight="1"/>
    <row r="1000" customFormat="1" ht="12" customHeight="1"/>
  </sheetData>
  <mergeCells count="1">
    <mergeCell ref="C1:D1"/>
  </mergeCells>
  <dataValidations count="2">
    <dataValidation type="list" allowBlank="1" showErrorMessage="1" sqref="B4" xr:uid="{FE43BD7A-9B7D-0D45-A306-E4735F6C25C6}">
      <formula1>artiesten</formula1>
    </dataValidation>
    <dataValidation type="list" allowBlank="1" showErrorMessage="1" sqref="B5" xr:uid="{154B8CF7-C995-C646-BCBE-6B9108C110DB}">
      <formula1>productie</formula1>
    </dataValidation>
  </dataValidations>
  <pageMargins left="0.75" right="0.75" top="1" bottom="1" header="0" footer="0"/>
  <pageSetup paperSize="9" orientation="portrait"/>
  <legacyDrawing r:id="rId1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pageSetUpPr fitToPage="1"/>
  </sheetPr>
  <dimension ref="A1:Z1000"/>
  <sheetViews>
    <sheetView workbookViewId="0">
      <selection sqref="A1:XFD1048576"/>
    </sheetView>
  </sheetViews>
  <sheetFormatPr defaultColWidth="14.5" defaultRowHeight="15" customHeight="1"/>
  <cols>
    <col min="1" max="1" width="36.5" customWidth="1"/>
    <col min="2" max="2" width="10.875" customWidth="1"/>
    <col min="3" max="3" width="15.125" customWidth="1"/>
    <col min="4" max="4" width="14" customWidth="1"/>
    <col min="5" max="26" width="10.875" customWidth="1"/>
  </cols>
  <sheetData>
    <row r="1" spans="1:26" s="93" customFormat="1" ht="15.95">
      <c r="A1" s="128" t="s">
        <v>40</v>
      </c>
      <c r="B1" s="129">
        <v>2026</v>
      </c>
      <c r="C1" s="169" t="s">
        <v>132</v>
      </c>
      <c r="D1" s="182"/>
      <c r="E1" s="96"/>
      <c r="F1" s="96"/>
      <c r="G1" s="96"/>
      <c r="H1" s="96"/>
      <c r="I1" s="96"/>
      <c r="J1" s="96"/>
      <c r="K1" s="96"/>
      <c r="L1" s="96"/>
      <c r="M1" s="96"/>
      <c r="N1" s="96"/>
    </row>
    <row r="2" spans="1:26" ht="12" customHeight="1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</row>
    <row r="3" spans="1:26" ht="12" customHeight="1">
      <c r="A3" s="17" t="s">
        <v>42</v>
      </c>
      <c r="B3" s="18" t="s">
        <v>15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26" ht="12" customHeight="1">
      <c r="A4" s="17" t="s">
        <v>43</v>
      </c>
      <c r="B4" s="18" t="s">
        <v>15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</row>
    <row r="5" spans="1:26" ht="12" customHeight="1">
      <c r="A5" s="17" t="s">
        <v>44</v>
      </c>
      <c r="B5" s="18" t="s">
        <v>15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</row>
    <row r="6" spans="1:26" ht="12" customHeight="1">
      <c r="A6" s="17" t="s">
        <v>45</v>
      </c>
      <c r="B6" s="19">
        <v>0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2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</row>
    <row r="8" spans="1:26" ht="12" customHeight="1">
      <c r="A8" s="15" t="s">
        <v>46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</row>
    <row r="9" spans="1:26" ht="12" customHeight="1">
      <c r="A9" s="17" t="s">
        <v>47</v>
      </c>
      <c r="B9" s="20" t="s">
        <v>123</v>
      </c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</row>
    <row r="10" spans="1:26" ht="12" customHeight="1">
      <c r="A10" s="17" t="s">
        <v>49</v>
      </c>
      <c r="B10" s="18" t="s">
        <v>15</v>
      </c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</row>
    <row r="11" spans="1:26" ht="12" customHeight="1">
      <c r="A11" s="17" t="s">
        <v>50</v>
      </c>
      <c r="B11" s="18" t="s">
        <v>15</v>
      </c>
      <c r="C11" s="6" t="s">
        <v>15</v>
      </c>
      <c r="D11" s="6" t="s">
        <v>15</v>
      </c>
      <c r="E11" s="6"/>
      <c r="F11" s="6"/>
      <c r="G11" s="6"/>
      <c r="H11" s="6"/>
      <c r="I11" s="6"/>
      <c r="J11" s="6"/>
      <c r="K11" s="6"/>
      <c r="L11" s="6"/>
      <c r="M11" s="6"/>
      <c r="N11" s="6"/>
    </row>
    <row r="12" spans="1:26" ht="12" customHeight="1">
      <c r="A12" s="17" t="s">
        <v>51</v>
      </c>
      <c r="B12" s="18" t="s">
        <v>15</v>
      </c>
      <c r="C12" s="6" t="s">
        <v>15</v>
      </c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</row>
    <row r="13" spans="1:26" ht="12" customHeight="1">
      <c r="A13" s="17" t="s">
        <v>52</v>
      </c>
      <c r="B13" s="18" t="s">
        <v>15</v>
      </c>
      <c r="C13" s="6" t="s">
        <v>15</v>
      </c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</row>
    <row r="14" spans="1:26" ht="12" customHeight="1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</row>
    <row r="15" spans="1:26" ht="12" customHeight="1">
      <c r="A15" s="17" t="s">
        <v>107</v>
      </c>
      <c r="B15" s="21">
        <v>0</v>
      </c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</row>
    <row r="16" spans="1:26" ht="12" customHeight="1">
      <c r="A16" s="17" t="s">
        <v>108</v>
      </c>
      <c r="B16" s="21">
        <v>0</v>
      </c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</row>
    <row r="17" spans="1:14" ht="12" customHeight="1">
      <c r="A17" s="17" t="s">
        <v>109</v>
      </c>
      <c r="B17" s="21">
        <v>0</v>
      </c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</row>
    <row r="18" spans="1:14" ht="12" customHeight="1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</row>
    <row r="19" spans="1:14" ht="12" customHeight="1">
      <c r="A19" s="17" t="s">
        <v>133</v>
      </c>
      <c r="B19" s="24">
        <f t="shared" ref="B19:B21" si="0">B15*3/13/38</f>
        <v>0</v>
      </c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</row>
    <row r="20" spans="1:14" ht="12" customHeight="1">
      <c r="A20" s="17" t="s">
        <v>134</v>
      </c>
      <c r="B20" s="24">
        <f t="shared" si="0"/>
        <v>0</v>
      </c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</row>
    <row r="21" spans="1:14" ht="12" customHeight="1">
      <c r="A21" s="17" t="s">
        <v>135</v>
      </c>
      <c r="B21" s="24">
        <f t="shared" si="0"/>
        <v>0</v>
      </c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</row>
    <row r="22" spans="1:14" ht="12" customHeight="1">
      <c r="A22" s="6" t="s">
        <v>15</v>
      </c>
      <c r="B22" s="6" t="s">
        <v>15</v>
      </c>
      <c r="C22" s="6" t="s">
        <v>15</v>
      </c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</row>
    <row r="23" spans="1:14" ht="12" customHeight="1">
      <c r="A23" s="17" t="s">
        <v>75</v>
      </c>
      <c r="B23" s="8">
        <f>'RSZ-tarieven'!B5</f>
        <v>0.30609999999999998</v>
      </c>
      <c r="C23" s="8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</row>
    <row r="24" spans="1:14" ht="12" customHeight="1">
      <c r="A24" s="17" t="s">
        <v>76</v>
      </c>
      <c r="B24" s="8">
        <f>'RSZ-tarieven'!B15</f>
        <v>1.9799999999999998E-2</v>
      </c>
      <c r="C24" s="8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</row>
    <row r="25" spans="1:14" ht="12" customHeight="1">
      <c r="A25" s="17" t="s">
        <v>77</v>
      </c>
      <c r="B25" s="22">
        <f>IF(B6&lt;10,0,1.69%)</f>
        <v>0</v>
      </c>
      <c r="C25" s="8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</row>
    <row r="26" spans="1:14" ht="12" customHeight="1">
      <c r="A26" s="17" t="s">
        <v>136</v>
      </c>
      <c r="B26" s="26">
        <f>IF(B15&gt;3744,0,0.14*(11233.89-(B15*3))/13/5/38)</f>
        <v>0.63673870445344127</v>
      </c>
      <c r="C26" s="6" t="s">
        <v>15</v>
      </c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</row>
    <row r="27" spans="1:14" ht="12" customHeight="1">
      <c r="A27" s="17" t="s">
        <v>79</v>
      </c>
      <c r="B27" s="53">
        <f>('RSZ-tarieven'!B31)*3/13/38</f>
        <v>1.0465587044534412</v>
      </c>
      <c r="C27" s="8" t="s">
        <v>137</v>
      </c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</row>
    <row r="28" spans="1:14" ht="12" customHeight="1">
      <c r="A28" s="17" t="s">
        <v>80</v>
      </c>
      <c r="B28" s="27"/>
      <c r="C28" s="6"/>
      <c r="D28" s="6"/>
      <c r="E28" s="6"/>
      <c r="F28" s="6"/>
      <c r="G28" s="6"/>
      <c r="H28" s="6"/>
      <c r="I28" s="6"/>
      <c r="J28" s="28" t="s">
        <v>15</v>
      </c>
      <c r="K28" s="6"/>
      <c r="L28" s="6"/>
      <c r="M28" s="29" t="s">
        <v>15</v>
      </c>
      <c r="N28" s="6"/>
    </row>
    <row r="29" spans="1:14" ht="12" customHeight="1">
      <c r="A29" s="6"/>
      <c r="B29" s="6"/>
      <c r="C29" s="6"/>
      <c r="D29" s="6"/>
      <c r="E29" s="6"/>
      <c r="F29" s="6"/>
      <c r="G29" s="6"/>
      <c r="H29" s="6"/>
      <c r="I29" s="6"/>
      <c r="J29" s="28"/>
      <c r="K29" s="6"/>
      <c r="L29" s="6"/>
      <c r="M29" s="29"/>
      <c r="N29" s="6"/>
    </row>
    <row r="30" spans="1:14" ht="12" customHeight="1">
      <c r="A30" s="6"/>
      <c r="B30" s="30">
        <f>B1</f>
        <v>2026</v>
      </c>
      <c r="C30" s="20" t="s">
        <v>82</v>
      </c>
      <c r="D30" s="20" t="s">
        <v>83</v>
      </c>
      <c r="E30" s="20" t="s">
        <v>84</v>
      </c>
      <c r="F30" s="20" t="s">
        <v>85</v>
      </c>
      <c r="G30" s="20" t="s">
        <v>86</v>
      </c>
      <c r="H30" s="20" t="s">
        <v>87</v>
      </c>
      <c r="I30" s="20" t="s">
        <v>89</v>
      </c>
      <c r="J30" s="20" t="s">
        <v>90</v>
      </c>
      <c r="K30" s="20" t="s">
        <v>91</v>
      </c>
      <c r="L30" s="20" t="s">
        <v>92</v>
      </c>
      <c r="M30" s="20" t="s">
        <v>93</v>
      </c>
      <c r="N30" s="20" t="s">
        <v>95</v>
      </c>
    </row>
    <row r="31" spans="1:14" ht="12" customHeight="1">
      <c r="A31" s="27" t="s">
        <v>138</v>
      </c>
      <c r="B31" s="44">
        <f t="shared" ref="B31:B33" si="1">SUM(C31:N31)</f>
        <v>0</v>
      </c>
      <c r="C31" s="45">
        <v>0</v>
      </c>
      <c r="D31" s="46">
        <v>0</v>
      </c>
      <c r="E31" s="46">
        <v>0</v>
      </c>
      <c r="F31" s="46">
        <v>0</v>
      </c>
      <c r="G31" s="46">
        <v>0</v>
      </c>
      <c r="H31" s="46">
        <v>0</v>
      </c>
      <c r="I31" s="46">
        <v>0</v>
      </c>
      <c r="J31" s="46">
        <v>0</v>
      </c>
      <c r="K31" s="46">
        <v>0</v>
      </c>
      <c r="L31" s="46">
        <v>0</v>
      </c>
      <c r="M31" s="46">
        <v>0</v>
      </c>
      <c r="N31" s="47">
        <v>0</v>
      </c>
    </row>
    <row r="32" spans="1:14" ht="12" customHeight="1">
      <c r="A32" s="6" t="s">
        <v>99</v>
      </c>
      <c r="B32" s="33">
        <f t="shared" si="1"/>
        <v>0</v>
      </c>
      <c r="C32" s="34">
        <f t="shared" ref="C32:N32" si="2">$B$19*C31</f>
        <v>0</v>
      </c>
      <c r="D32" s="24">
        <f t="shared" si="2"/>
        <v>0</v>
      </c>
      <c r="E32" s="24">
        <f t="shared" si="2"/>
        <v>0</v>
      </c>
      <c r="F32" s="24">
        <f t="shared" si="2"/>
        <v>0</v>
      </c>
      <c r="G32" s="24">
        <f t="shared" si="2"/>
        <v>0</v>
      </c>
      <c r="H32" s="24">
        <f t="shared" si="2"/>
        <v>0</v>
      </c>
      <c r="I32" s="24">
        <f t="shared" si="2"/>
        <v>0</v>
      </c>
      <c r="J32" s="24">
        <f t="shared" si="2"/>
        <v>0</v>
      </c>
      <c r="K32" s="24">
        <f t="shared" si="2"/>
        <v>0</v>
      </c>
      <c r="L32" s="24">
        <f t="shared" si="2"/>
        <v>0</v>
      </c>
      <c r="M32" s="24">
        <f t="shared" si="2"/>
        <v>0</v>
      </c>
      <c r="N32" s="113">
        <f t="shared" si="2"/>
        <v>0</v>
      </c>
    </row>
    <row r="33" spans="1:14" ht="12" customHeight="1">
      <c r="A33" s="6" t="s">
        <v>101</v>
      </c>
      <c r="B33" s="33">
        <f t="shared" si="1"/>
        <v>0</v>
      </c>
      <c r="C33" s="34">
        <f t="shared" ref="C33:E33" si="3">MAX(0,IF((C32)&gt;0,((C32)*108%)*($B$23+$B$24+$B$25)-((($B$26+$B27+$B28)*C31)),0))</f>
        <v>0</v>
      </c>
      <c r="D33" s="24">
        <f t="shared" si="3"/>
        <v>0</v>
      </c>
      <c r="E33" s="24">
        <f t="shared" si="3"/>
        <v>0</v>
      </c>
      <c r="F33" s="24">
        <f>MAX(0,IF((F32)&gt;0,((F32)*108%)*($B$23+$B$24+$B$25)-((($B$26+$B28)*F31)),0))</f>
        <v>0</v>
      </c>
      <c r="G33" s="24">
        <f>MAX(0,IF((G32)&gt;0,((G32)*108%)*($B$23+$B$24+$B$25)-((($B$26+$B28)*G31)),0))</f>
        <v>0</v>
      </c>
      <c r="H33" s="24">
        <f>MAX(0,IF((H32)&gt;0,((H32)*108%)*($B$23+$B$24+$B$25)-((($B$26+$B28)*H31)),0))</f>
        <v>0</v>
      </c>
      <c r="I33" s="24">
        <f>MAX(0,IF((I32)&gt;0,((I32)*108%)*($B$23+$B$24+$B$25)-((($B$26+$B28)*I31)),0))</f>
        <v>0</v>
      </c>
      <c r="J33" s="24">
        <f>MAX(0,IF((J32)&gt;0,((J32)*108%)*($B$23+$B$24+$B$25)-((($B$26+$B28)*J31)),0))</f>
        <v>0</v>
      </c>
      <c r="K33" s="24">
        <f>MAX(0,IF((K32)&gt;0,((K32)*108%)*($B$23+$B$24+$B$25)-((($B$26++$B28)*K31)),0))</f>
        <v>0</v>
      </c>
      <c r="L33" s="24">
        <f>MAX(0,IF((L32)&gt;0,((L32)*108%)*($B$23+$B$24+$B$25)-((($B$26+$B28)*L31)),0))</f>
        <v>0</v>
      </c>
      <c r="M33" s="24">
        <f>MAX(0,IF((M32)&gt;0,((M32)*108%)*($B$23+$B$24+$B$25)-((($B$26+$B28)*M31)),0))</f>
        <v>0</v>
      </c>
      <c r="N33" s="114">
        <f>MAX(0,IF((N32)&gt;0,((N32)*108%)*($B$23+$B$24+$B$25)-((($B$26+$B28)*N31)),0))</f>
        <v>0</v>
      </c>
    </row>
    <row r="34" spans="1:14" ht="12" customHeight="1">
      <c r="A34" s="6"/>
      <c r="B34" s="37">
        <f t="shared" ref="B34:N34" si="4">SUM(B32:B33)</f>
        <v>0</v>
      </c>
      <c r="C34" s="120">
        <f t="shared" si="4"/>
        <v>0</v>
      </c>
      <c r="D34" s="121">
        <f t="shared" si="4"/>
        <v>0</v>
      </c>
      <c r="E34" s="121">
        <f t="shared" si="4"/>
        <v>0</v>
      </c>
      <c r="F34" s="121">
        <f t="shared" si="4"/>
        <v>0</v>
      </c>
      <c r="G34" s="121">
        <f t="shared" si="4"/>
        <v>0</v>
      </c>
      <c r="H34" s="121">
        <f t="shared" si="4"/>
        <v>0</v>
      </c>
      <c r="I34" s="121">
        <f t="shared" si="4"/>
        <v>0</v>
      </c>
      <c r="J34" s="121">
        <f t="shared" si="4"/>
        <v>0</v>
      </c>
      <c r="K34" s="121">
        <f t="shared" si="4"/>
        <v>0</v>
      </c>
      <c r="L34" s="121">
        <f t="shared" si="4"/>
        <v>0</v>
      </c>
      <c r="M34" s="121">
        <f t="shared" si="4"/>
        <v>0</v>
      </c>
      <c r="N34" s="122">
        <f t="shared" si="4"/>
        <v>0</v>
      </c>
    </row>
    <row r="35" spans="1:14" ht="12" customHeight="1">
      <c r="A35" s="38" t="s">
        <v>105</v>
      </c>
      <c r="B35" s="39">
        <f>(SUM(C34:N34)-B34)+(SUM(C32:N33)-B34)</f>
        <v>0</v>
      </c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</row>
    <row r="36" spans="1:14" ht="12" customHeight="1">
      <c r="A36" s="6"/>
      <c r="B36" s="40" t="s">
        <v>106</v>
      </c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</row>
    <row r="37" spans="1:14" ht="12" customHeight="1">
      <c r="A37" s="8">
        <v>0.1027</v>
      </c>
      <c r="B37" s="41">
        <f>SUM(C37:N37)</f>
        <v>0</v>
      </c>
      <c r="C37" s="123">
        <f>(C32*108%)*$A$37</f>
        <v>0</v>
      </c>
      <c r="D37" s="123">
        <f t="shared" ref="D37:M37" si="5">(108%*D32)*$A$37</f>
        <v>0</v>
      </c>
      <c r="E37" s="123">
        <f t="shared" si="5"/>
        <v>0</v>
      </c>
      <c r="F37" s="123">
        <f t="shared" si="5"/>
        <v>0</v>
      </c>
      <c r="G37" s="123">
        <f t="shared" si="5"/>
        <v>0</v>
      </c>
      <c r="H37" s="123">
        <f t="shared" si="5"/>
        <v>0</v>
      </c>
      <c r="I37" s="123">
        <f t="shared" si="5"/>
        <v>0</v>
      </c>
      <c r="J37" s="123">
        <f t="shared" si="5"/>
        <v>0</v>
      </c>
      <c r="K37" s="123">
        <f t="shared" si="5"/>
        <v>0</v>
      </c>
      <c r="L37" s="123">
        <f t="shared" si="5"/>
        <v>0</v>
      </c>
      <c r="M37" s="123">
        <f t="shared" si="5"/>
        <v>0</v>
      </c>
      <c r="N37" s="125">
        <f>(N32*108%)*$A$37</f>
        <v>0</v>
      </c>
    </row>
    <row r="38" spans="1:14" ht="12" customHeight="1"/>
    <row r="39" spans="1:14" ht="12" customHeight="1"/>
    <row r="40" spans="1:14" ht="12" customHeight="1"/>
    <row r="41" spans="1:14" ht="12" customHeight="1"/>
    <row r="42" spans="1:14" ht="12" customHeight="1"/>
    <row r="43" spans="1:14" ht="12" customHeight="1"/>
    <row r="44" spans="1:14" ht="12" customHeight="1"/>
    <row r="45" spans="1:14" ht="12" customHeight="1"/>
    <row r="46" spans="1:14" ht="12" customHeight="1"/>
    <row r="47" spans="1:14" ht="12" customHeight="1"/>
    <row r="48" spans="1:14" ht="12" customHeight="1"/>
    <row r="49" customFormat="1" ht="12" customHeight="1"/>
    <row r="50" customFormat="1" ht="12" customHeight="1"/>
    <row r="51" customFormat="1" ht="12" customHeight="1"/>
    <row r="52" customFormat="1" ht="12" customHeight="1"/>
    <row r="53" customFormat="1" ht="12" customHeight="1"/>
    <row r="54" customFormat="1" ht="12" customHeight="1"/>
    <row r="55" customFormat="1" ht="12" customHeight="1"/>
    <row r="56" customFormat="1" ht="12" customHeight="1"/>
    <row r="57" customFormat="1" ht="12" customHeight="1"/>
    <row r="58" customFormat="1" ht="12" customHeight="1"/>
    <row r="59" customFormat="1" ht="12" customHeight="1"/>
    <row r="60" customFormat="1" ht="12" customHeight="1"/>
    <row r="61" customFormat="1" ht="12" customHeight="1"/>
    <row r="62" customFormat="1" ht="12" customHeight="1"/>
    <row r="63" customFormat="1" ht="12" customHeight="1"/>
    <row r="64" customFormat="1" ht="12" customHeight="1"/>
    <row r="65" customFormat="1" ht="12" customHeight="1"/>
    <row r="66" customFormat="1" ht="12" customHeight="1"/>
    <row r="67" customFormat="1" ht="12" customHeight="1"/>
    <row r="68" customFormat="1" ht="12" customHeight="1"/>
    <row r="69" customFormat="1" ht="12" customHeight="1"/>
    <row r="70" customFormat="1" ht="12" customHeight="1"/>
    <row r="71" customFormat="1" ht="12" customHeight="1"/>
    <row r="72" customFormat="1" ht="12" customHeight="1"/>
    <row r="73" customFormat="1" ht="12" customHeight="1"/>
    <row r="74" customFormat="1" ht="12" customHeight="1"/>
    <row r="75" customFormat="1" ht="12" customHeight="1"/>
    <row r="76" customFormat="1" ht="12" customHeight="1"/>
    <row r="77" customFormat="1" ht="12" customHeight="1"/>
    <row r="78" customFormat="1" ht="12" customHeight="1"/>
    <row r="79" customFormat="1" ht="12" customHeight="1"/>
    <row r="80" customFormat="1" ht="12" customHeight="1"/>
    <row r="81" customFormat="1" ht="12" customHeight="1"/>
    <row r="82" customFormat="1" ht="12" customHeight="1"/>
    <row r="83" customFormat="1" ht="12" customHeight="1"/>
    <row r="84" customFormat="1" ht="12" customHeight="1"/>
    <row r="85" customFormat="1" ht="12" customHeight="1"/>
    <row r="86" customFormat="1" ht="12" customHeight="1"/>
    <row r="87" customFormat="1" ht="12" customHeight="1"/>
    <row r="88" customFormat="1" ht="12" customHeight="1"/>
    <row r="89" customFormat="1" ht="12" customHeight="1"/>
    <row r="90" customFormat="1" ht="12" customHeight="1"/>
    <row r="91" customFormat="1" ht="12" customHeight="1"/>
    <row r="92" customFormat="1" ht="12" customHeight="1"/>
    <row r="93" customFormat="1" ht="12" customHeight="1"/>
    <row r="94" customFormat="1" ht="12" customHeight="1"/>
    <row r="95" customFormat="1" ht="12" customHeight="1"/>
    <row r="96" customFormat="1" ht="12" customHeight="1"/>
    <row r="97" customFormat="1" ht="12" customHeight="1"/>
    <row r="98" customFormat="1" ht="12" customHeight="1"/>
    <row r="99" customFormat="1" ht="12" customHeight="1"/>
    <row r="100" customFormat="1" ht="12" customHeight="1"/>
    <row r="101" customFormat="1" ht="12" customHeight="1"/>
    <row r="102" customFormat="1" ht="12" customHeight="1"/>
    <row r="103" customFormat="1" ht="12" customHeight="1"/>
    <row r="104" customFormat="1" ht="12" customHeight="1"/>
    <row r="105" customFormat="1" ht="12" customHeight="1"/>
    <row r="106" customFormat="1" ht="12" customHeight="1"/>
    <row r="107" customFormat="1" ht="12" customHeight="1"/>
    <row r="108" customFormat="1" ht="12" customHeight="1"/>
    <row r="109" customFormat="1" ht="12" customHeight="1"/>
    <row r="110" customFormat="1" ht="12" customHeight="1"/>
    <row r="111" customFormat="1" ht="12" customHeight="1"/>
    <row r="112" customFormat="1" ht="12" customHeight="1"/>
    <row r="113" customFormat="1" ht="12" customHeight="1"/>
    <row r="114" customFormat="1" ht="12" customHeight="1"/>
    <row r="115" customFormat="1" ht="12" customHeight="1"/>
    <row r="116" customFormat="1" ht="12" customHeight="1"/>
    <row r="117" customFormat="1" ht="12" customHeight="1"/>
    <row r="118" customFormat="1" ht="12" customHeight="1"/>
    <row r="119" customFormat="1" ht="12" customHeight="1"/>
    <row r="120" customFormat="1" ht="12" customHeight="1"/>
    <row r="121" customFormat="1" ht="12" customHeight="1"/>
    <row r="122" customFormat="1" ht="12" customHeight="1"/>
    <row r="123" customFormat="1" ht="12" customHeight="1"/>
    <row r="124" customFormat="1" ht="12" customHeight="1"/>
    <row r="125" customFormat="1" ht="12" customHeight="1"/>
    <row r="126" customFormat="1" ht="12" customHeight="1"/>
    <row r="127" customFormat="1" ht="12" customHeight="1"/>
    <row r="128" customFormat="1" ht="12" customHeight="1"/>
    <row r="129" customFormat="1" ht="12" customHeight="1"/>
    <row r="130" customFormat="1" ht="12" customHeight="1"/>
    <row r="131" customFormat="1" ht="12" customHeight="1"/>
    <row r="132" customFormat="1" ht="12" customHeight="1"/>
    <row r="133" customFormat="1" ht="12" customHeight="1"/>
    <row r="134" customFormat="1" ht="12" customHeight="1"/>
    <row r="135" customFormat="1" ht="12" customHeight="1"/>
    <row r="136" customFormat="1" ht="12" customHeight="1"/>
    <row r="137" customFormat="1" ht="12" customHeight="1"/>
    <row r="138" customFormat="1" ht="12" customHeight="1"/>
    <row r="139" customFormat="1" ht="12" customHeight="1"/>
    <row r="140" customFormat="1" ht="12" customHeight="1"/>
    <row r="141" customFormat="1" ht="12" customHeight="1"/>
    <row r="142" customFormat="1" ht="12" customHeight="1"/>
    <row r="143" customFormat="1" ht="12" customHeight="1"/>
    <row r="144" customFormat="1" ht="12" customHeight="1"/>
    <row r="145" customFormat="1" ht="12" customHeight="1"/>
    <row r="146" customFormat="1" ht="12" customHeight="1"/>
    <row r="147" customFormat="1" ht="12" customHeight="1"/>
    <row r="148" customFormat="1" ht="12" customHeight="1"/>
    <row r="149" customFormat="1" ht="12" customHeight="1"/>
    <row r="150" customFormat="1" ht="12" customHeight="1"/>
    <row r="151" customFormat="1" ht="12" customHeight="1"/>
    <row r="152" customFormat="1" ht="12" customHeight="1"/>
    <row r="153" customFormat="1" ht="12" customHeight="1"/>
    <row r="154" customFormat="1" ht="12" customHeight="1"/>
    <row r="155" customFormat="1" ht="12" customHeight="1"/>
    <row r="156" customFormat="1" ht="12" customHeight="1"/>
    <row r="157" customFormat="1" ht="12" customHeight="1"/>
    <row r="158" customFormat="1" ht="12" customHeight="1"/>
    <row r="159" customFormat="1" ht="12" customHeight="1"/>
    <row r="160" customFormat="1" ht="12" customHeight="1"/>
    <row r="161" customFormat="1" ht="12" customHeight="1"/>
    <row r="162" customFormat="1" ht="12" customHeight="1"/>
    <row r="163" customFormat="1" ht="12" customHeight="1"/>
    <row r="164" customFormat="1" ht="12" customHeight="1"/>
    <row r="165" customFormat="1" ht="12" customHeight="1"/>
    <row r="166" customFormat="1" ht="12" customHeight="1"/>
    <row r="167" customFormat="1" ht="12" customHeight="1"/>
    <row r="168" customFormat="1" ht="12" customHeight="1"/>
    <row r="169" customFormat="1" ht="12" customHeight="1"/>
    <row r="170" customFormat="1" ht="12" customHeight="1"/>
    <row r="171" customFormat="1" ht="12" customHeight="1"/>
    <row r="172" customFormat="1" ht="12" customHeight="1"/>
    <row r="173" customFormat="1" ht="12" customHeight="1"/>
    <row r="174" customFormat="1" ht="12" customHeight="1"/>
    <row r="175" customFormat="1" ht="12" customHeight="1"/>
    <row r="176" customFormat="1" ht="12" customHeight="1"/>
    <row r="177" customFormat="1" ht="12" customHeight="1"/>
    <row r="178" customFormat="1" ht="12" customHeight="1"/>
    <row r="179" customFormat="1" ht="12" customHeight="1"/>
    <row r="180" customFormat="1" ht="12" customHeight="1"/>
    <row r="181" customFormat="1" ht="12" customHeight="1"/>
    <row r="182" customFormat="1" ht="12" customHeight="1"/>
    <row r="183" customFormat="1" ht="12" customHeight="1"/>
    <row r="184" customFormat="1" ht="12" customHeight="1"/>
    <row r="185" customFormat="1" ht="12" customHeight="1"/>
    <row r="186" customFormat="1" ht="12" customHeight="1"/>
    <row r="187" customFormat="1" ht="12" customHeight="1"/>
    <row r="188" customFormat="1" ht="12" customHeight="1"/>
    <row r="189" customFormat="1" ht="12" customHeight="1"/>
    <row r="190" customFormat="1" ht="12" customHeight="1"/>
    <row r="191" customFormat="1" ht="12" customHeight="1"/>
    <row r="192" customFormat="1" ht="12" customHeight="1"/>
    <row r="193" customFormat="1" ht="12" customHeight="1"/>
    <row r="194" customFormat="1" ht="12" customHeight="1"/>
    <row r="195" customFormat="1" ht="12" customHeight="1"/>
    <row r="196" customFormat="1" ht="12" customHeight="1"/>
    <row r="197" customFormat="1" ht="12" customHeight="1"/>
    <row r="198" customFormat="1" ht="12" customHeight="1"/>
    <row r="199" customFormat="1" ht="12" customHeight="1"/>
    <row r="200" customFormat="1" ht="12" customHeight="1"/>
    <row r="201" customFormat="1" ht="12" customHeight="1"/>
    <row r="202" customFormat="1" ht="12" customHeight="1"/>
    <row r="203" customFormat="1" ht="12" customHeight="1"/>
    <row r="204" customFormat="1" ht="12" customHeight="1"/>
    <row r="205" customFormat="1" ht="12" customHeight="1"/>
    <row r="206" customFormat="1" ht="12" customHeight="1"/>
    <row r="207" customFormat="1" ht="12" customHeight="1"/>
    <row r="208" customFormat="1" ht="12" customHeight="1"/>
    <row r="209" customFormat="1" ht="12" customHeight="1"/>
    <row r="210" customFormat="1" ht="12" customHeight="1"/>
    <row r="211" customFormat="1" ht="12" customHeight="1"/>
    <row r="212" customFormat="1" ht="12" customHeight="1"/>
    <row r="213" customFormat="1" ht="12" customHeight="1"/>
    <row r="214" customFormat="1" ht="12" customHeight="1"/>
    <row r="215" customFormat="1" ht="12" customHeight="1"/>
    <row r="216" customFormat="1" ht="12" customHeight="1"/>
    <row r="217" customFormat="1" ht="12" customHeight="1"/>
    <row r="218" customFormat="1" ht="12" customHeight="1"/>
    <row r="219" customFormat="1" ht="12" customHeight="1"/>
    <row r="220" customFormat="1" ht="12" customHeight="1"/>
    <row r="221" customFormat="1" ht="12" customHeight="1"/>
    <row r="222" customFormat="1" ht="12" customHeight="1"/>
    <row r="223" customFormat="1" ht="12" customHeight="1"/>
    <row r="224" customFormat="1" ht="12" customHeight="1"/>
    <row r="225" customFormat="1" ht="12" customHeight="1"/>
    <row r="226" customFormat="1" ht="12" customHeight="1"/>
    <row r="227" customFormat="1" ht="12" customHeight="1"/>
    <row r="228" customFormat="1" ht="12" customHeight="1"/>
    <row r="229" customFormat="1" ht="12" customHeight="1"/>
    <row r="230" customFormat="1" ht="12" customHeight="1"/>
    <row r="231" customFormat="1" ht="12" customHeight="1"/>
    <row r="232" customFormat="1" ht="12" customHeight="1"/>
    <row r="233" customFormat="1" ht="12" customHeight="1"/>
    <row r="234" customFormat="1" ht="12" customHeight="1"/>
    <row r="235" customFormat="1" ht="12" customHeight="1"/>
    <row r="236" customFormat="1" ht="12" customHeight="1"/>
    <row r="237" customFormat="1" ht="12" customHeight="1"/>
    <row r="238" customFormat="1" ht="12" customHeight="1"/>
    <row r="239" customFormat="1" ht="12" customHeight="1"/>
    <row r="240" customFormat="1" ht="12" customHeight="1"/>
    <row r="241" customFormat="1" ht="12" customHeight="1"/>
    <row r="242" customFormat="1" ht="12" customHeight="1"/>
    <row r="243" customFormat="1" ht="12" customHeight="1"/>
    <row r="244" customFormat="1" ht="12" customHeight="1"/>
    <row r="245" customFormat="1" ht="12" customHeight="1"/>
    <row r="246" customFormat="1" ht="12" customHeight="1"/>
    <row r="247" customFormat="1" ht="12" customHeight="1"/>
    <row r="248" customFormat="1" ht="12" customHeight="1"/>
    <row r="249" customFormat="1" ht="12" customHeight="1"/>
    <row r="250" customFormat="1" ht="12" customHeight="1"/>
    <row r="251" customFormat="1" ht="12" customHeight="1"/>
    <row r="252" customFormat="1" ht="12" customHeight="1"/>
    <row r="253" customFormat="1" ht="12" customHeight="1"/>
    <row r="254" customFormat="1" ht="12" customHeight="1"/>
    <row r="255" customFormat="1" ht="12" customHeight="1"/>
    <row r="256" customFormat="1" ht="12" customHeight="1"/>
    <row r="257" customFormat="1" ht="12" customHeight="1"/>
    <row r="258" customFormat="1" ht="12" customHeight="1"/>
    <row r="259" customFormat="1" ht="12" customHeight="1"/>
    <row r="260" customFormat="1" ht="12" customHeight="1"/>
    <row r="261" customFormat="1" ht="12" customHeight="1"/>
    <row r="262" customFormat="1" ht="12" customHeight="1"/>
    <row r="263" customFormat="1" ht="12" customHeight="1"/>
    <row r="264" customFormat="1" ht="12" customHeight="1"/>
    <row r="265" customFormat="1" ht="12" customHeight="1"/>
    <row r="266" customFormat="1" ht="12" customHeight="1"/>
    <row r="267" customFormat="1" ht="12" customHeight="1"/>
    <row r="268" customFormat="1" ht="12" customHeight="1"/>
    <row r="269" customFormat="1" ht="12" customHeight="1"/>
    <row r="270" customFormat="1" ht="12" customHeight="1"/>
    <row r="271" customFormat="1" ht="12" customHeight="1"/>
    <row r="272" customFormat="1" ht="12" customHeight="1"/>
    <row r="273" customFormat="1" ht="12" customHeight="1"/>
    <row r="274" customFormat="1" ht="12" customHeight="1"/>
    <row r="275" customFormat="1" ht="12" customHeight="1"/>
    <row r="276" customFormat="1" ht="12" customHeight="1"/>
    <row r="277" customFormat="1" ht="12" customHeight="1"/>
    <row r="278" customFormat="1" ht="12" customHeight="1"/>
    <row r="279" customFormat="1" ht="12" customHeight="1"/>
    <row r="280" customFormat="1" ht="12" customHeight="1"/>
    <row r="281" customFormat="1" ht="12" customHeight="1"/>
    <row r="282" customFormat="1" ht="12" customHeight="1"/>
    <row r="283" customFormat="1" ht="12" customHeight="1"/>
    <row r="284" customFormat="1" ht="12" customHeight="1"/>
    <row r="285" customFormat="1" ht="12" customHeight="1"/>
    <row r="286" customFormat="1" ht="12" customHeight="1"/>
    <row r="287" customFormat="1" ht="12" customHeight="1"/>
    <row r="288" customFormat="1" ht="12" customHeight="1"/>
    <row r="289" customFormat="1" ht="12" customHeight="1"/>
    <row r="290" customFormat="1" ht="12" customHeight="1"/>
    <row r="291" customFormat="1" ht="12" customHeight="1"/>
    <row r="292" customFormat="1" ht="12" customHeight="1"/>
    <row r="293" customFormat="1" ht="12" customHeight="1"/>
    <row r="294" customFormat="1" ht="12" customHeight="1"/>
    <row r="295" customFormat="1" ht="12" customHeight="1"/>
    <row r="296" customFormat="1" ht="12" customHeight="1"/>
    <row r="297" customFormat="1" ht="12" customHeight="1"/>
    <row r="298" customFormat="1" ht="12" customHeight="1"/>
    <row r="299" customFormat="1" ht="12" customHeight="1"/>
    <row r="300" customFormat="1" ht="12" customHeight="1"/>
    <row r="301" customFormat="1" ht="12" customHeight="1"/>
    <row r="302" customFormat="1" ht="12" customHeight="1"/>
    <row r="303" customFormat="1" ht="12" customHeight="1"/>
    <row r="304" customFormat="1" ht="12" customHeight="1"/>
    <row r="305" customFormat="1" ht="12" customHeight="1"/>
    <row r="306" customFormat="1" ht="12" customHeight="1"/>
    <row r="307" customFormat="1" ht="12" customHeight="1"/>
    <row r="308" customFormat="1" ht="12" customHeight="1"/>
    <row r="309" customFormat="1" ht="12" customHeight="1"/>
    <row r="310" customFormat="1" ht="12" customHeight="1"/>
    <row r="311" customFormat="1" ht="12" customHeight="1"/>
    <row r="312" customFormat="1" ht="12" customHeight="1"/>
    <row r="313" customFormat="1" ht="12" customHeight="1"/>
    <row r="314" customFormat="1" ht="12" customHeight="1"/>
    <row r="315" customFormat="1" ht="12" customHeight="1"/>
    <row r="316" customFormat="1" ht="12" customHeight="1"/>
    <row r="317" customFormat="1" ht="12" customHeight="1"/>
    <row r="318" customFormat="1" ht="12" customHeight="1"/>
    <row r="319" customFormat="1" ht="12" customHeight="1"/>
    <row r="320" customFormat="1" ht="12" customHeight="1"/>
    <row r="321" customFormat="1" ht="12" customHeight="1"/>
    <row r="322" customFormat="1" ht="12" customHeight="1"/>
    <row r="323" customFormat="1" ht="12" customHeight="1"/>
    <row r="324" customFormat="1" ht="12" customHeight="1"/>
    <row r="325" customFormat="1" ht="12" customHeight="1"/>
    <row r="326" customFormat="1" ht="12" customHeight="1"/>
    <row r="327" customFormat="1" ht="12" customHeight="1"/>
    <row r="328" customFormat="1" ht="12" customHeight="1"/>
    <row r="329" customFormat="1" ht="12" customHeight="1"/>
    <row r="330" customFormat="1" ht="12" customHeight="1"/>
    <row r="331" customFormat="1" ht="12" customHeight="1"/>
    <row r="332" customFormat="1" ht="12" customHeight="1"/>
    <row r="333" customFormat="1" ht="12" customHeight="1"/>
    <row r="334" customFormat="1" ht="12" customHeight="1"/>
    <row r="335" customFormat="1" ht="12" customHeight="1"/>
    <row r="336" customFormat="1" ht="12" customHeight="1"/>
    <row r="337" customFormat="1" ht="12" customHeight="1"/>
    <row r="338" customFormat="1" ht="12" customHeight="1"/>
    <row r="339" customFormat="1" ht="12" customHeight="1"/>
    <row r="340" customFormat="1" ht="12" customHeight="1"/>
    <row r="341" customFormat="1" ht="12" customHeight="1"/>
    <row r="342" customFormat="1" ht="12" customHeight="1"/>
    <row r="343" customFormat="1" ht="12" customHeight="1"/>
    <row r="344" customFormat="1" ht="12" customHeight="1"/>
    <row r="345" customFormat="1" ht="12" customHeight="1"/>
    <row r="346" customFormat="1" ht="12" customHeight="1"/>
    <row r="347" customFormat="1" ht="12" customHeight="1"/>
    <row r="348" customFormat="1" ht="12" customHeight="1"/>
    <row r="349" customFormat="1" ht="12" customHeight="1"/>
    <row r="350" customFormat="1" ht="12" customHeight="1"/>
    <row r="351" customFormat="1" ht="12" customHeight="1"/>
    <row r="352" customFormat="1" ht="12" customHeight="1"/>
    <row r="353" customFormat="1" ht="12" customHeight="1"/>
    <row r="354" customFormat="1" ht="12" customHeight="1"/>
    <row r="355" customFormat="1" ht="12" customHeight="1"/>
    <row r="356" customFormat="1" ht="12" customHeight="1"/>
    <row r="357" customFormat="1" ht="12" customHeight="1"/>
    <row r="358" customFormat="1" ht="12" customHeight="1"/>
    <row r="359" customFormat="1" ht="12" customHeight="1"/>
    <row r="360" customFormat="1" ht="12" customHeight="1"/>
    <row r="361" customFormat="1" ht="12" customHeight="1"/>
    <row r="362" customFormat="1" ht="12" customHeight="1"/>
    <row r="363" customFormat="1" ht="12" customHeight="1"/>
    <row r="364" customFormat="1" ht="12" customHeight="1"/>
    <row r="365" customFormat="1" ht="12" customHeight="1"/>
    <row r="366" customFormat="1" ht="12" customHeight="1"/>
    <row r="367" customFormat="1" ht="12" customHeight="1"/>
    <row r="368" customFormat="1" ht="12" customHeight="1"/>
    <row r="369" customFormat="1" ht="12" customHeight="1"/>
    <row r="370" customFormat="1" ht="12" customHeight="1"/>
    <row r="371" customFormat="1" ht="12" customHeight="1"/>
    <row r="372" customFormat="1" ht="12" customHeight="1"/>
    <row r="373" customFormat="1" ht="12" customHeight="1"/>
    <row r="374" customFormat="1" ht="12" customHeight="1"/>
    <row r="375" customFormat="1" ht="12" customHeight="1"/>
    <row r="376" customFormat="1" ht="12" customHeight="1"/>
    <row r="377" customFormat="1" ht="12" customHeight="1"/>
    <row r="378" customFormat="1" ht="12" customHeight="1"/>
    <row r="379" customFormat="1" ht="12" customHeight="1"/>
    <row r="380" customFormat="1" ht="12" customHeight="1"/>
    <row r="381" customFormat="1" ht="12" customHeight="1"/>
    <row r="382" customFormat="1" ht="12" customHeight="1"/>
    <row r="383" customFormat="1" ht="12" customHeight="1"/>
    <row r="384" customFormat="1" ht="12" customHeight="1"/>
    <row r="385" customFormat="1" ht="12" customHeight="1"/>
    <row r="386" customFormat="1" ht="12" customHeight="1"/>
    <row r="387" customFormat="1" ht="12" customHeight="1"/>
    <row r="388" customFormat="1" ht="12" customHeight="1"/>
    <row r="389" customFormat="1" ht="12" customHeight="1"/>
    <row r="390" customFormat="1" ht="12" customHeight="1"/>
    <row r="391" customFormat="1" ht="12" customHeight="1"/>
    <row r="392" customFormat="1" ht="12" customHeight="1"/>
    <row r="393" customFormat="1" ht="12" customHeight="1"/>
    <row r="394" customFormat="1" ht="12" customHeight="1"/>
    <row r="395" customFormat="1" ht="12" customHeight="1"/>
    <row r="396" customFormat="1" ht="12" customHeight="1"/>
    <row r="397" customFormat="1" ht="12" customHeight="1"/>
    <row r="398" customFormat="1" ht="12" customHeight="1"/>
    <row r="399" customFormat="1" ht="12" customHeight="1"/>
    <row r="400" customFormat="1" ht="12" customHeight="1"/>
    <row r="401" customFormat="1" ht="12" customHeight="1"/>
    <row r="402" customFormat="1" ht="12" customHeight="1"/>
    <row r="403" customFormat="1" ht="12" customHeight="1"/>
    <row r="404" customFormat="1" ht="12" customHeight="1"/>
    <row r="405" customFormat="1" ht="12" customHeight="1"/>
    <row r="406" customFormat="1" ht="12" customHeight="1"/>
    <row r="407" customFormat="1" ht="12" customHeight="1"/>
    <row r="408" customFormat="1" ht="12" customHeight="1"/>
    <row r="409" customFormat="1" ht="12" customHeight="1"/>
    <row r="410" customFormat="1" ht="12" customHeight="1"/>
    <row r="411" customFormat="1" ht="12" customHeight="1"/>
    <row r="412" customFormat="1" ht="12" customHeight="1"/>
    <row r="413" customFormat="1" ht="12" customHeight="1"/>
    <row r="414" customFormat="1" ht="12" customHeight="1"/>
    <row r="415" customFormat="1" ht="12" customHeight="1"/>
    <row r="416" customFormat="1" ht="12" customHeight="1"/>
    <row r="417" customFormat="1" ht="12" customHeight="1"/>
    <row r="418" customFormat="1" ht="12" customHeight="1"/>
    <row r="419" customFormat="1" ht="12" customHeight="1"/>
    <row r="420" customFormat="1" ht="12" customHeight="1"/>
    <row r="421" customFormat="1" ht="12" customHeight="1"/>
    <row r="422" customFormat="1" ht="12" customHeight="1"/>
    <row r="423" customFormat="1" ht="12" customHeight="1"/>
    <row r="424" customFormat="1" ht="12" customHeight="1"/>
    <row r="425" customFormat="1" ht="12" customHeight="1"/>
    <row r="426" customFormat="1" ht="12" customHeight="1"/>
    <row r="427" customFormat="1" ht="12" customHeight="1"/>
    <row r="428" customFormat="1" ht="12" customHeight="1"/>
    <row r="429" customFormat="1" ht="12" customHeight="1"/>
    <row r="430" customFormat="1" ht="12" customHeight="1"/>
    <row r="431" customFormat="1" ht="12" customHeight="1"/>
    <row r="432" customFormat="1" ht="12" customHeight="1"/>
    <row r="433" customFormat="1" ht="12" customHeight="1"/>
    <row r="434" customFormat="1" ht="12" customHeight="1"/>
    <row r="435" customFormat="1" ht="12" customHeight="1"/>
    <row r="436" customFormat="1" ht="12" customHeight="1"/>
    <row r="437" customFormat="1" ht="12" customHeight="1"/>
    <row r="438" customFormat="1" ht="12" customHeight="1"/>
    <row r="439" customFormat="1" ht="12" customHeight="1"/>
    <row r="440" customFormat="1" ht="12" customHeight="1"/>
    <row r="441" customFormat="1" ht="12" customHeight="1"/>
    <row r="442" customFormat="1" ht="12" customHeight="1"/>
    <row r="443" customFormat="1" ht="12" customHeight="1"/>
    <row r="444" customFormat="1" ht="12" customHeight="1"/>
    <row r="445" customFormat="1" ht="12" customHeight="1"/>
    <row r="446" customFormat="1" ht="12" customHeight="1"/>
    <row r="447" customFormat="1" ht="12" customHeight="1"/>
    <row r="448" customFormat="1" ht="12" customHeight="1"/>
    <row r="449" customFormat="1" ht="12" customHeight="1"/>
    <row r="450" customFormat="1" ht="12" customHeight="1"/>
    <row r="451" customFormat="1" ht="12" customHeight="1"/>
    <row r="452" customFormat="1" ht="12" customHeight="1"/>
    <row r="453" customFormat="1" ht="12" customHeight="1"/>
    <row r="454" customFormat="1" ht="12" customHeight="1"/>
    <row r="455" customFormat="1" ht="12" customHeight="1"/>
    <row r="456" customFormat="1" ht="12" customHeight="1"/>
    <row r="457" customFormat="1" ht="12" customHeight="1"/>
    <row r="458" customFormat="1" ht="12" customHeight="1"/>
    <row r="459" customFormat="1" ht="12" customHeight="1"/>
    <row r="460" customFormat="1" ht="12" customHeight="1"/>
    <row r="461" customFormat="1" ht="12" customHeight="1"/>
    <row r="462" customFormat="1" ht="12" customHeight="1"/>
    <row r="463" customFormat="1" ht="12" customHeight="1"/>
    <row r="464" customFormat="1" ht="12" customHeight="1"/>
    <row r="465" customFormat="1" ht="12" customHeight="1"/>
    <row r="466" customFormat="1" ht="12" customHeight="1"/>
    <row r="467" customFormat="1" ht="12" customHeight="1"/>
    <row r="468" customFormat="1" ht="12" customHeight="1"/>
    <row r="469" customFormat="1" ht="12" customHeight="1"/>
    <row r="470" customFormat="1" ht="12" customHeight="1"/>
    <row r="471" customFormat="1" ht="12" customHeight="1"/>
    <row r="472" customFormat="1" ht="12" customHeight="1"/>
    <row r="473" customFormat="1" ht="12" customHeight="1"/>
    <row r="474" customFormat="1" ht="12" customHeight="1"/>
    <row r="475" customFormat="1" ht="12" customHeight="1"/>
    <row r="476" customFormat="1" ht="12" customHeight="1"/>
    <row r="477" customFormat="1" ht="12" customHeight="1"/>
    <row r="478" customFormat="1" ht="12" customHeight="1"/>
    <row r="479" customFormat="1" ht="12" customHeight="1"/>
    <row r="480" customFormat="1" ht="12" customHeight="1"/>
    <row r="481" customFormat="1" ht="12" customHeight="1"/>
    <row r="482" customFormat="1" ht="12" customHeight="1"/>
    <row r="483" customFormat="1" ht="12" customHeight="1"/>
    <row r="484" customFormat="1" ht="12" customHeight="1"/>
    <row r="485" customFormat="1" ht="12" customHeight="1"/>
    <row r="486" customFormat="1" ht="12" customHeight="1"/>
    <row r="487" customFormat="1" ht="12" customHeight="1"/>
    <row r="488" customFormat="1" ht="12" customHeight="1"/>
    <row r="489" customFormat="1" ht="12" customHeight="1"/>
    <row r="490" customFormat="1" ht="12" customHeight="1"/>
    <row r="491" customFormat="1" ht="12" customHeight="1"/>
    <row r="492" customFormat="1" ht="12" customHeight="1"/>
    <row r="493" customFormat="1" ht="12" customHeight="1"/>
    <row r="494" customFormat="1" ht="12" customHeight="1"/>
    <row r="495" customFormat="1" ht="12" customHeight="1"/>
    <row r="496" customFormat="1" ht="12" customHeight="1"/>
    <row r="497" customFormat="1" ht="12" customHeight="1"/>
    <row r="498" customFormat="1" ht="12" customHeight="1"/>
    <row r="499" customFormat="1" ht="12" customHeight="1"/>
    <row r="500" customFormat="1" ht="12" customHeight="1"/>
    <row r="501" customFormat="1" ht="12" customHeight="1"/>
    <row r="502" customFormat="1" ht="12" customHeight="1"/>
    <row r="503" customFormat="1" ht="12" customHeight="1"/>
    <row r="504" customFormat="1" ht="12" customHeight="1"/>
    <row r="505" customFormat="1" ht="12" customHeight="1"/>
    <row r="506" customFormat="1" ht="12" customHeight="1"/>
    <row r="507" customFormat="1" ht="12" customHeight="1"/>
    <row r="508" customFormat="1" ht="12" customHeight="1"/>
    <row r="509" customFormat="1" ht="12" customHeight="1"/>
    <row r="510" customFormat="1" ht="12" customHeight="1"/>
    <row r="511" customFormat="1" ht="12" customHeight="1"/>
    <row r="512" customFormat="1" ht="12" customHeight="1"/>
    <row r="513" customFormat="1" ht="12" customHeight="1"/>
    <row r="514" customFormat="1" ht="12" customHeight="1"/>
    <row r="515" customFormat="1" ht="12" customHeight="1"/>
    <row r="516" customFormat="1" ht="12" customHeight="1"/>
    <row r="517" customFormat="1" ht="12" customHeight="1"/>
    <row r="518" customFormat="1" ht="12" customHeight="1"/>
    <row r="519" customFormat="1" ht="12" customHeight="1"/>
    <row r="520" customFormat="1" ht="12" customHeight="1"/>
    <row r="521" customFormat="1" ht="12" customHeight="1"/>
    <row r="522" customFormat="1" ht="12" customHeight="1"/>
    <row r="523" customFormat="1" ht="12" customHeight="1"/>
    <row r="524" customFormat="1" ht="12" customHeight="1"/>
    <row r="525" customFormat="1" ht="12" customHeight="1"/>
    <row r="526" customFormat="1" ht="12" customHeight="1"/>
    <row r="527" customFormat="1" ht="12" customHeight="1"/>
    <row r="528" customFormat="1" ht="12" customHeight="1"/>
    <row r="529" customFormat="1" ht="12" customHeight="1"/>
    <row r="530" customFormat="1" ht="12" customHeight="1"/>
    <row r="531" customFormat="1" ht="12" customHeight="1"/>
    <row r="532" customFormat="1" ht="12" customHeight="1"/>
    <row r="533" customFormat="1" ht="12" customHeight="1"/>
    <row r="534" customFormat="1" ht="12" customHeight="1"/>
    <row r="535" customFormat="1" ht="12" customHeight="1"/>
    <row r="536" customFormat="1" ht="12" customHeight="1"/>
    <row r="537" customFormat="1" ht="12" customHeight="1"/>
    <row r="538" customFormat="1" ht="12" customHeight="1"/>
    <row r="539" customFormat="1" ht="12" customHeight="1"/>
    <row r="540" customFormat="1" ht="12" customHeight="1"/>
    <row r="541" customFormat="1" ht="12" customHeight="1"/>
    <row r="542" customFormat="1" ht="12" customHeight="1"/>
    <row r="543" customFormat="1" ht="12" customHeight="1"/>
    <row r="544" customFormat="1" ht="12" customHeight="1"/>
    <row r="545" customFormat="1" ht="12" customHeight="1"/>
    <row r="546" customFormat="1" ht="12" customHeight="1"/>
    <row r="547" customFormat="1" ht="12" customHeight="1"/>
    <row r="548" customFormat="1" ht="12" customHeight="1"/>
    <row r="549" customFormat="1" ht="12" customHeight="1"/>
    <row r="550" customFormat="1" ht="12" customHeight="1"/>
    <row r="551" customFormat="1" ht="12" customHeight="1"/>
    <row r="552" customFormat="1" ht="12" customHeight="1"/>
    <row r="553" customFormat="1" ht="12" customHeight="1"/>
    <row r="554" customFormat="1" ht="12" customHeight="1"/>
    <row r="555" customFormat="1" ht="12" customHeight="1"/>
    <row r="556" customFormat="1" ht="12" customHeight="1"/>
    <row r="557" customFormat="1" ht="12" customHeight="1"/>
    <row r="558" customFormat="1" ht="12" customHeight="1"/>
    <row r="559" customFormat="1" ht="12" customHeight="1"/>
    <row r="560" customFormat="1" ht="12" customHeight="1"/>
    <row r="561" customFormat="1" ht="12" customHeight="1"/>
    <row r="562" customFormat="1" ht="12" customHeight="1"/>
    <row r="563" customFormat="1" ht="12" customHeight="1"/>
    <row r="564" customFormat="1" ht="12" customHeight="1"/>
    <row r="565" customFormat="1" ht="12" customHeight="1"/>
    <row r="566" customFormat="1" ht="12" customHeight="1"/>
    <row r="567" customFormat="1" ht="12" customHeight="1"/>
    <row r="568" customFormat="1" ht="12" customHeight="1"/>
    <row r="569" customFormat="1" ht="12" customHeight="1"/>
    <row r="570" customFormat="1" ht="12" customHeight="1"/>
    <row r="571" customFormat="1" ht="12" customHeight="1"/>
    <row r="572" customFormat="1" ht="12" customHeight="1"/>
    <row r="573" customFormat="1" ht="12" customHeight="1"/>
    <row r="574" customFormat="1" ht="12" customHeight="1"/>
    <row r="575" customFormat="1" ht="12" customHeight="1"/>
    <row r="576" customFormat="1" ht="12" customHeight="1"/>
    <row r="577" customFormat="1" ht="12" customHeight="1"/>
    <row r="578" customFormat="1" ht="12" customHeight="1"/>
    <row r="579" customFormat="1" ht="12" customHeight="1"/>
    <row r="580" customFormat="1" ht="12" customHeight="1"/>
    <row r="581" customFormat="1" ht="12" customHeight="1"/>
    <row r="582" customFormat="1" ht="12" customHeight="1"/>
    <row r="583" customFormat="1" ht="12" customHeight="1"/>
    <row r="584" customFormat="1" ht="12" customHeight="1"/>
    <row r="585" customFormat="1" ht="12" customHeight="1"/>
    <row r="586" customFormat="1" ht="12" customHeight="1"/>
    <row r="587" customFormat="1" ht="12" customHeight="1"/>
    <row r="588" customFormat="1" ht="12" customHeight="1"/>
    <row r="589" customFormat="1" ht="12" customHeight="1"/>
    <row r="590" customFormat="1" ht="12" customHeight="1"/>
    <row r="591" customFormat="1" ht="12" customHeight="1"/>
    <row r="592" customFormat="1" ht="12" customHeight="1"/>
    <row r="593" customFormat="1" ht="12" customHeight="1"/>
    <row r="594" customFormat="1" ht="12" customHeight="1"/>
    <row r="595" customFormat="1" ht="12" customHeight="1"/>
    <row r="596" customFormat="1" ht="12" customHeight="1"/>
    <row r="597" customFormat="1" ht="12" customHeight="1"/>
    <row r="598" customFormat="1" ht="12" customHeight="1"/>
    <row r="599" customFormat="1" ht="12" customHeight="1"/>
    <row r="600" customFormat="1" ht="12" customHeight="1"/>
    <row r="601" customFormat="1" ht="12" customHeight="1"/>
    <row r="602" customFormat="1" ht="12" customHeight="1"/>
    <row r="603" customFormat="1" ht="12" customHeight="1"/>
    <row r="604" customFormat="1" ht="12" customHeight="1"/>
    <row r="605" customFormat="1" ht="12" customHeight="1"/>
    <row r="606" customFormat="1" ht="12" customHeight="1"/>
    <row r="607" customFormat="1" ht="12" customHeight="1"/>
    <row r="608" customFormat="1" ht="12" customHeight="1"/>
    <row r="609" customFormat="1" ht="12" customHeight="1"/>
    <row r="610" customFormat="1" ht="12" customHeight="1"/>
    <row r="611" customFormat="1" ht="12" customHeight="1"/>
    <row r="612" customFormat="1" ht="12" customHeight="1"/>
    <row r="613" customFormat="1" ht="12" customHeight="1"/>
    <row r="614" customFormat="1" ht="12" customHeight="1"/>
    <row r="615" customFormat="1" ht="12" customHeight="1"/>
    <row r="616" customFormat="1" ht="12" customHeight="1"/>
    <row r="617" customFormat="1" ht="12" customHeight="1"/>
    <row r="618" customFormat="1" ht="12" customHeight="1"/>
    <row r="619" customFormat="1" ht="12" customHeight="1"/>
    <row r="620" customFormat="1" ht="12" customHeight="1"/>
    <row r="621" customFormat="1" ht="12" customHeight="1"/>
    <row r="622" customFormat="1" ht="12" customHeight="1"/>
    <row r="623" customFormat="1" ht="12" customHeight="1"/>
    <row r="624" customFormat="1" ht="12" customHeight="1"/>
    <row r="625" customFormat="1" ht="12" customHeight="1"/>
    <row r="626" customFormat="1" ht="12" customHeight="1"/>
    <row r="627" customFormat="1" ht="12" customHeight="1"/>
    <row r="628" customFormat="1" ht="12" customHeight="1"/>
    <row r="629" customFormat="1" ht="12" customHeight="1"/>
    <row r="630" customFormat="1" ht="12" customHeight="1"/>
    <row r="631" customFormat="1" ht="12" customHeight="1"/>
    <row r="632" customFormat="1" ht="12" customHeight="1"/>
    <row r="633" customFormat="1" ht="12" customHeight="1"/>
    <row r="634" customFormat="1" ht="12" customHeight="1"/>
    <row r="635" customFormat="1" ht="12" customHeight="1"/>
    <row r="636" customFormat="1" ht="12" customHeight="1"/>
    <row r="637" customFormat="1" ht="12" customHeight="1"/>
    <row r="638" customFormat="1" ht="12" customHeight="1"/>
    <row r="639" customFormat="1" ht="12" customHeight="1"/>
    <row r="640" customFormat="1" ht="12" customHeight="1"/>
    <row r="641" customFormat="1" ht="12" customHeight="1"/>
    <row r="642" customFormat="1" ht="12" customHeight="1"/>
    <row r="643" customFormat="1" ht="12" customHeight="1"/>
    <row r="644" customFormat="1" ht="12" customHeight="1"/>
    <row r="645" customFormat="1" ht="12" customHeight="1"/>
    <row r="646" customFormat="1" ht="12" customHeight="1"/>
    <row r="647" customFormat="1" ht="12" customHeight="1"/>
    <row r="648" customFormat="1" ht="12" customHeight="1"/>
    <row r="649" customFormat="1" ht="12" customHeight="1"/>
    <row r="650" customFormat="1" ht="12" customHeight="1"/>
    <row r="651" customFormat="1" ht="12" customHeight="1"/>
    <row r="652" customFormat="1" ht="12" customHeight="1"/>
    <row r="653" customFormat="1" ht="12" customHeight="1"/>
    <row r="654" customFormat="1" ht="12" customHeight="1"/>
    <row r="655" customFormat="1" ht="12" customHeight="1"/>
    <row r="656" customFormat="1" ht="12" customHeight="1"/>
    <row r="657" customFormat="1" ht="12" customHeight="1"/>
    <row r="658" customFormat="1" ht="12" customHeight="1"/>
    <row r="659" customFormat="1" ht="12" customHeight="1"/>
    <row r="660" customFormat="1" ht="12" customHeight="1"/>
    <row r="661" customFormat="1" ht="12" customHeight="1"/>
    <row r="662" customFormat="1" ht="12" customHeight="1"/>
    <row r="663" customFormat="1" ht="12" customHeight="1"/>
    <row r="664" customFormat="1" ht="12" customHeight="1"/>
    <row r="665" customFormat="1" ht="12" customHeight="1"/>
    <row r="666" customFormat="1" ht="12" customHeight="1"/>
    <row r="667" customFormat="1" ht="12" customHeight="1"/>
    <row r="668" customFormat="1" ht="12" customHeight="1"/>
    <row r="669" customFormat="1" ht="12" customHeight="1"/>
    <row r="670" customFormat="1" ht="12" customHeight="1"/>
    <row r="671" customFormat="1" ht="12" customHeight="1"/>
    <row r="672" customFormat="1" ht="12" customHeight="1"/>
    <row r="673" customFormat="1" ht="12" customHeight="1"/>
    <row r="674" customFormat="1" ht="12" customHeight="1"/>
    <row r="675" customFormat="1" ht="12" customHeight="1"/>
    <row r="676" customFormat="1" ht="12" customHeight="1"/>
    <row r="677" customFormat="1" ht="12" customHeight="1"/>
    <row r="678" customFormat="1" ht="12" customHeight="1"/>
    <row r="679" customFormat="1" ht="12" customHeight="1"/>
    <row r="680" customFormat="1" ht="12" customHeight="1"/>
    <row r="681" customFormat="1" ht="12" customHeight="1"/>
    <row r="682" customFormat="1" ht="12" customHeight="1"/>
    <row r="683" customFormat="1" ht="12" customHeight="1"/>
    <row r="684" customFormat="1" ht="12" customHeight="1"/>
    <row r="685" customFormat="1" ht="12" customHeight="1"/>
    <row r="686" customFormat="1" ht="12" customHeight="1"/>
    <row r="687" customFormat="1" ht="12" customHeight="1"/>
    <row r="688" customFormat="1" ht="12" customHeight="1"/>
    <row r="689" customFormat="1" ht="12" customHeight="1"/>
    <row r="690" customFormat="1" ht="12" customHeight="1"/>
    <row r="691" customFormat="1" ht="12" customHeight="1"/>
    <row r="692" customFormat="1" ht="12" customHeight="1"/>
    <row r="693" customFormat="1" ht="12" customHeight="1"/>
    <row r="694" customFormat="1" ht="12" customHeight="1"/>
    <row r="695" customFormat="1" ht="12" customHeight="1"/>
    <row r="696" customFormat="1" ht="12" customHeight="1"/>
    <row r="697" customFormat="1" ht="12" customHeight="1"/>
    <row r="698" customFormat="1" ht="12" customHeight="1"/>
    <row r="699" customFormat="1" ht="12" customHeight="1"/>
    <row r="700" customFormat="1" ht="12" customHeight="1"/>
    <row r="701" customFormat="1" ht="12" customHeight="1"/>
    <row r="702" customFormat="1" ht="12" customHeight="1"/>
    <row r="703" customFormat="1" ht="12" customHeight="1"/>
    <row r="704" customFormat="1" ht="12" customHeight="1"/>
    <row r="705" customFormat="1" ht="12" customHeight="1"/>
    <row r="706" customFormat="1" ht="12" customHeight="1"/>
    <row r="707" customFormat="1" ht="12" customHeight="1"/>
    <row r="708" customFormat="1" ht="12" customHeight="1"/>
    <row r="709" customFormat="1" ht="12" customHeight="1"/>
    <row r="710" customFormat="1" ht="12" customHeight="1"/>
    <row r="711" customFormat="1" ht="12" customHeight="1"/>
    <row r="712" customFormat="1" ht="12" customHeight="1"/>
    <row r="713" customFormat="1" ht="12" customHeight="1"/>
    <row r="714" customFormat="1" ht="12" customHeight="1"/>
    <row r="715" customFormat="1" ht="12" customHeight="1"/>
    <row r="716" customFormat="1" ht="12" customHeight="1"/>
    <row r="717" customFormat="1" ht="12" customHeight="1"/>
    <row r="718" customFormat="1" ht="12" customHeight="1"/>
    <row r="719" customFormat="1" ht="12" customHeight="1"/>
    <row r="720" customFormat="1" ht="12" customHeight="1"/>
    <row r="721" customFormat="1" ht="12" customHeight="1"/>
    <row r="722" customFormat="1" ht="12" customHeight="1"/>
    <row r="723" customFormat="1" ht="12" customHeight="1"/>
    <row r="724" customFormat="1" ht="12" customHeight="1"/>
    <row r="725" customFormat="1" ht="12" customHeight="1"/>
    <row r="726" customFormat="1" ht="12" customHeight="1"/>
    <row r="727" customFormat="1" ht="12" customHeight="1"/>
    <row r="728" customFormat="1" ht="12" customHeight="1"/>
    <row r="729" customFormat="1" ht="12" customHeight="1"/>
    <row r="730" customFormat="1" ht="12" customHeight="1"/>
    <row r="731" customFormat="1" ht="12" customHeight="1"/>
    <row r="732" customFormat="1" ht="12" customHeight="1"/>
    <row r="733" customFormat="1" ht="12" customHeight="1"/>
    <row r="734" customFormat="1" ht="12" customHeight="1"/>
    <row r="735" customFormat="1" ht="12" customHeight="1"/>
    <row r="736" customFormat="1" ht="12" customHeight="1"/>
    <row r="737" customFormat="1" ht="12" customHeight="1"/>
    <row r="738" customFormat="1" ht="12" customHeight="1"/>
    <row r="739" customFormat="1" ht="12" customHeight="1"/>
    <row r="740" customFormat="1" ht="12" customHeight="1"/>
    <row r="741" customFormat="1" ht="12" customHeight="1"/>
    <row r="742" customFormat="1" ht="12" customHeight="1"/>
    <row r="743" customFormat="1" ht="12" customHeight="1"/>
    <row r="744" customFormat="1" ht="12" customHeight="1"/>
    <row r="745" customFormat="1" ht="12" customHeight="1"/>
    <row r="746" customFormat="1" ht="12" customHeight="1"/>
    <row r="747" customFormat="1" ht="12" customHeight="1"/>
    <row r="748" customFormat="1" ht="12" customHeight="1"/>
    <row r="749" customFormat="1" ht="12" customHeight="1"/>
    <row r="750" customFormat="1" ht="12" customHeight="1"/>
    <row r="751" customFormat="1" ht="12" customHeight="1"/>
    <row r="752" customFormat="1" ht="12" customHeight="1"/>
    <row r="753" customFormat="1" ht="12" customHeight="1"/>
    <row r="754" customFormat="1" ht="12" customHeight="1"/>
    <row r="755" customFormat="1" ht="12" customHeight="1"/>
    <row r="756" customFormat="1" ht="12" customHeight="1"/>
    <row r="757" customFormat="1" ht="12" customHeight="1"/>
    <row r="758" customFormat="1" ht="12" customHeight="1"/>
    <row r="759" customFormat="1" ht="12" customHeight="1"/>
    <row r="760" customFormat="1" ht="12" customHeight="1"/>
    <row r="761" customFormat="1" ht="12" customHeight="1"/>
    <row r="762" customFormat="1" ht="12" customHeight="1"/>
    <row r="763" customFormat="1" ht="12" customHeight="1"/>
    <row r="764" customFormat="1" ht="12" customHeight="1"/>
    <row r="765" customFormat="1" ht="12" customHeight="1"/>
    <row r="766" customFormat="1" ht="12" customHeight="1"/>
    <row r="767" customFormat="1" ht="12" customHeight="1"/>
    <row r="768" customFormat="1" ht="12" customHeight="1"/>
    <row r="769" customFormat="1" ht="12" customHeight="1"/>
    <row r="770" customFormat="1" ht="12" customHeight="1"/>
    <row r="771" customFormat="1" ht="12" customHeight="1"/>
    <row r="772" customFormat="1" ht="12" customHeight="1"/>
    <row r="773" customFormat="1" ht="12" customHeight="1"/>
    <row r="774" customFormat="1" ht="12" customHeight="1"/>
    <row r="775" customFormat="1" ht="12" customHeight="1"/>
    <row r="776" customFormat="1" ht="12" customHeight="1"/>
    <row r="777" customFormat="1" ht="12" customHeight="1"/>
    <row r="778" customFormat="1" ht="12" customHeight="1"/>
    <row r="779" customFormat="1" ht="12" customHeight="1"/>
    <row r="780" customFormat="1" ht="12" customHeight="1"/>
    <row r="781" customFormat="1" ht="12" customHeight="1"/>
    <row r="782" customFormat="1" ht="12" customHeight="1"/>
    <row r="783" customFormat="1" ht="12" customHeight="1"/>
    <row r="784" customFormat="1" ht="12" customHeight="1"/>
    <row r="785" customFormat="1" ht="12" customHeight="1"/>
    <row r="786" customFormat="1" ht="12" customHeight="1"/>
    <row r="787" customFormat="1" ht="12" customHeight="1"/>
    <row r="788" customFormat="1" ht="12" customHeight="1"/>
    <row r="789" customFormat="1" ht="12" customHeight="1"/>
    <row r="790" customFormat="1" ht="12" customHeight="1"/>
    <row r="791" customFormat="1" ht="12" customHeight="1"/>
    <row r="792" customFormat="1" ht="12" customHeight="1"/>
    <row r="793" customFormat="1" ht="12" customHeight="1"/>
    <row r="794" customFormat="1" ht="12" customHeight="1"/>
    <row r="795" customFormat="1" ht="12" customHeight="1"/>
    <row r="796" customFormat="1" ht="12" customHeight="1"/>
    <row r="797" customFormat="1" ht="12" customHeight="1"/>
    <row r="798" customFormat="1" ht="12" customHeight="1"/>
    <row r="799" customFormat="1" ht="12" customHeight="1"/>
    <row r="800" customFormat="1" ht="12" customHeight="1"/>
    <row r="801" customFormat="1" ht="12" customHeight="1"/>
    <row r="802" customFormat="1" ht="12" customHeight="1"/>
    <row r="803" customFormat="1" ht="12" customHeight="1"/>
    <row r="804" customFormat="1" ht="12" customHeight="1"/>
    <row r="805" customFormat="1" ht="12" customHeight="1"/>
    <row r="806" customFormat="1" ht="12" customHeight="1"/>
    <row r="807" customFormat="1" ht="12" customHeight="1"/>
    <row r="808" customFormat="1" ht="12" customHeight="1"/>
    <row r="809" customFormat="1" ht="12" customHeight="1"/>
    <row r="810" customFormat="1" ht="12" customHeight="1"/>
    <row r="811" customFormat="1" ht="12" customHeight="1"/>
    <row r="812" customFormat="1" ht="12" customHeight="1"/>
    <row r="813" customFormat="1" ht="12" customHeight="1"/>
    <row r="814" customFormat="1" ht="12" customHeight="1"/>
    <row r="815" customFormat="1" ht="12" customHeight="1"/>
    <row r="816" customFormat="1" ht="12" customHeight="1"/>
    <row r="817" customFormat="1" ht="12" customHeight="1"/>
    <row r="818" customFormat="1" ht="12" customHeight="1"/>
    <row r="819" customFormat="1" ht="12" customHeight="1"/>
    <row r="820" customFormat="1" ht="12" customHeight="1"/>
    <row r="821" customFormat="1" ht="12" customHeight="1"/>
    <row r="822" customFormat="1" ht="12" customHeight="1"/>
    <row r="823" customFormat="1" ht="12" customHeight="1"/>
    <row r="824" customFormat="1" ht="12" customHeight="1"/>
    <row r="825" customFormat="1" ht="12" customHeight="1"/>
    <row r="826" customFormat="1" ht="12" customHeight="1"/>
    <row r="827" customFormat="1" ht="12" customHeight="1"/>
    <row r="828" customFormat="1" ht="12" customHeight="1"/>
    <row r="829" customFormat="1" ht="12" customHeight="1"/>
    <row r="830" customFormat="1" ht="12" customHeight="1"/>
    <row r="831" customFormat="1" ht="12" customHeight="1"/>
    <row r="832" customFormat="1" ht="12" customHeight="1"/>
    <row r="833" customFormat="1" ht="12" customHeight="1"/>
    <row r="834" customFormat="1" ht="12" customHeight="1"/>
    <row r="835" customFormat="1" ht="12" customHeight="1"/>
    <row r="836" customFormat="1" ht="12" customHeight="1"/>
    <row r="837" customFormat="1" ht="12" customHeight="1"/>
    <row r="838" customFormat="1" ht="12" customHeight="1"/>
    <row r="839" customFormat="1" ht="12" customHeight="1"/>
    <row r="840" customFormat="1" ht="12" customHeight="1"/>
    <row r="841" customFormat="1" ht="12" customHeight="1"/>
    <row r="842" customFormat="1" ht="12" customHeight="1"/>
    <row r="843" customFormat="1" ht="12" customHeight="1"/>
    <row r="844" customFormat="1" ht="12" customHeight="1"/>
    <row r="845" customFormat="1" ht="12" customHeight="1"/>
    <row r="846" customFormat="1" ht="12" customHeight="1"/>
    <row r="847" customFormat="1" ht="12" customHeight="1"/>
    <row r="848" customFormat="1" ht="12" customHeight="1"/>
    <row r="849" customFormat="1" ht="12" customHeight="1"/>
    <row r="850" customFormat="1" ht="12" customHeight="1"/>
    <row r="851" customFormat="1" ht="12" customHeight="1"/>
    <row r="852" customFormat="1" ht="12" customHeight="1"/>
    <row r="853" customFormat="1" ht="12" customHeight="1"/>
    <row r="854" customFormat="1" ht="12" customHeight="1"/>
    <row r="855" customFormat="1" ht="12" customHeight="1"/>
    <row r="856" customFormat="1" ht="12" customHeight="1"/>
    <row r="857" customFormat="1" ht="12" customHeight="1"/>
    <row r="858" customFormat="1" ht="12" customHeight="1"/>
    <row r="859" customFormat="1" ht="12" customHeight="1"/>
    <row r="860" customFormat="1" ht="12" customHeight="1"/>
    <row r="861" customFormat="1" ht="12" customHeight="1"/>
    <row r="862" customFormat="1" ht="12" customHeight="1"/>
    <row r="863" customFormat="1" ht="12" customHeight="1"/>
    <row r="864" customFormat="1" ht="12" customHeight="1"/>
    <row r="865" customFormat="1" ht="12" customHeight="1"/>
    <row r="866" customFormat="1" ht="12" customHeight="1"/>
    <row r="867" customFormat="1" ht="12" customHeight="1"/>
    <row r="868" customFormat="1" ht="12" customHeight="1"/>
    <row r="869" customFormat="1" ht="12" customHeight="1"/>
    <row r="870" customFormat="1" ht="12" customHeight="1"/>
    <row r="871" customFormat="1" ht="12" customHeight="1"/>
    <row r="872" customFormat="1" ht="12" customHeight="1"/>
    <row r="873" customFormat="1" ht="12" customHeight="1"/>
    <row r="874" customFormat="1" ht="12" customHeight="1"/>
    <row r="875" customFormat="1" ht="12" customHeight="1"/>
    <row r="876" customFormat="1" ht="12" customHeight="1"/>
    <row r="877" customFormat="1" ht="12" customHeight="1"/>
    <row r="878" customFormat="1" ht="12" customHeight="1"/>
    <row r="879" customFormat="1" ht="12" customHeight="1"/>
    <row r="880" customFormat="1" ht="12" customHeight="1"/>
    <row r="881" customFormat="1" ht="12" customHeight="1"/>
    <row r="882" customFormat="1" ht="12" customHeight="1"/>
    <row r="883" customFormat="1" ht="12" customHeight="1"/>
    <row r="884" customFormat="1" ht="12" customHeight="1"/>
    <row r="885" customFormat="1" ht="12" customHeight="1"/>
    <row r="886" customFormat="1" ht="12" customHeight="1"/>
    <row r="887" customFormat="1" ht="12" customHeight="1"/>
    <row r="888" customFormat="1" ht="12" customHeight="1"/>
    <row r="889" customFormat="1" ht="12" customHeight="1"/>
    <row r="890" customFormat="1" ht="12" customHeight="1"/>
    <row r="891" customFormat="1" ht="12" customHeight="1"/>
    <row r="892" customFormat="1" ht="12" customHeight="1"/>
    <row r="893" customFormat="1" ht="12" customHeight="1"/>
    <row r="894" customFormat="1" ht="12" customHeight="1"/>
    <row r="895" customFormat="1" ht="12" customHeight="1"/>
    <row r="896" customFormat="1" ht="12" customHeight="1"/>
    <row r="897" customFormat="1" ht="12" customHeight="1"/>
    <row r="898" customFormat="1" ht="12" customHeight="1"/>
    <row r="899" customFormat="1" ht="12" customHeight="1"/>
    <row r="900" customFormat="1" ht="12" customHeight="1"/>
    <row r="901" customFormat="1" ht="12" customHeight="1"/>
    <row r="902" customFormat="1" ht="12" customHeight="1"/>
    <row r="903" customFormat="1" ht="12" customHeight="1"/>
    <row r="904" customFormat="1" ht="12" customHeight="1"/>
    <row r="905" customFormat="1" ht="12" customHeight="1"/>
    <row r="906" customFormat="1" ht="12" customHeight="1"/>
    <row r="907" customFormat="1" ht="12" customHeight="1"/>
    <row r="908" customFormat="1" ht="12" customHeight="1"/>
    <row r="909" customFormat="1" ht="12" customHeight="1"/>
    <row r="910" customFormat="1" ht="12" customHeight="1"/>
    <row r="911" customFormat="1" ht="12" customHeight="1"/>
    <row r="912" customFormat="1" ht="12" customHeight="1"/>
    <row r="913" customFormat="1" ht="12" customHeight="1"/>
    <row r="914" customFormat="1" ht="12" customHeight="1"/>
    <row r="915" customFormat="1" ht="12" customHeight="1"/>
    <row r="916" customFormat="1" ht="12" customHeight="1"/>
    <row r="917" customFormat="1" ht="12" customHeight="1"/>
    <row r="918" customFormat="1" ht="12" customHeight="1"/>
    <row r="919" customFormat="1" ht="12" customHeight="1"/>
    <row r="920" customFormat="1" ht="12" customHeight="1"/>
    <row r="921" customFormat="1" ht="12" customHeight="1"/>
    <row r="922" customFormat="1" ht="12" customHeight="1"/>
    <row r="923" customFormat="1" ht="12" customHeight="1"/>
    <row r="924" customFormat="1" ht="12" customHeight="1"/>
    <row r="925" customFormat="1" ht="12" customHeight="1"/>
    <row r="926" customFormat="1" ht="12" customHeight="1"/>
    <row r="927" customFormat="1" ht="12" customHeight="1"/>
    <row r="928" customFormat="1" ht="12" customHeight="1"/>
    <row r="929" customFormat="1" ht="12" customHeight="1"/>
    <row r="930" customFormat="1" ht="12" customHeight="1"/>
    <row r="931" customFormat="1" ht="12" customHeight="1"/>
    <row r="932" customFormat="1" ht="12" customHeight="1"/>
    <row r="933" customFormat="1" ht="12" customHeight="1"/>
    <row r="934" customFormat="1" ht="12" customHeight="1"/>
    <row r="935" customFormat="1" ht="12" customHeight="1"/>
    <row r="936" customFormat="1" ht="12" customHeight="1"/>
    <row r="937" customFormat="1" ht="12" customHeight="1"/>
    <row r="938" customFormat="1" ht="12" customHeight="1"/>
    <row r="939" customFormat="1" ht="12" customHeight="1"/>
    <row r="940" customFormat="1" ht="12" customHeight="1"/>
    <row r="941" customFormat="1" ht="12" customHeight="1"/>
    <row r="942" customFormat="1" ht="12" customHeight="1"/>
    <row r="943" customFormat="1" ht="12" customHeight="1"/>
    <row r="944" customFormat="1" ht="12" customHeight="1"/>
    <row r="945" customFormat="1" ht="12" customHeight="1"/>
    <row r="946" customFormat="1" ht="12" customHeight="1"/>
    <row r="947" customFormat="1" ht="12" customHeight="1"/>
    <row r="948" customFormat="1" ht="12" customHeight="1"/>
    <row r="949" customFormat="1" ht="12" customHeight="1"/>
    <row r="950" customFormat="1" ht="12" customHeight="1"/>
    <row r="951" customFormat="1" ht="12" customHeight="1"/>
    <row r="952" customFormat="1" ht="12" customHeight="1"/>
    <row r="953" customFormat="1" ht="12" customHeight="1"/>
    <row r="954" customFormat="1" ht="12" customHeight="1"/>
    <row r="955" customFormat="1" ht="12" customHeight="1"/>
    <row r="956" customFormat="1" ht="12" customHeight="1"/>
    <row r="957" customFormat="1" ht="12" customHeight="1"/>
    <row r="958" customFormat="1" ht="12" customHeight="1"/>
    <row r="959" customFormat="1" ht="12" customHeight="1"/>
    <row r="960" customFormat="1" ht="12" customHeight="1"/>
    <row r="961" customFormat="1" ht="12" customHeight="1"/>
    <row r="962" customFormat="1" ht="12" customHeight="1"/>
    <row r="963" customFormat="1" ht="12" customHeight="1"/>
    <row r="964" customFormat="1" ht="12" customHeight="1"/>
    <row r="965" customFormat="1" ht="12" customHeight="1"/>
    <row r="966" customFormat="1" ht="12" customHeight="1"/>
    <row r="967" customFormat="1" ht="12" customHeight="1"/>
    <row r="968" customFormat="1" ht="12" customHeight="1"/>
    <row r="969" customFormat="1" ht="12" customHeight="1"/>
    <row r="970" customFormat="1" ht="12" customHeight="1"/>
    <row r="971" customFormat="1" ht="12" customHeight="1"/>
    <row r="972" customFormat="1" ht="12" customHeight="1"/>
    <row r="973" customFormat="1" ht="12" customHeight="1"/>
    <row r="974" customFormat="1" ht="12" customHeight="1"/>
    <row r="975" customFormat="1" ht="12" customHeight="1"/>
    <row r="976" customFormat="1" ht="12" customHeight="1"/>
    <row r="977" customFormat="1" ht="12" customHeight="1"/>
    <row r="978" customFormat="1" ht="12" customHeight="1"/>
    <row r="979" customFormat="1" ht="12" customHeight="1"/>
    <row r="980" customFormat="1" ht="12" customHeight="1"/>
    <row r="981" customFormat="1" ht="12" customHeight="1"/>
    <row r="982" customFormat="1" ht="12" customHeight="1"/>
    <row r="983" customFormat="1" ht="12" customHeight="1"/>
    <row r="984" customFormat="1" ht="12" customHeight="1"/>
    <row r="985" customFormat="1" ht="12" customHeight="1"/>
    <row r="986" customFormat="1" ht="12" customHeight="1"/>
    <row r="987" customFormat="1" ht="12" customHeight="1"/>
    <row r="988" customFormat="1" ht="12" customHeight="1"/>
    <row r="989" customFormat="1" ht="12" customHeight="1"/>
    <row r="990" customFormat="1" ht="12" customHeight="1"/>
    <row r="991" customFormat="1" ht="12" customHeight="1"/>
    <row r="992" customFormat="1" ht="12" customHeight="1"/>
    <row r="993" customFormat="1" ht="12" customHeight="1"/>
    <row r="994" customFormat="1" ht="12" customHeight="1"/>
    <row r="995" customFormat="1" ht="12" customHeight="1"/>
    <row r="996" customFormat="1" ht="12" customHeight="1"/>
    <row r="997" customFormat="1" ht="12" customHeight="1"/>
    <row r="998" customFormat="1" ht="12" customHeight="1"/>
    <row r="999" customFormat="1" ht="12" customHeight="1"/>
    <row r="1000" customFormat="1" ht="12" customHeight="1"/>
  </sheetData>
  <mergeCells count="1">
    <mergeCell ref="C1:D1"/>
  </mergeCells>
  <dataValidations count="2">
    <dataValidation type="list" allowBlank="1" showErrorMessage="1" sqref="B4" xr:uid="{B9230175-97D2-B440-A1AF-AAAE1656FB14}">
      <formula1>artiesten</formula1>
    </dataValidation>
    <dataValidation type="list" allowBlank="1" showErrorMessage="1" sqref="B5" xr:uid="{E72152A1-A534-CE47-8B6A-2E3DED773F78}">
      <formula1>productie</formula1>
    </dataValidation>
  </dataValidations>
  <pageMargins left="0.75" right="0.75" top="1" bottom="1" header="0" footer="0"/>
  <pageSetup paperSize="9" orientation="portrait"/>
  <legacyDrawing r:id="rId1"/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>
    <pageSetUpPr fitToPage="1"/>
  </sheetPr>
  <dimension ref="A1:Z1000"/>
  <sheetViews>
    <sheetView workbookViewId="0">
      <selection sqref="A1:XFD1048576"/>
    </sheetView>
  </sheetViews>
  <sheetFormatPr defaultColWidth="14.5" defaultRowHeight="15" customHeight="1"/>
  <cols>
    <col min="1" max="1" width="36.5" customWidth="1"/>
    <col min="2" max="2" width="10.875" customWidth="1"/>
    <col min="3" max="3" width="15.125" customWidth="1"/>
    <col min="4" max="4" width="14" customWidth="1"/>
    <col min="5" max="26" width="10.875" customWidth="1"/>
  </cols>
  <sheetData>
    <row r="1" spans="1:26" s="93" customFormat="1" ht="15.95">
      <c r="A1" s="128" t="s">
        <v>40</v>
      </c>
      <c r="B1" s="129">
        <v>2026</v>
      </c>
      <c r="C1" s="169" t="s">
        <v>132</v>
      </c>
      <c r="D1" s="182"/>
      <c r="E1" s="96"/>
      <c r="F1" s="96"/>
      <c r="G1" s="96"/>
      <c r="H1" s="96"/>
      <c r="I1" s="96"/>
      <c r="J1" s="96"/>
      <c r="K1" s="96"/>
      <c r="L1" s="96"/>
      <c r="M1" s="96"/>
      <c r="N1" s="96"/>
    </row>
    <row r="2" spans="1:26" ht="12" customHeight="1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</row>
    <row r="3" spans="1:26" ht="12" customHeight="1">
      <c r="A3" s="17" t="s">
        <v>42</v>
      </c>
      <c r="B3" s="18" t="s">
        <v>15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26" ht="12" customHeight="1">
      <c r="A4" s="17" t="s">
        <v>43</v>
      </c>
      <c r="B4" s="18" t="s">
        <v>15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</row>
    <row r="5" spans="1:26" ht="12" customHeight="1">
      <c r="A5" s="17" t="s">
        <v>44</v>
      </c>
      <c r="B5" s="18" t="s">
        <v>15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</row>
    <row r="6" spans="1:26" ht="12" customHeight="1">
      <c r="A6" s="17" t="s">
        <v>45</v>
      </c>
      <c r="B6" s="19">
        <v>0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2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</row>
    <row r="8" spans="1:26" ht="12" customHeight="1">
      <c r="A8" s="15" t="s">
        <v>46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</row>
    <row r="9" spans="1:26" ht="12" customHeight="1">
      <c r="A9" s="17" t="s">
        <v>47</v>
      </c>
      <c r="B9" s="20" t="s">
        <v>123</v>
      </c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</row>
    <row r="10" spans="1:26" ht="12" customHeight="1">
      <c r="A10" s="17" t="s">
        <v>49</v>
      </c>
      <c r="B10" s="18" t="s">
        <v>15</v>
      </c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</row>
    <row r="11" spans="1:26" ht="12" customHeight="1">
      <c r="A11" s="17" t="s">
        <v>50</v>
      </c>
      <c r="B11" s="18" t="s">
        <v>15</v>
      </c>
      <c r="C11" s="6" t="s">
        <v>15</v>
      </c>
      <c r="D11" s="6" t="s">
        <v>15</v>
      </c>
      <c r="E11" s="6"/>
      <c r="F11" s="6"/>
      <c r="G11" s="6"/>
      <c r="H11" s="6"/>
      <c r="I11" s="6"/>
      <c r="J11" s="6"/>
      <c r="K11" s="6"/>
      <c r="L11" s="6"/>
      <c r="M11" s="6"/>
      <c r="N11" s="6"/>
    </row>
    <row r="12" spans="1:26" ht="12" customHeight="1">
      <c r="A12" s="17" t="s">
        <v>51</v>
      </c>
      <c r="B12" s="18" t="s">
        <v>15</v>
      </c>
      <c r="C12" s="6" t="s">
        <v>15</v>
      </c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</row>
    <row r="13" spans="1:26" ht="12" customHeight="1">
      <c r="A13" s="17" t="s">
        <v>52</v>
      </c>
      <c r="B13" s="18" t="s">
        <v>15</v>
      </c>
      <c r="C13" s="6" t="s">
        <v>15</v>
      </c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</row>
    <row r="14" spans="1:26" ht="12" customHeight="1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</row>
    <row r="15" spans="1:26" ht="12" customHeight="1">
      <c r="A15" s="17" t="s">
        <v>107</v>
      </c>
      <c r="B15" s="21">
        <v>0</v>
      </c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</row>
    <row r="16" spans="1:26" ht="12" customHeight="1">
      <c r="A16" s="17" t="s">
        <v>108</v>
      </c>
      <c r="B16" s="21">
        <v>0</v>
      </c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</row>
    <row r="17" spans="1:14" ht="12" customHeight="1">
      <c r="A17" s="17" t="s">
        <v>109</v>
      </c>
      <c r="B17" s="21">
        <v>0</v>
      </c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</row>
    <row r="18" spans="1:14" ht="12" customHeight="1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</row>
    <row r="19" spans="1:14" ht="12" customHeight="1">
      <c r="A19" s="17" t="s">
        <v>133</v>
      </c>
      <c r="B19" s="24">
        <f t="shared" ref="B19:B21" si="0">B15*3/13/38</f>
        <v>0</v>
      </c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</row>
    <row r="20" spans="1:14" ht="12" customHeight="1">
      <c r="A20" s="17" t="s">
        <v>134</v>
      </c>
      <c r="B20" s="24">
        <f t="shared" si="0"/>
        <v>0</v>
      </c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</row>
    <row r="21" spans="1:14" ht="12" customHeight="1">
      <c r="A21" s="17" t="s">
        <v>135</v>
      </c>
      <c r="B21" s="24">
        <f t="shared" si="0"/>
        <v>0</v>
      </c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</row>
    <row r="22" spans="1:14" ht="12" customHeight="1">
      <c r="A22" s="6" t="s">
        <v>15</v>
      </c>
      <c r="B22" s="6" t="s">
        <v>15</v>
      </c>
      <c r="C22" s="6" t="s">
        <v>15</v>
      </c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</row>
    <row r="23" spans="1:14" ht="12" customHeight="1">
      <c r="A23" s="17" t="s">
        <v>75</v>
      </c>
      <c r="B23" s="8">
        <f>'RSZ-tarieven'!B5</f>
        <v>0.30609999999999998</v>
      </c>
      <c r="C23" s="8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</row>
    <row r="24" spans="1:14" ht="12" customHeight="1">
      <c r="A24" s="17" t="s">
        <v>76</v>
      </c>
      <c r="B24" s="8">
        <f>'RSZ-tarieven'!B15</f>
        <v>1.9799999999999998E-2</v>
      </c>
      <c r="C24" s="8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</row>
    <row r="25" spans="1:14" ht="12" customHeight="1">
      <c r="A25" s="17" t="s">
        <v>77</v>
      </c>
      <c r="B25" s="22">
        <f>IF(B6&lt;10,0,1.69%)</f>
        <v>0</v>
      </c>
      <c r="C25" s="8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</row>
    <row r="26" spans="1:14" ht="12" customHeight="1">
      <c r="A26" s="17" t="s">
        <v>136</v>
      </c>
      <c r="B26" s="26">
        <f>IF(B15&gt;3744,0,0.14*(11233.89-(B15*3))/13/5/38)</f>
        <v>0.63673870445344127</v>
      </c>
      <c r="C26" s="6" t="s">
        <v>15</v>
      </c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</row>
    <row r="27" spans="1:14" ht="12" customHeight="1">
      <c r="A27" s="17" t="s">
        <v>79</v>
      </c>
      <c r="B27" s="53">
        <f>('RSZ-tarieven'!B31)*3/13/38</f>
        <v>1.0465587044534412</v>
      </c>
      <c r="C27" s="8" t="s">
        <v>137</v>
      </c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</row>
    <row r="28" spans="1:14" ht="12" customHeight="1">
      <c r="A28" s="17" t="s">
        <v>80</v>
      </c>
      <c r="B28" s="27"/>
      <c r="C28" s="6"/>
      <c r="D28" s="6"/>
      <c r="E28" s="6"/>
      <c r="F28" s="6"/>
      <c r="G28" s="6"/>
      <c r="H28" s="6"/>
      <c r="I28" s="6"/>
      <c r="J28" s="28" t="s">
        <v>15</v>
      </c>
      <c r="K28" s="6"/>
      <c r="L28" s="6"/>
      <c r="M28" s="29" t="s">
        <v>15</v>
      </c>
      <c r="N28" s="6"/>
    </row>
    <row r="29" spans="1:14" ht="12" customHeight="1">
      <c r="A29" s="6"/>
      <c r="B29" s="6"/>
      <c r="C29" s="6"/>
      <c r="D29" s="6"/>
      <c r="E29" s="6"/>
      <c r="F29" s="6"/>
      <c r="G29" s="6"/>
      <c r="H29" s="6"/>
      <c r="I29" s="6"/>
      <c r="J29" s="28"/>
      <c r="K29" s="6"/>
      <c r="L29" s="6"/>
      <c r="M29" s="29"/>
      <c r="N29" s="6"/>
    </row>
    <row r="30" spans="1:14" ht="12" customHeight="1">
      <c r="A30" s="6"/>
      <c r="B30" s="30">
        <f>B1</f>
        <v>2026</v>
      </c>
      <c r="C30" s="20" t="s">
        <v>82</v>
      </c>
      <c r="D30" s="20" t="s">
        <v>83</v>
      </c>
      <c r="E30" s="20" t="s">
        <v>84</v>
      </c>
      <c r="F30" s="20" t="s">
        <v>85</v>
      </c>
      <c r="G30" s="20" t="s">
        <v>86</v>
      </c>
      <c r="H30" s="20" t="s">
        <v>87</v>
      </c>
      <c r="I30" s="20" t="s">
        <v>89</v>
      </c>
      <c r="J30" s="20" t="s">
        <v>90</v>
      </c>
      <c r="K30" s="20" t="s">
        <v>91</v>
      </c>
      <c r="L30" s="20" t="s">
        <v>92</v>
      </c>
      <c r="M30" s="20" t="s">
        <v>93</v>
      </c>
      <c r="N30" s="20" t="s">
        <v>95</v>
      </c>
    </row>
    <row r="31" spans="1:14" ht="12" customHeight="1">
      <c r="A31" s="27" t="s">
        <v>138</v>
      </c>
      <c r="B31" s="44">
        <f t="shared" ref="B31:B33" si="1">SUM(C31:N31)</f>
        <v>0</v>
      </c>
      <c r="C31" s="45">
        <v>0</v>
      </c>
      <c r="D31" s="46">
        <v>0</v>
      </c>
      <c r="E31" s="46">
        <v>0</v>
      </c>
      <c r="F31" s="46">
        <v>0</v>
      </c>
      <c r="G31" s="46">
        <v>0</v>
      </c>
      <c r="H31" s="46">
        <v>0</v>
      </c>
      <c r="I31" s="46">
        <v>0</v>
      </c>
      <c r="J31" s="46">
        <v>0</v>
      </c>
      <c r="K31" s="46">
        <v>0</v>
      </c>
      <c r="L31" s="46">
        <v>0</v>
      </c>
      <c r="M31" s="46">
        <v>0</v>
      </c>
      <c r="N31" s="47">
        <v>0</v>
      </c>
    </row>
    <row r="32" spans="1:14" ht="12" customHeight="1">
      <c r="A32" s="6" t="s">
        <v>99</v>
      </c>
      <c r="B32" s="33">
        <f t="shared" si="1"/>
        <v>0</v>
      </c>
      <c r="C32" s="34">
        <f t="shared" ref="C32:N32" si="2">$B$19*C31</f>
        <v>0</v>
      </c>
      <c r="D32" s="24">
        <f t="shared" si="2"/>
        <v>0</v>
      </c>
      <c r="E32" s="24">
        <f t="shared" si="2"/>
        <v>0</v>
      </c>
      <c r="F32" s="24">
        <f t="shared" si="2"/>
        <v>0</v>
      </c>
      <c r="G32" s="24">
        <f t="shared" si="2"/>
        <v>0</v>
      </c>
      <c r="H32" s="24">
        <f t="shared" si="2"/>
        <v>0</v>
      </c>
      <c r="I32" s="24">
        <f t="shared" si="2"/>
        <v>0</v>
      </c>
      <c r="J32" s="24">
        <f t="shared" si="2"/>
        <v>0</v>
      </c>
      <c r="K32" s="24">
        <f t="shared" si="2"/>
        <v>0</v>
      </c>
      <c r="L32" s="24">
        <f t="shared" si="2"/>
        <v>0</v>
      </c>
      <c r="M32" s="24">
        <f t="shared" si="2"/>
        <v>0</v>
      </c>
      <c r="N32" s="113">
        <f t="shared" si="2"/>
        <v>0</v>
      </c>
    </row>
    <row r="33" spans="1:14" ht="12" customHeight="1">
      <c r="A33" s="6" t="s">
        <v>101</v>
      </c>
      <c r="B33" s="33">
        <f t="shared" si="1"/>
        <v>0</v>
      </c>
      <c r="C33" s="34">
        <f t="shared" ref="C33:E33" si="3">MAX(0,IF((C32)&gt;0,((C32)*108%)*($B$23+$B$24+$B$25)-((($B$26+$B27+$B28)*C31)),0))</f>
        <v>0</v>
      </c>
      <c r="D33" s="24">
        <f t="shared" si="3"/>
        <v>0</v>
      </c>
      <c r="E33" s="24">
        <f t="shared" si="3"/>
        <v>0</v>
      </c>
      <c r="F33" s="24">
        <f>MAX(0,IF((F32)&gt;0,((F32)*108%)*($B$23+$B$24+$B$25)-((($B$26+$B28)*F31)),0))</f>
        <v>0</v>
      </c>
      <c r="G33" s="24">
        <f>MAX(0,IF((G32)&gt;0,((G32)*108%)*($B$23+$B$24+$B$25)-((($B$26+$B28)*G31)),0))</f>
        <v>0</v>
      </c>
      <c r="H33" s="24">
        <f>MAX(0,IF((H32)&gt;0,((H32)*108%)*($B$23+$B$24+$B$25)-((($B$26+$B28)*H31)),0))</f>
        <v>0</v>
      </c>
      <c r="I33" s="24">
        <f>MAX(0,IF((I32)&gt;0,((I32)*108%)*($B$23+$B$24+$B$25)-((($B$26+$B28)*I31)),0))</f>
        <v>0</v>
      </c>
      <c r="J33" s="24">
        <f>MAX(0,IF((J32)&gt;0,((J32)*108%)*($B$23+$B$24+$B$25)-((($B$26+$B28)*J31)),0))</f>
        <v>0</v>
      </c>
      <c r="K33" s="24">
        <f>MAX(0,IF((K32)&gt;0,((K32)*108%)*($B$23+$B$24+$B$25)-((($B$26++$B28)*K31)),0))</f>
        <v>0</v>
      </c>
      <c r="L33" s="24">
        <f>MAX(0,IF((L32)&gt;0,((L32)*108%)*($B$23+$B$24+$B$25)-((($B$26+$B28)*L31)),0))</f>
        <v>0</v>
      </c>
      <c r="M33" s="24">
        <f>MAX(0,IF((M32)&gt;0,((M32)*108%)*($B$23+$B$24+$B$25)-((($B$26+$B28)*M31)),0))</f>
        <v>0</v>
      </c>
      <c r="N33" s="114">
        <f>MAX(0,IF((N32)&gt;0,((N32)*108%)*($B$23+$B$24+$B$25)-((($B$26+$B28)*N31)),0))</f>
        <v>0</v>
      </c>
    </row>
    <row r="34" spans="1:14" ht="12" customHeight="1">
      <c r="A34" s="6"/>
      <c r="B34" s="37">
        <f t="shared" ref="B34:N34" si="4">SUM(B32:B33)</f>
        <v>0</v>
      </c>
      <c r="C34" s="120">
        <f t="shared" si="4"/>
        <v>0</v>
      </c>
      <c r="D34" s="121">
        <f t="shared" si="4"/>
        <v>0</v>
      </c>
      <c r="E34" s="121">
        <f t="shared" si="4"/>
        <v>0</v>
      </c>
      <c r="F34" s="121">
        <f t="shared" si="4"/>
        <v>0</v>
      </c>
      <c r="G34" s="121">
        <f t="shared" si="4"/>
        <v>0</v>
      </c>
      <c r="H34" s="121">
        <f t="shared" si="4"/>
        <v>0</v>
      </c>
      <c r="I34" s="121">
        <f t="shared" si="4"/>
        <v>0</v>
      </c>
      <c r="J34" s="121">
        <f t="shared" si="4"/>
        <v>0</v>
      </c>
      <c r="K34" s="121">
        <f t="shared" si="4"/>
        <v>0</v>
      </c>
      <c r="L34" s="121">
        <f t="shared" si="4"/>
        <v>0</v>
      </c>
      <c r="M34" s="121">
        <f t="shared" si="4"/>
        <v>0</v>
      </c>
      <c r="N34" s="122">
        <f t="shared" si="4"/>
        <v>0</v>
      </c>
    </row>
    <row r="35" spans="1:14" ht="12" customHeight="1">
      <c r="A35" s="38" t="s">
        <v>105</v>
      </c>
      <c r="B35" s="39">
        <f>(SUM(C34:N34)-B34)+(SUM(C32:N33)-B34)</f>
        <v>0</v>
      </c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</row>
    <row r="36" spans="1:14" ht="12" customHeight="1">
      <c r="A36" s="6"/>
      <c r="B36" s="40" t="s">
        <v>106</v>
      </c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</row>
    <row r="37" spans="1:14" ht="12" customHeight="1">
      <c r="A37" s="8">
        <v>0.1027</v>
      </c>
      <c r="B37" s="41">
        <f>SUM(C37:N37)</f>
        <v>0</v>
      </c>
      <c r="C37" s="123">
        <f>(C32*108%)*$A$37</f>
        <v>0</v>
      </c>
      <c r="D37" s="123">
        <f t="shared" ref="D37:M37" si="5">(108%*D32)*$A$37</f>
        <v>0</v>
      </c>
      <c r="E37" s="123">
        <f t="shared" si="5"/>
        <v>0</v>
      </c>
      <c r="F37" s="123">
        <f t="shared" si="5"/>
        <v>0</v>
      </c>
      <c r="G37" s="123">
        <f t="shared" si="5"/>
        <v>0</v>
      </c>
      <c r="H37" s="123">
        <f t="shared" si="5"/>
        <v>0</v>
      </c>
      <c r="I37" s="123">
        <f t="shared" si="5"/>
        <v>0</v>
      </c>
      <c r="J37" s="123">
        <f t="shared" si="5"/>
        <v>0</v>
      </c>
      <c r="K37" s="123">
        <f t="shared" si="5"/>
        <v>0</v>
      </c>
      <c r="L37" s="123">
        <f t="shared" si="5"/>
        <v>0</v>
      </c>
      <c r="M37" s="123">
        <f t="shared" si="5"/>
        <v>0</v>
      </c>
      <c r="N37" s="125">
        <f>(N32*108%)*$A$37</f>
        <v>0</v>
      </c>
    </row>
    <row r="38" spans="1:14" ht="12" customHeight="1"/>
    <row r="39" spans="1:14" ht="12" customHeight="1"/>
    <row r="40" spans="1:14" ht="12" customHeight="1"/>
    <row r="41" spans="1:14" ht="12" customHeight="1"/>
    <row r="42" spans="1:14" ht="12" customHeight="1"/>
    <row r="43" spans="1:14" ht="12" customHeight="1"/>
    <row r="44" spans="1:14" ht="12" customHeight="1"/>
    <row r="45" spans="1:14" ht="12" customHeight="1"/>
    <row r="46" spans="1:14" ht="12" customHeight="1"/>
    <row r="47" spans="1:14" ht="12" customHeight="1"/>
    <row r="48" spans="1:14" ht="12" customHeight="1"/>
    <row r="49" customFormat="1" ht="12" customHeight="1"/>
    <row r="50" customFormat="1" ht="12" customHeight="1"/>
    <row r="51" customFormat="1" ht="12" customHeight="1"/>
    <row r="52" customFormat="1" ht="12" customHeight="1"/>
    <row r="53" customFormat="1" ht="12" customHeight="1"/>
    <row r="54" customFormat="1" ht="12" customHeight="1"/>
    <row r="55" customFormat="1" ht="12" customHeight="1"/>
    <row r="56" customFormat="1" ht="12" customHeight="1"/>
    <row r="57" customFormat="1" ht="12" customHeight="1"/>
    <row r="58" customFormat="1" ht="12" customHeight="1"/>
    <row r="59" customFormat="1" ht="12" customHeight="1"/>
    <row r="60" customFormat="1" ht="12" customHeight="1"/>
    <row r="61" customFormat="1" ht="12" customHeight="1"/>
    <row r="62" customFormat="1" ht="12" customHeight="1"/>
    <row r="63" customFormat="1" ht="12" customHeight="1"/>
    <row r="64" customFormat="1" ht="12" customHeight="1"/>
    <row r="65" customFormat="1" ht="12" customHeight="1"/>
    <row r="66" customFormat="1" ht="12" customHeight="1"/>
    <row r="67" customFormat="1" ht="12" customHeight="1"/>
    <row r="68" customFormat="1" ht="12" customHeight="1"/>
    <row r="69" customFormat="1" ht="12" customHeight="1"/>
    <row r="70" customFormat="1" ht="12" customHeight="1"/>
    <row r="71" customFormat="1" ht="12" customHeight="1"/>
    <row r="72" customFormat="1" ht="12" customHeight="1"/>
    <row r="73" customFormat="1" ht="12" customHeight="1"/>
    <row r="74" customFormat="1" ht="12" customHeight="1"/>
    <row r="75" customFormat="1" ht="12" customHeight="1"/>
    <row r="76" customFormat="1" ht="12" customHeight="1"/>
    <row r="77" customFormat="1" ht="12" customHeight="1"/>
    <row r="78" customFormat="1" ht="12" customHeight="1"/>
    <row r="79" customFormat="1" ht="12" customHeight="1"/>
    <row r="80" customFormat="1" ht="12" customHeight="1"/>
    <row r="81" customFormat="1" ht="12" customHeight="1"/>
    <row r="82" customFormat="1" ht="12" customHeight="1"/>
    <row r="83" customFormat="1" ht="12" customHeight="1"/>
    <row r="84" customFormat="1" ht="12" customHeight="1"/>
    <row r="85" customFormat="1" ht="12" customHeight="1"/>
    <row r="86" customFormat="1" ht="12" customHeight="1"/>
    <row r="87" customFormat="1" ht="12" customHeight="1"/>
    <row r="88" customFormat="1" ht="12" customHeight="1"/>
    <row r="89" customFormat="1" ht="12" customHeight="1"/>
    <row r="90" customFormat="1" ht="12" customHeight="1"/>
    <row r="91" customFormat="1" ht="12" customHeight="1"/>
    <row r="92" customFormat="1" ht="12" customHeight="1"/>
    <row r="93" customFormat="1" ht="12" customHeight="1"/>
    <row r="94" customFormat="1" ht="12" customHeight="1"/>
    <row r="95" customFormat="1" ht="12" customHeight="1"/>
    <row r="96" customFormat="1" ht="12" customHeight="1"/>
    <row r="97" customFormat="1" ht="12" customHeight="1"/>
    <row r="98" customFormat="1" ht="12" customHeight="1"/>
    <row r="99" customFormat="1" ht="12" customHeight="1"/>
    <row r="100" customFormat="1" ht="12" customHeight="1"/>
    <row r="101" customFormat="1" ht="12" customHeight="1"/>
    <row r="102" customFormat="1" ht="12" customHeight="1"/>
    <row r="103" customFormat="1" ht="12" customHeight="1"/>
    <row r="104" customFormat="1" ht="12" customHeight="1"/>
    <row r="105" customFormat="1" ht="12" customHeight="1"/>
    <row r="106" customFormat="1" ht="12" customHeight="1"/>
    <row r="107" customFormat="1" ht="12" customHeight="1"/>
    <row r="108" customFormat="1" ht="12" customHeight="1"/>
    <row r="109" customFormat="1" ht="12" customHeight="1"/>
    <row r="110" customFormat="1" ht="12" customHeight="1"/>
    <row r="111" customFormat="1" ht="12" customHeight="1"/>
    <row r="112" customFormat="1" ht="12" customHeight="1"/>
    <row r="113" customFormat="1" ht="12" customHeight="1"/>
    <row r="114" customFormat="1" ht="12" customHeight="1"/>
    <row r="115" customFormat="1" ht="12" customHeight="1"/>
    <row r="116" customFormat="1" ht="12" customHeight="1"/>
    <row r="117" customFormat="1" ht="12" customHeight="1"/>
    <row r="118" customFormat="1" ht="12" customHeight="1"/>
    <row r="119" customFormat="1" ht="12" customHeight="1"/>
    <row r="120" customFormat="1" ht="12" customHeight="1"/>
    <row r="121" customFormat="1" ht="12" customHeight="1"/>
    <row r="122" customFormat="1" ht="12" customHeight="1"/>
    <row r="123" customFormat="1" ht="12" customHeight="1"/>
    <row r="124" customFormat="1" ht="12" customHeight="1"/>
    <row r="125" customFormat="1" ht="12" customHeight="1"/>
    <row r="126" customFormat="1" ht="12" customHeight="1"/>
    <row r="127" customFormat="1" ht="12" customHeight="1"/>
    <row r="128" customFormat="1" ht="12" customHeight="1"/>
    <row r="129" customFormat="1" ht="12" customHeight="1"/>
    <row r="130" customFormat="1" ht="12" customHeight="1"/>
    <row r="131" customFormat="1" ht="12" customHeight="1"/>
    <row r="132" customFormat="1" ht="12" customHeight="1"/>
    <row r="133" customFormat="1" ht="12" customHeight="1"/>
    <row r="134" customFormat="1" ht="12" customHeight="1"/>
    <row r="135" customFormat="1" ht="12" customHeight="1"/>
    <row r="136" customFormat="1" ht="12" customHeight="1"/>
    <row r="137" customFormat="1" ht="12" customHeight="1"/>
    <row r="138" customFormat="1" ht="12" customHeight="1"/>
    <row r="139" customFormat="1" ht="12" customHeight="1"/>
    <row r="140" customFormat="1" ht="12" customHeight="1"/>
    <row r="141" customFormat="1" ht="12" customHeight="1"/>
    <row r="142" customFormat="1" ht="12" customHeight="1"/>
    <row r="143" customFormat="1" ht="12" customHeight="1"/>
    <row r="144" customFormat="1" ht="12" customHeight="1"/>
    <row r="145" customFormat="1" ht="12" customHeight="1"/>
    <row r="146" customFormat="1" ht="12" customHeight="1"/>
    <row r="147" customFormat="1" ht="12" customHeight="1"/>
    <row r="148" customFormat="1" ht="12" customHeight="1"/>
    <row r="149" customFormat="1" ht="12" customHeight="1"/>
    <row r="150" customFormat="1" ht="12" customHeight="1"/>
    <row r="151" customFormat="1" ht="12" customHeight="1"/>
    <row r="152" customFormat="1" ht="12" customHeight="1"/>
    <row r="153" customFormat="1" ht="12" customHeight="1"/>
    <row r="154" customFormat="1" ht="12" customHeight="1"/>
    <row r="155" customFormat="1" ht="12" customHeight="1"/>
    <row r="156" customFormat="1" ht="12" customHeight="1"/>
    <row r="157" customFormat="1" ht="12" customHeight="1"/>
    <row r="158" customFormat="1" ht="12" customHeight="1"/>
    <row r="159" customFormat="1" ht="12" customHeight="1"/>
    <row r="160" customFormat="1" ht="12" customHeight="1"/>
    <row r="161" customFormat="1" ht="12" customHeight="1"/>
    <row r="162" customFormat="1" ht="12" customHeight="1"/>
    <row r="163" customFormat="1" ht="12" customHeight="1"/>
    <row r="164" customFormat="1" ht="12" customHeight="1"/>
    <row r="165" customFormat="1" ht="12" customHeight="1"/>
    <row r="166" customFormat="1" ht="12" customHeight="1"/>
    <row r="167" customFormat="1" ht="12" customHeight="1"/>
    <row r="168" customFormat="1" ht="12" customHeight="1"/>
    <row r="169" customFormat="1" ht="12" customHeight="1"/>
    <row r="170" customFormat="1" ht="12" customHeight="1"/>
    <row r="171" customFormat="1" ht="12" customHeight="1"/>
    <row r="172" customFormat="1" ht="12" customHeight="1"/>
    <row r="173" customFormat="1" ht="12" customHeight="1"/>
    <row r="174" customFormat="1" ht="12" customHeight="1"/>
    <row r="175" customFormat="1" ht="12" customHeight="1"/>
    <row r="176" customFormat="1" ht="12" customHeight="1"/>
    <row r="177" customFormat="1" ht="12" customHeight="1"/>
    <row r="178" customFormat="1" ht="12" customHeight="1"/>
    <row r="179" customFormat="1" ht="12" customHeight="1"/>
    <row r="180" customFormat="1" ht="12" customHeight="1"/>
    <row r="181" customFormat="1" ht="12" customHeight="1"/>
    <row r="182" customFormat="1" ht="12" customHeight="1"/>
    <row r="183" customFormat="1" ht="12" customHeight="1"/>
    <row r="184" customFormat="1" ht="12" customHeight="1"/>
    <row r="185" customFormat="1" ht="12" customHeight="1"/>
    <row r="186" customFormat="1" ht="12" customHeight="1"/>
    <row r="187" customFormat="1" ht="12" customHeight="1"/>
    <row r="188" customFormat="1" ht="12" customHeight="1"/>
    <row r="189" customFormat="1" ht="12" customHeight="1"/>
    <row r="190" customFormat="1" ht="12" customHeight="1"/>
    <row r="191" customFormat="1" ht="12" customHeight="1"/>
    <row r="192" customFormat="1" ht="12" customHeight="1"/>
    <row r="193" customFormat="1" ht="12" customHeight="1"/>
    <row r="194" customFormat="1" ht="12" customHeight="1"/>
    <row r="195" customFormat="1" ht="12" customHeight="1"/>
    <row r="196" customFormat="1" ht="12" customHeight="1"/>
    <row r="197" customFormat="1" ht="12" customHeight="1"/>
    <row r="198" customFormat="1" ht="12" customHeight="1"/>
    <row r="199" customFormat="1" ht="12" customHeight="1"/>
    <row r="200" customFormat="1" ht="12" customHeight="1"/>
    <row r="201" customFormat="1" ht="12" customHeight="1"/>
    <row r="202" customFormat="1" ht="12" customHeight="1"/>
    <row r="203" customFormat="1" ht="12" customHeight="1"/>
    <row r="204" customFormat="1" ht="12" customHeight="1"/>
    <row r="205" customFormat="1" ht="12" customHeight="1"/>
    <row r="206" customFormat="1" ht="12" customHeight="1"/>
    <row r="207" customFormat="1" ht="12" customHeight="1"/>
    <row r="208" customFormat="1" ht="12" customHeight="1"/>
    <row r="209" customFormat="1" ht="12" customHeight="1"/>
    <row r="210" customFormat="1" ht="12" customHeight="1"/>
    <row r="211" customFormat="1" ht="12" customHeight="1"/>
    <row r="212" customFormat="1" ht="12" customHeight="1"/>
    <row r="213" customFormat="1" ht="12" customHeight="1"/>
    <row r="214" customFormat="1" ht="12" customHeight="1"/>
    <row r="215" customFormat="1" ht="12" customHeight="1"/>
    <row r="216" customFormat="1" ht="12" customHeight="1"/>
    <row r="217" customFormat="1" ht="12" customHeight="1"/>
    <row r="218" customFormat="1" ht="12" customHeight="1"/>
    <row r="219" customFormat="1" ht="12" customHeight="1"/>
    <row r="220" customFormat="1" ht="12" customHeight="1"/>
    <row r="221" customFormat="1" ht="12" customHeight="1"/>
    <row r="222" customFormat="1" ht="12" customHeight="1"/>
    <row r="223" customFormat="1" ht="12" customHeight="1"/>
    <row r="224" customFormat="1" ht="12" customHeight="1"/>
    <row r="225" customFormat="1" ht="12" customHeight="1"/>
    <row r="226" customFormat="1" ht="12" customHeight="1"/>
    <row r="227" customFormat="1" ht="12" customHeight="1"/>
    <row r="228" customFormat="1" ht="12" customHeight="1"/>
    <row r="229" customFormat="1" ht="12" customHeight="1"/>
    <row r="230" customFormat="1" ht="12" customHeight="1"/>
    <row r="231" customFormat="1" ht="12" customHeight="1"/>
    <row r="232" customFormat="1" ht="12" customHeight="1"/>
    <row r="233" customFormat="1" ht="12" customHeight="1"/>
    <row r="234" customFormat="1" ht="12" customHeight="1"/>
    <row r="235" customFormat="1" ht="12" customHeight="1"/>
    <row r="236" customFormat="1" ht="12" customHeight="1"/>
    <row r="237" customFormat="1" ht="12" customHeight="1"/>
    <row r="238" customFormat="1" ht="12" customHeight="1"/>
    <row r="239" customFormat="1" ht="12" customHeight="1"/>
    <row r="240" customFormat="1" ht="12" customHeight="1"/>
    <row r="241" customFormat="1" ht="12" customHeight="1"/>
    <row r="242" customFormat="1" ht="12" customHeight="1"/>
    <row r="243" customFormat="1" ht="12" customHeight="1"/>
    <row r="244" customFormat="1" ht="12" customHeight="1"/>
    <row r="245" customFormat="1" ht="12" customHeight="1"/>
    <row r="246" customFormat="1" ht="12" customHeight="1"/>
    <row r="247" customFormat="1" ht="12" customHeight="1"/>
    <row r="248" customFormat="1" ht="12" customHeight="1"/>
    <row r="249" customFormat="1" ht="12" customHeight="1"/>
    <row r="250" customFormat="1" ht="12" customHeight="1"/>
    <row r="251" customFormat="1" ht="12" customHeight="1"/>
    <row r="252" customFormat="1" ht="12" customHeight="1"/>
    <row r="253" customFormat="1" ht="12" customHeight="1"/>
    <row r="254" customFormat="1" ht="12" customHeight="1"/>
    <row r="255" customFormat="1" ht="12" customHeight="1"/>
    <row r="256" customFormat="1" ht="12" customHeight="1"/>
    <row r="257" customFormat="1" ht="12" customHeight="1"/>
    <row r="258" customFormat="1" ht="12" customHeight="1"/>
    <row r="259" customFormat="1" ht="12" customHeight="1"/>
    <row r="260" customFormat="1" ht="12" customHeight="1"/>
    <row r="261" customFormat="1" ht="12" customHeight="1"/>
    <row r="262" customFormat="1" ht="12" customHeight="1"/>
    <row r="263" customFormat="1" ht="12" customHeight="1"/>
    <row r="264" customFormat="1" ht="12" customHeight="1"/>
    <row r="265" customFormat="1" ht="12" customHeight="1"/>
    <row r="266" customFormat="1" ht="12" customHeight="1"/>
    <row r="267" customFormat="1" ht="12" customHeight="1"/>
    <row r="268" customFormat="1" ht="12" customHeight="1"/>
    <row r="269" customFormat="1" ht="12" customHeight="1"/>
    <row r="270" customFormat="1" ht="12" customHeight="1"/>
    <row r="271" customFormat="1" ht="12" customHeight="1"/>
    <row r="272" customFormat="1" ht="12" customHeight="1"/>
    <row r="273" customFormat="1" ht="12" customHeight="1"/>
    <row r="274" customFormat="1" ht="12" customHeight="1"/>
    <row r="275" customFormat="1" ht="12" customHeight="1"/>
    <row r="276" customFormat="1" ht="12" customHeight="1"/>
    <row r="277" customFormat="1" ht="12" customHeight="1"/>
    <row r="278" customFormat="1" ht="12" customHeight="1"/>
    <row r="279" customFormat="1" ht="12" customHeight="1"/>
    <row r="280" customFormat="1" ht="12" customHeight="1"/>
    <row r="281" customFormat="1" ht="12" customHeight="1"/>
    <row r="282" customFormat="1" ht="12" customHeight="1"/>
    <row r="283" customFormat="1" ht="12" customHeight="1"/>
    <row r="284" customFormat="1" ht="12" customHeight="1"/>
    <row r="285" customFormat="1" ht="12" customHeight="1"/>
    <row r="286" customFormat="1" ht="12" customHeight="1"/>
    <row r="287" customFormat="1" ht="12" customHeight="1"/>
    <row r="288" customFormat="1" ht="12" customHeight="1"/>
    <row r="289" customFormat="1" ht="12" customHeight="1"/>
    <row r="290" customFormat="1" ht="12" customHeight="1"/>
    <row r="291" customFormat="1" ht="12" customHeight="1"/>
    <row r="292" customFormat="1" ht="12" customHeight="1"/>
    <row r="293" customFormat="1" ht="12" customHeight="1"/>
    <row r="294" customFormat="1" ht="12" customHeight="1"/>
    <row r="295" customFormat="1" ht="12" customHeight="1"/>
    <row r="296" customFormat="1" ht="12" customHeight="1"/>
    <row r="297" customFormat="1" ht="12" customHeight="1"/>
    <row r="298" customFormat="1" ht="12" customHeight="1"/>
    <row r="299" customFormat="1" ht="12" customHeight="1"/>
    <row r="300" customFormat="1" ht="12" customHeight="1"/>
    <row r="301" customFormat="1" ht="12" customHeight="1"/>
    <row r="302" customFormat="1" ht="12" customHeight="1"/>
    <row r="303" customFormat="1" ht="12" customHeight="1"/>
    <row r="304" customFormat="1" ht="12" customHeight="1"/>
    <row r="305" customFormat="1" ht="12" customHeight="1"/>
    <row r="306" customFormat="1" ht="12" customHeight="1"/>
    <row r="307" customFormat="1" ht="12" customHeight="1"/>
    <row r="308" customFormat="1" ht="12" customHeight="1"/>
    <row r="309" customFormat="1" ht="12" customHeight="1"/>
    <row r="310" customFormat="1" ht="12" customHeight="1"/>
    <row r="311" customFormat="1" ht="12" customHeight="1"/>
    <row r="312" customFormat="1" ht="12" customHeight="1"/>
    <row r="313" customFormat="1" ht="12" customHeight="1"/>
    <row r="314" customFormat="1" ht="12" customHeight="1"/>
    <row r="315" customFormat="1" ht="12" customHeight="1"/>
    <row r="316" customFormat="1" ht="12" customHeight="1"/>
    <row r="317" customFormat="1" ht="12" customHeight="1"/>
    <row r="318" customFormat="1" ht="12" customHeight="1"/>
    <row r="319" customFormat="1" ht="12" customHeight="1"/>
    <row r="320" customFormat="1" ht="12" customHeight="1"/>
    <row r="321" customFormat="1" ht="12" customHeight="1"/>
    <row r="322" customFormat="1" ht="12" customHeight="1"/>
    <row r="323" customFormat="1" ht="12" customHeight="1"/>
    <row r="324" customFormat="1" ht="12" customHeight="1"/>
    <row r="325" customFormat="1" ht="12" customHeight="1"/>
    <row r="326" customFormat="1" ht="12" customHeight="1"/>
    <row r="327" customFormat="1" ht="12" customHeight="1"/>
    <row r="328" customFormat="1" ht="12" customHeight="1"/>
    <row r="329" customFormat="1" ht="12" customHeight="1"/>
    <row r="330" customFormat="1" ht="12" customHeight="1"/>
    <row r="331" customFormat="1" ht="12" customHeight="1"/>
    <row r="332" customFormat="1" ht="12" customHeight="1"/>
    <row r="333" customFormat="1" ht="12" customHeight="1"/>
    <row r="334" customFormat="1" ht="12" customHeight="1"/>
    <row r="335" customFormat="1" ht="12" customHeight="1"/>
    <row r="336" customFormat="1" ht="12" customHeight="1"/>
    <row r="337" customFormat="1" ht="12" customHeight="1"/>
    <row r="338" customFormat="1" ht="12" customHeight="1"/>
    <row r="339" customFormat="1" ht="12" customHeight="1"/>
    <row r="340" customFormat="1" ht="12" customHeight="1"/>
    <row r="341" customFormat="1" ht="12" customHeight="1"/>
    <row r="342" customFormat="1" ht="12" customHeight="1"/>
    <row r="343" customFormat="1" ht="12" customHeight="1"/>
    <row r="344" customFormat="1" ht="12" customHeight="1"/>
    <row r="345" customFormat="1" ht="12" customHeight="1"/>
    <row r="346" customFormat="1" ht="12" customHeight="1"/>
    <row r="347" customFormat="1" ht="12" customHeight="1"/>
    <row r="348" customFormat="1" ht="12" customHeight="1"/>
    <row r="349" customFormat="1" ht="12" customHeight="1"/>
    <row r="350" customFormat="1" ht="12" customHeight="1"/>
    <row r="351" customFormat="1" ht="12" customHeight="1"/>
    <row r="352" customFormat="1" ht="12" customHeight="1"/>
    <row r="353" customFormat="1" ht="12" customHeight="1"/>
    <row r="354" customFormat="1" ht="12" customHeight="1"/>
    <row r="355" customFormat="1" ht="12" customHeight="1"/>
    <row r="356" customFormat="1" ht="12" customHeight="1"/>
    <row r="357" customFormat="1" ht="12" customHeight="1"/>
    <row r="358" customFormat="1" ht="12" customHeight="1"/>
    <row r="359" customFormat="1" ht="12" customHeight="1"/>
    <row r="360" customFormat="1" ht="12" customHeight="1"/>
    <row r="361" customFormat="1" ht="12" customHeight="1"/>
    <row r="362" customFormat="1" ht="12" customHeight="1"/>
    <row r="363" customFormat="1" ht="12" customHeight="1"/>
    <row r="364" customFormat="1" ht="12" customHeight="1"/>
    <row r="365" customFormat="1" ht="12" customHeight="1"/>
    <row r="366" customFormat="1" ht="12" customHeight="1"/>
    <row r="367" customFormat="1" ht="12" customHeight="1"/>
    <row r="368" customFormat="1" ht="12" customHeight="1"/>
    <row r="369" customFormat="1" ht="12" customHeight="1"/>
    <row r="370" customFormat="1" ht="12" customHeight="1"/>
    <row r="371" customFormat="1" ht="12" customHeight="1"/>
    <row r="372" customFormat="1" ht="12" customHeight="1"/>
    <row r="373" customFormat="1" ht="12" customHeight="1"/>
    <row r="374" customFormat="1" ht="12" customHeight="1"/>
    <row r="375" customFormat="1" ht="12" customHeight="1"/>
    <row r="376" customFormat="1" ht="12" customHeight="1"/>
    <row r="377" customFormat="1" ht="12" customHeight="1"/>
    <row r="378" customFormat="1" ht="12" customHeight="1"/>
    <row r="379" customFormat="1" ht="12" customHeight="1"/>
    <row r="380" customFormat="1" ht="12" customHeight="1"/>
    <row r="381" customFormat="1" ht="12" customHeight="1"/>
    <row r="382" customFormat="1" ht="12" customHeight="1"/>
    <row r="383" customFormat="1" ht="12" customHeight="1"/>
    <row r="384" customFormat="1" ht="12" customHeight="1"/>
    <row r="385" customFormat="1" ht="12" customHeight="1"/>
    <row r="386" customFormat="1" ht="12" customHeight="1"/>
    <row r="387" customFormat="1" ht="12" customHeight="1"/>
    <row r="388" customFormat="1" ht="12" customHeight="1"/>
    <row r="389" customFormat="1" ht="12" customHeight="1"/>
    <row r="390" customFormat="1" ht="12" customHeight="1"/>
    <row r="391" customFormat="1" ht="12" customHeight="1"/>
    <row r="392" customFormat="1" ht="12" customHeight="1"/>
    <row r="393" customFormat="1" ht="12" customHeight="1"/>
    <row r="394" customFormat="1" ht="12" customHeight="1"/>
    <row r="395" customFormat="1" ht="12" customHeight="1"/>
    <row r="396" customFormat="1" ht="12" customHeight="1"/>
    <row r="397" customFormat="1" ht="12" customHeight="1"/>
    <row r="398" customFormat="1" ht="12" customHeight="1"/>
    <row r="399" customFormat="1" ht="12" customHeight="1"/>
    <row r="400" customFormat="1" ht="12" customHeight="1"/>
    <row r="401" customFormat="1" ht="12" customHeight="1"/>
    <row r="402" customFormat="1" ht="12" customHeight="1"/>
    <row r="403" customFormat="1" ht="12" customHeight="1"/>
    <row r="404" customFormat="1" ht="12" customHeight="1"/>
    <row r="405" customFormat="1" ht="12" customHeight="1"/>
    <row r="406" customFormat="1" ht="12" customHeight="1"/>
    <row r="407" customFormat="1" ht="12" customHeight="1"/>
    <row r="408" customFormat="1" ht="12" customHeight="1"/>
    <row r="409" customFormat="1" ht="12" customHeight="1"/>
    <row r="410" customFormat="1" ht="12" customHeight="1"/>
    <row r="411" customFormat="1" ht="12" customHeight="1"/>
    <row r="412" customFormat="1" ht="12" customHeight="1"/>
    <row r="413" customFormat="1" ht="12" customHeight="1"/>
    <row r="414" customFormat="1" ht="12" customHeight="1"/>
    <row r="415" customFormat="1" ht="12" customHeight="1"/>
    <row r="416" customFormat="1" ht="12" customHeight="1"/>
    <row r="417" customFormat="1" ht="12" customHeight="1"/>
    <row r="418" customFormat="1" ht="12" customHeight="1"/>
    <row r="419" customFormat="1" ht="12" customHeight="1"/>
    <row r="420" customFormat="1" ht="12" customHeight="1"/>
    <row r="421" customFormat="1" ht="12" customHeight="1"/>
    <row r="422" customFormat="1" ht="12" customHeight="1"/>
    <row r="423" customFormat="1" ht="12" customHeight="1"/>
    <row r="424" customFormat="1" ht="12" customHeight="1"/>
    <row r="425" customFormat="1" ht="12" customHeight="1"/>
    <row r="426" customFormat="1" ht="12" customHeight="1"/>
    <row r="427" customFormat="1" ht="12" customHeight="1"/>
    <row r="428" customFormat="1" ht="12" customHeight="1"/>
    <row r="429" customFormat="1" ht="12" customHeight="1"/>
    <row r="430" customFormat="1" ht="12" customHeight="1"/>
    <row r="431" customFormat="1" ht="12" customHeight="1"/>
    <row r="432" customFormat="1" ht="12" customHeight="1"/>
    <row r="433" customFormat="1" ht="12" customHeight="1"/>
    <row r="434" customFormat="1" ht="12" customHeight="1"/>
    <row r="435" customFormat="1" ht="12" customHeight="1"/>
    <row r="436" customFormat="1" ht="12" customHeight="1"/>
    <row r="437" customFormat="1" ht="12" customHeight="1"/>
    <row r="438" customFormat="1" ht="12" customHeight="1"/>
    <row r="439" customFormat="1" ht="12" customHeight="1"/>
    <row r="440" customFormat="1" ht="12" customHeight="1"/>
    <row r="441" customFormat="1" ht="12" customHeight="1"/>
    <row r="442" customFormat="1" ht="12" customHeight="1"/>
    <row r="443" customFormat="1" ht="12" customHeight="1"/>
    <row r="444" customFormat="1" ht="12" customHeight="1"/>
    <row r="445" customFormat="1" ht="12" customHeight="1"/>
    <row r="446" customFormat="1" ht="12" customHeight="1"/>
    <row r="447" customFormat="1" ht="12" customHeight="1"/>
    <row r="448" customFormat="1" ht="12" customHeight="1"/>
    <row r="449" customFormat="1" ht="12" customHeight="1"/>
    <row r="450" customFormat="1" ht="12" customHeight="1"/>
    <row r="451" customFormat="1" ht="12" customHeight="1"/>
    <row r="452" customFormat="1" ht="12" customHeight="1"/>
    <row r="453" customFormat="1" ht="12" customHeight="1"/>
    <row r="454" customFormat="1" ht="12" customHeight="1"/>
    <row r="455" customFormat="1" ht="12" customHeight="1"/>
    <row r="456" customFormat="1" ht="12" customHeight="1"/>
    <row r="457" customFormat="1" ht="12" customHeight="1"/>
    <row r="458" customFormat="1" ht="12" customHeight="1"/>
    <row r="459" customFormat="1" ht="12" customHeight="1"/>
    <row r="460" customFormat="1" ht="12" customHeight="1"/>
    <row r="461" customFormat="1" ht="12" customHeight="1"/>
    <row r="462" customFormat="1" ht="12" customHeight="1"/>
    <row r="463" customFormat="1" ht="12" customHeight="1"/>
    <row r="464" customFormat="1" ht="12" customHeight="1"/>
    <row r="465" customFormat="1" ht="12" customHeight="1"/>
    <row r="466" customFormat="1" ht="12" customHeight="1"/>
    <row r="467" customFormat="1" ht="12" customHeight="1"/>
    <row r="468" customFormat="1" ht="12" customHeight="1"/>
    <row r="469" customFormat="1" ht="12" customHeight="1"/>
    <row r="470" customFormat="1" ht="12" customHeight="1"/>
    <row r="471" customFormat="1" ht="12" customHeight="1"/>
    <row r="472" customFormat="1" ht="12" customHeight="1"/>
    <row r="473" customFormat="1" ht="12" customHeight="1"/>
    <row r="474" customFormat="1" ht="12" customHeight="1"/>
    <row r="475" customFormat="1" ht="12" customHeight="1"/>
    <row r="476" customFormat="1" ht="12" customHeight="1"/>
    <row r="477" customFormat="1" ht="12" customHeight="1"/>
    <row r="478" customFormat="1" ht="12" customHeight="1"/>
    <row r="479" customFormat="1" ht="12" customHeight="1"/>
    <row r="480" customFormat="1" ht="12" customHeight="1"/>
    <row r="481" customFormat="1" ht="12" customHeight="1"/>
    <row r="482" customFormat="1" ht="12" customHeight="1"/>
    <row r="483" customFormat="1" ht="12" customHeight="1"/>
    <row r="484" customFormat="1" ht="12" customHeight="1"/>
    <row r="485" customFormat="1" ht="12" customHeight="1"/>
    <row r="486" customFormat="1" ht="12" customHeight="1"/>
    <row r="487" customFormat="1" ht="12" customHeight="1"/>
    <row r="488" customFormat="1" ht="12" customHeight="1"/>
    <row r="489" customFormat="1" ht="12" customHeight="1"/>
    <row r="490" customFormat="1" ht="12" customHeight="1"/>
    <row r="491" customFormat="1" ht="12" customHeight="1"/>
    <row r="492" customFormat="1" ht="12" customHeight="1"/>
    <row r="493" customFormat="1" ht="12" customHeight="1"/>
    <row r="494" customFormat="1" ht="12" customHeight="1"/>
    <row r="495" customFormat="1" ht="12" customHeight="1"/>
    <row r="496" customFormat="1" ht="12" customHeight="1"/>
    <row r="497" customFormat="1" ht="12" customHeight="1"/>
    <row r="498" customFormat="1" ht="12" customHeight="1"/>
    <row r="499" customFormat="1" ht="12" customHeight="1"/>
    <row r="500" customFormat="1" ht="12" customHeight="1"/>
    <row r="501" customFormat="1" ht="12" customHeight="1"/>
    <row r="502" customFormat="1" ht="12" customHeight="1"/>
    <row r="503" customFormat="1" ht="12" customHeight="1"/>
    <row r="504" customFormat="1" ht="12" customHeight="1"/>
    <row r="505" customFormat="1" ht="12" customHeight="1"/>
    <row r="506" customFormat="1" ht="12" customHeight="1"/>
    <row r="507" customFormat="1" ht="12" customHeight="1"/>
    <row r="508" customFormat="1" ht="12" customHeight="1"/>
    <row r="509" customFormat="1" ht="12" customHeight="1"/>
    <row r="510" customFormat="1" ht="12" customHeight="1"/>
    <row r="511" customFormat="1" ht="12" customHeight="1"/>
    <row r="512" customFormat="1" ht="12" customHeight="1"/>
    <row r="513" customFormat="1" ht="12" customHeight="1"/>
    <row r="514" customFormat="1" ht="12" customHeight="1"/>
    <row r="515" customFormat="1" ht="12" customHeight="1"/>
    <row r="516" customFormat="1" ht="12" customHeight="1"/>
    <row r="517" customFormat="1" ht="12" customHeight="1"/>
    <row r="518" customFormat="1" ht="12" customHeight="1"/>
    <row r="519" customFormat="1" ht="12" customHeight="1"/>
    <row r="520" customFormat="1" ht="12" customHeight="1"/>
    <row r="521" customFormat="1" ht="12" customHeight="1"/>
    <row r="522" customFormat="1" ht="12" customHeight="1"/>
    <row r="523" customFormat="1" ht="12" customHeight="1"/>
    <row r="524" customFormat="1" ht="12" customHeight="1"/>
    <row r="525" customFormat="1" ht="12" customHeight="1"/>
    <row r="526" customFormat="1" ht="12" customHeight="1"/>
    <row r="527" customFormat="1" ht="12" customHeight="1"/>
    <row r="528" customFormat="1" ht="12" customHeight="1"/>
    <row r="529" customFormat="1" ht="12" customHeight="1"/>
    <row r="530" customFormat="1" ht="12" customHeight="1"/>
    <row r="531" customFormat="1" ht="12" customHeight="1"/>
    <row r="532" customFormat="1" ht="12" customHeight="1"/>
    <row r="533" customFormat="1" ht="12" customHeight="1"/>
    <row r="534" customFormat="1" ht="12" customHeight="1"/>
    <row r="535" customFormat="1" ht="12" customHeight="1"/>
    <row r="536" customFormat="1" ht="12" customHeight="1"/>
    <row r="537" customFormat="1" ht="12" customHeight="1"/>
    <row r="538" customFormat="1" ht="12" customHeight="1"/>
    <row r="539" customFormat="1" ht="12" customHeight="1"/>
    <row r="540" customFormat="1" ht="12" customHeight="1"/>
    <row r="541" customFormat="1" ht="12" customHeight="1"/>
    <row r="542" customFormat="1" ht="12" customHeight="1"/>
    <row r="543" customFormat="1" ht="12" customHeight="1"/>
    <row r="544" customFormat="1" ht="12" customHeight="1"/>
    <row r="545" customFormat="1" ht="12" customHeight="1"/>
    <row r="546" customFormat="1" ht="12" customHeight="1"/>
    <row r="547" customFormat="1" ht="12" customHeight="1"/>
    <row r="548" customFormat="1" ht="12" customHeight="1"/>
    <row r="549" customFormat="1" ht="12" customHeight="1"/>
    <row r="550" customFormat="1" ht="12" customHeight="1"/>
    <row r="551" customFormat="1" ht="12" customHeight="1"/>
    <row r="552" customFormat="1" ht="12" customHeight="1"/>
    <row r="553" customFormat="1" ht="12" customHeight="1"/>
    <row r="554" customFormat="1" ht="12" customHeight="1"/>
    <row r="555" customFormat="1" ht="12" customHeight="1"/>
    <row r="556" customFormat="1" ht="12" customHeight="1"/>
    <row r="557" customFormat="1" ht="12" customHeight="1"/>
    <row r="558" customFormat="1" ht="12" customHeight="1"/>
    <row r="559" customFormat="1" ht="12" customHeight="1"/>
    <row r="560" customFormat="1" ht="12" customHeight="1"/>
    <row r="561" customFormat="1" ht="12" customHeight="1"/>
    <row r="562" customFormat="1" ht="12" customHeight="1"/>
    <row r="563" customFormat="1" ht="12" customHeight="1"/>
    <row r="564" customFormat="1" ht="12" customHeight="1"/>
    <row r="565" customFormat="1" ht="12" customHeight="1"/>
    <row r="566" customFormat="1" ht="12" customHeight="1"/>
    <row r="567" customFormat="1" ht="12" customHeight="1"/>
    <row r="568" customFormat="1" ht="12" customHeight="1"/>
    <row r="569" customFormat="1" ht="12" customHeight="1"/>
    <row r="570" customFormat="1" ht="12" customHeight="1"/>
    <row r="571" customFormat="1" ht="12" customHeight="1"/>
    <row r="572" customFormat="1" ht="12" customHeight="1"/>
    <row r="573" customFormat="1" ht="12" customHeight="1"/>
    <row r="574" customFormat="1" ht="12" customHeight="1"/>
    <row r="575" customFormat="1" ht="12" customHeight="1"/>
    <row r="576" customFormat="1" ht="12" customHeight="1"/>
    <row r="577" customFormat="1" ht="12" customHeight="1"/>
    <row r="578" customFormat="1" ht="12" customHeight="1"/>
    <row r="579" customFormat="1" ht="12" customHeight="1"/>
    <row r="580" customFormat="1" ht="12" customHeight="1"/>
    <row r="581" customFormat="1" ht="12" customHeight="1"/>
    <row r="582" customFormat="1" ht="12" customHeight="1"/>
    <row r="583" customFormat="1" ht="12" customHeight="1"/>
    <row r="584" customFormat="1" ht="12" customHeight="1"/>
    <row r="585" customFormat="1" ht="12" customHeight="1"/>
    <row r="586" customFormat="1" ht="12" customHeight="1"/>
    <row r="587" customFormat="1" ht="12" customHeight="1"/>
    <row r="588" customFormat="1" ht="12" customHeight="1"/>
    <row r="589" customFormat="1" ht="12" customHeight="1"/>
    <row r="590" customFormat="1" ht="12" customHeight="1"/>
    <row r="591" customFormat="1" ht="12" customHeight="1"/>
    <row r="592" customFormat="1" ht="12" customHeight="1"/>
    <row r="593" customFormat="1" ht="12" customHeight="1"/>
    <row r="594" customFormat="1" ht="12" customHeight="1"/>
    <row r="595" customFormat="1" ht="12" customHeight="1"/>
    <row r="596" customFormat="1" ht="12" customHeight="1"/>
    <row r="597" customFormat="1" ht="12" customHeight="1"/>
    <row r="598" customFormat="1" ht="12" customHeight="1"/>
    <row r="599" customFormat="1" ht="12" customHeight="1"/>
    <row r="600" customFormat="1" ht="12" customHeight="1"/>
    <row r="601" customFormat="1" ht="12" customHeight="1"/>
    <row r="602" customFormat="1" ht="12" customHeight="1"/>
    <row r="603" customFormat="1" ht="12" customHeight="1"/>
    <row r="604" customFormat="1" ht="12" customHeight="1"/>
    <row r="605" customFormat="1" ht="12" customHeight="1"/>
    <row r="606" customFormat="1" ht="12" customHeight="1"/>
    <row r="607" customFormat="1" ht="12" customHeight="1"/>
    <row r="608" customFormat="1" ht="12" customHeight="1"/>
    <row r="609" customFormat="1" ht="12" customHeight="1"/>
    <row r="610" customFormat="1" ht="12" customHeight="1"/>
    <row r="611" customFormat="1" ht="12" customHeight="1"/>
    <row r="612" customFormat="1" ht="12" customHeight="1"/>
    <row r="613" customFormat="1" ht="12" customHeight="1"/>
    <row r="614" customFormat="1" ht="12" customHeight="1"/>
    <row r="615" customFormat="1" ht="12" customHeight="1"/>
    <row r="616" customFormat="1" ht="12" customHeight="1"/>
    <row r="617" customFormat="1" ht="12" customHeight="1"/>
    <row r="618" customFormat="1" ht="12" customHeight="1"/>
    <row r="619" customFormat="1" ht="12" customHeight="1"/>
    <row r="620" customFormat="1" ht="12" customHeight="1"/>
    <row r="621" customFormat="1" ht="12" customHeight="1"/>
    <row r="622" customFormat="1" ht="12" customHeight="1"/>
    <row r="623" customFormat="1" ht="12" customHeight="1"/>
    <row r="624" customFormat="1" ht="12" customHeight="1"/>
    <row r="625" customFormat="1" ht="12" customHeight="1"/>
    <row r="626" customFormat="1" ht="12" customHeight="1"/>
    <row r="627" customFormat="1" ht="12" customHeight="1"/>
    <row r="628" customFormat="1" ht="12" customHeight="1"/>
    <row r="629" customFormat="1" ht="12" customHeight="1"/>
    <row r="630" customFormat="1" ht="12" customHeight="1"/>
    <row r="631" customFormat="1" ht="12" customHeight="1"/>
    <row r="632" customFormat="1" ht="12" customHeight="1"/>
    <row r="633" customFormat="1" ht="12" customHeight="1"/>
    <row r="634" customFormat="1" ht="12" customHeight="1"/>
    <row r="635" customFormat="1" ht="12" customHeight="1"/>
    <row r="636" customFormat="1" ht="12" customHeight="1"/>
    <row r="637" customFormat="1" ht="12" customHeight="1"/>
    <row r="638" customFormat="1" ht="12" customHeight="1"/>
    <row r="639" customFormat="1" ht="12" customHeight="1"/>
    <row r="640" customFormat="1" ht="12" customHeight="1"/>
    <row r="641" customFormat="1" ht="12" customHeight="1"/>
    <row r="642" customFormat="1" ht="12" customHeight="1"/>
    <row r="643" customFormat="1" ht="12" customHeight="1"/>
    <row r="644" customFormat="1" ht="12" customHeight="1"/>
    <row r="645" customFormat="1" ht="12" customHeight="1"/>
    <row r="646" customFormat="1" ht="12" customHeight="1"/>
    <row r="647" customFormat="1" ht="12" customHeight="1"/>
    <row r="648" customFormat="1" ht="12" customHeight="1"/>
    <row r="649" customFormat="1" ht="12" customHeight="1"/>
    <row r="650" customFormat="1" ht="12" customHeight="1"/>
    <row r="651" customFormat="1" ht="12" customHeight="1"/>
    <row r="652" customFormat="1" ht="12" customHeight="1"/>
    <row r="653" customFormat="1" ht="12" customHeight="1"/>
    <row r="654" customFormat="1" ht="12" customHeight="1"/>
    <row r="655" customFormat="1" ht="12" customHeight="1"/>
    <row r="656" customFormat="1" ht="12" customHeight="1"/>
    <row r="657" customFormat="1" ht="12" customHeight="1"/>
    <row r="658" customFormat="1" ht="12" customHeight="1"/>
    <row r="659" customFormat="1" ht="12" customHeight="1"/>
    <row r="660" customFormat="1" ht="12" customHeight="1"/>
    <row r="661" customFormat="1" ht="12" customHeight="1"/>
    <row r="662" customFormat="1" ht="12" customHeight="1"/>
    <row r="663" customFormat="1" ht="12" customHeight="1"/>
    <row r="664" customFormat="1" ht="12" customHeight="1"/>
    <row r="665" customFormat="1" ht="12" customHeight="1"/>
    <row r="666" customFormat="1" ht="12" customHeight="1"/>
    <row r="667" customFormat="1" ht="12" customHeight="1"/>
    <row r="668" customFormat="1" ht="12" customHeight="1"/>
    <row r="669" customFormat="1" ht="12" customHeight="1"/>
    <row r="670" customFormat="1" ht="12" customHeight="1"/>
    <row r="671" customFormat="1" ht="12" customHeight="1"/>
    <row r="672" customFormat="1" ht="12" customHeight="1"/>
    <row r="673" customFormat="1" ht="12" customHeight="1"/>
    <row r="674" customFormat="1" ht="12" customHeight="1"/>
    <row r="675" customFormat="1" ht="12" customHeight="1"/>
    <row r="676" customFormat="1" ht="12" customHeight="1"/>
    <row r="677" customFormat="1" ht="12" customHeight="1"/>
    <row r="678" customFormat="1" ht="12" customHeight="1"/>
    <row r="679" customFormat="1" ht="12" customHeight="1"/>
    <row r="680" customFormat="1" ht="12" customHeight="1"/>
    <row r="681" customFormat="1" ht="12" customHeight="1"/>
    <row r="682" customFormat="1" ht="12" customHeight="1"/>
    <row r="683" customFormat="1" ht="12" customHeight="1"/>
    <row r="684" customFormat="1" ht="12" customHeight="1"/>
    <row r="685" customFormat="1" ht="12" customHeight="1"/>
    <row r="686" customFormat="1" ht="12" customHeight="1"/>
    <row r="687" customFormat="1" ht="12" customHeight="1"/>
    <row r="688" customFormat="1" ht="12" customHeight="1"/>
    <row r="689" customFormat="1" ht="12" customHeight="1"/>
    <row r="690" customFormat="1" ht="12" customHeight="1"/>
    <row r="691" customFormat="1" ht="12" customHeight="1"/>
    <row r="692" customFormat="1" ht="12" customHeight="1"/>
    <row r="693" customFormat="1" ht="12" customHeight="1"/>
    <row r="694" customFormat="1" ht="12" customHeight="1"/>
    <row r="695" customFormat="1" ht="12" customHeight="1"/>
    <row r="696" customFormat="1" ht="12" customHeight="1"/>
    <row r="697" customFormat="1" ht="12" customHeight="1"/>
    <row r="698" customFormat="1" ht="12" customHeight="1"/>
    <row r="699" customFormat="1" ht="12" customHeight="1"/>
    <row r="700" customFormat="1" ht="12" customHeight="1"/>
    <row r="701" customFormat="1" ht="12" customHeight="1"/>
    <row r="702" customFormat="1" ht="12" customHeight="1"/>
    <row r="703" customFormat="1" ht="12" customHeight="1"/>
    <row r="704" customFormat="1" ht="12" customHeight="1"/>
    <row r="705" customFormat="1" ht="12" customHeight="1"/>
    <row r="706" customFormat="1" ht="12" customHeight="1"/>
    <row r="707" customFormat="1" ht="12" customHeight="1"/>
    <row r="708" customFormat="1" ht="12" customHeight="1"/>
    <row r="709" customFormat="1" ht="12" customHeight="1"/>
    <row r="710" customFormat="1" ht="12" customHeight="1"/>
    <row r="711" customFormat="1" ht="12" customHeight="1"/>
    <row r="712" customFormat="1" ht="12" customHeight="1"/>
    <row r="713" customFormat="1" ht="12" customHeight="1"/>
    <row r="714" customFormat="1" ht="12" customHeight="1"/>
    <row r="715" customFormat="1" ht="12" customHeight="1"/>
    <row r="716" customFormat="1" ht="12" customHeight="1"/>
    <row r="717" customFormat="1" ht="12" customHeight="1"/>
    <row r="718" customFormat="1" ht="12" customHeight="1"/>
    <row r="719" customFormat="1" ht="12" customHeight="1"/>
    <row r="720" customFormat="1" ht="12" customHeight="1"/>
    <row r="721" customFormat="1" ht="12" customHeight="1"/>
    <row r="722" customFormat="1" ht="12" customHeight="1"/>
    <row r="723" customFormat="1" ht="12" customHeight="1"/>
    <row r="724" customFormat="1" ht="12" customHeight="1"/>
    <row r="725" customFormat="1" ht="12" customHeight="1"/>
    <row r="726" customFormat="1" ht="12" customHeight="1"/>
    <row r="727" customFormat="1" ht="12" customHeight="1"/>
    <row r="728" customFormat="1" ht="12" customHeight="1"/>
    <row r="729" customFormat="1" ht="12" customHeight="1"/>
    <row r="730" customFormat="1" ht="12" customHeight="1"/>
    <row r="731" customFormat="1" ht="12" customHeight="1"/>
    <row r="732" customFormat="1" ht="12" customHeight="1"/>
    <row r="733" customFormat="1" ht="12" customHeight="1"/>
    <row r="734" customFormat="1" ht="12" customHeight="1"/>
    <row r="735" customFormat="1" ht="12" customHeight="1"/>
    <row r="736" customFormat="1" ht="12" customHeight="1"/>
    <row r="737" customFormat="1" ht="12" customHeight="1"/>
    <row r="738" customFormat="1" ht="12" customHeight="1"/>
    <row r="739" customFormat="1" ht="12" customHeight="1"/>
    <row r="740" customFormat="1" ht="12" customHeight="1"/>
    <row r="741" customFormat="1" ht="12" customHeight="1"/>
    <row r="742" customFormat="1" ht="12" customHeight="1"/>
    <row r="743" customFormat="1" ht="12" customHeight="1"/>
    <row r="744" customFormat="1" ht="12" customHeight="1"/>
    <row r="745" customFormat="1" ht="12" customHeight="1"/>
    <row r="746" customFormat="1" ht="12" customHeight="1"/>
    <row r="747" customFormat="1" ht="12" customHeight="1"/>
    <row r="748" customFormat="1" ht="12" customHeight="1"/>
    <row r="749" customFormat="1" ht="12" customHeight="1"/>
    <row r="750" customFormat="1" ht="12" customHeight="1"/>
    <row r="751" customFormat="1" ht="12" customHeight="1"/>
    <row r="752" customFormat="1" ht="12" customHeight="1"/>
    <row r="753" customFormat="1" ht="12" customHeight="1"/>
    <row r="754" customFormat="1" ht="12" customHeight="1"/>
    <row r="755" customFormat="1" ht="12" customHeight="1"/>
    <row r="756" customFormat="1" ht="12" customHeight="1"/>
    <row r="757" customFormat="1" ht="12" customHeight="1"/>
    <row r="758" customFormat="1" ht="12" customHeight="1"/>
    <row r="759" customFormat="1" ht="12" customHeight="1"/>
    <row r="760" customFormat="1" ht="12" customHeight="1"/>
    <row r="761" customFormat="1" ht="12" customHeight="1"/>
    <row r="762" customFormat="1" ht="12" customHeight="1"/>
    <row r="763" customFormat="1" ht="12" customHeight="1"/>
    <row r="764" customFormat="1" ht="12" customHeight="1"/>
    <row r="765" customFormat="1" ht="12" customHeight="1"/>
    <row r="766" customFormat="1" ht="12" customHeight="1"/>
    <row r="767" customFormat="1" ht="12" customHeight="1"/>
    <row r="768" customFormat="1" ht="12" customHeight="1"/>
    <row r="769" customFormat="1" ht="12" customHeight="1"/>
    <row r="770" customFormat="1" ht="12" customHeight="1"/>
    <row r="771" customFormat="1" ht="12" customHeight="1"/>
    <row r="772" customFormat="1" ht="12" customHeight="1"/>
    <row r="773" customFormat="1" ht="12" customHeight="1"/>
    <row r="774" customFormat="1" ht="12" customHeight="1"/>
    <row r="775" customFormat="1" ht="12" customHeight="1"/>
    <row r="776" customFormat="1" ht="12" customHeight="1"/>
    <row r="777" customFormat="1" ht="12" customHeight="1"/>
    <row r="778" customFormat="1" ht="12" customHeight="1"/>
    <row r="779" customFormat="1" ht="12" customHeight="1"/>
    <row r="780" customFormat="1" ht="12" customHeight="1"/>
    <row r="781" customFormat="1" ht="12" customHeight="1"/>
    <row r="782" customFormat="1" ht="12" customHeight="1"/>
    <row r="783" customFormat="1" ht="12" customHeight="1"/>
    <row r="784" customFormat="1" ht="12" customHeight="1"/>
    <row r="785" customFormat="1" ht="12" customHeight="1"/>
    <row r="786" customFormat="1" ht="12" customHeight="1"/>
    <row r="787" customFormat="1" ht="12" customHeight="1"/>
    <row r="788" customFormat="1" ht="12" customHeight="1"/>
    <row r="789" customFormat="1" ht="12" customHeight="1"/>
    <row r="790" customFormat="1" ht="12" customHeight="1"/>
    <row r="791" customFormat="1" ht="12" customHeight="1"/>
    <row r="792" customFormat="1" ht="12" customHeight="1"/>
    <row r="793" customFormat="1" ht="12" customHeight="1"/>
    <row r="794" customFormat="1" ht="12" customHeight="1"/>
    <row r="795" customFormat="1" ht="12" customHeight="1"/>
    <row r="796" customFormat="1" ht="12" customHeight="1"/>
    <row r="797" customFormat="1" ht="12" customHeight="1"/>
    <row r="798" customFormat="1" ht="12" customHeight="1"/>
    <row r="799" customFormat="1" ht="12" customHeight="1"/>
    <row r="800" customFormat="1" ht="12" customHeight="1"/>
    <row r="801" customFormat="1" ht="12" customHeight="1"/>
    <row r="802" customFormat="1" ht="12" customHeight="1"/>
    <row r="803" customFormat="1" ht="12" customHeight="1"/>
    <row r="804" customFormat="1" ht="12" customHeight="1"/>
    <row r="805" customFormat="1" ht="12" customHeight="1"/>
    <row r="806" customFormat="1" ht="12" customHeight="1"/>
    <row r="807" customFormat="1" ht="12" customHeight="1"/>
    <row r="808" customFormat="1" ht="12" customHeight="1"/>
    <row r="809" customFormat="1" ht="12" customHeight="1"/>
    <row r="810" customFormat="1" ht="12" customHeight="1"/>
    <row r="811" customFormat="1" ht="12" customHeight="1"/>
    <row r="812" customFormat="1" ht="12" customHeight="1"/>
    <row r="813" customFormat="1" ht="12" customHeight="1"/>
    <row r="814" customFormat="1" ht="12" customHeight="1"/>
    <row r="815" customFormat="1" ht="12" customHeight="1"/>
    <row r="816" customFormat="1" ht="12" customHeight="1"/>
    <row r="817" customFormat="1" ht="12" customHeight="1"/>
    <row r="818" customFormat="1" ht="12" customHeight="1"/>
    <row r="819" customFormat="1" ht="12" customHeight="1"/>
    <row r="820" customFormat="1" ht="12" customHeight="1"/>
    <row r="821" customFormat="1" ht="12" customHeight="1"/>
    <row r="822" customFormat="1" ht="12" customHeight="1"/>
    <row r="823" customFormat="1" ht="12" customHeight="1"/>
    <row r="824" customFormat="1" ht="12" customHeight="1"/>
    <row r="825" customFormat="1" ht="12" customHeight="1"/>
    <row r="826" customFormat="1" ht="12" customHeight="1"/>
    <row r="827" customFormat="1" ht="12" customHeight="1"/>
    <row r="828" customFormat="1" ht="12" customHeight="1"/>
    <row r="829" customFormat="1" ht="12" customHeight="1"/>
    <row r="830" customFormat="1" ht="12" customHeight="1"/>
    <row r="831" customFormat="1" ht="12" customHeight="1"/>
    <row r="832" customFormat="1" ht="12" customHeight="1"/>
    <row r="833" customFormat="1" ht="12" customHeight="1"/>
    <row r="834" customFormat="1" ht="12" customHeight="1"/>
    <row r="835" customFormat="1" ht="12" customHeight="1"/>
    <row r="836" customFormat="1" ht="12" customHeight="1"/>
    <row r="837" customFormat="1" ht="12" customHeight="1"/>
    <row r="838" customFormat="1" ht="12" customHeight="1"/>
    <row r="839" customFormat="1" ht="12" customHeight="1"/>
    <row r="840" customFormat="1" ht="12" customHeight="1"/>
    <row r="841" customFormat="1" ht="12" customHeight="1"/>
    <row r="842" customFormat="1" ht="12" customHeight="1"/>
    <row r="843" customFormat="1" ht="12" customHeight="1"/>
    <row r="844" customFormat="1" ht="12" customHeight="1"/>
    <row r="845" customFormat="1" ht="12" customHeight="1"/>
    <row r="846" customFormat="1" ht="12" customHeight="1"/>
    <row r="847" customFormat="1" ht="12" customHeight="1"/>
    <row r="848" customFormat="1" ht="12" customHeight="1"/>
    <row r="849" customFormat="1" ht="12" customHeight="1"/>
    <row r="850" customFormat="1" ht="12" customHeight="1"/>
    <row r="851" customFormat="1" ht="12" customHeight="1"/>
    <row r="852" customFormat="1" ht="12" customHeight="1"/>
    <row r="853" customFormat="1" ht="12" customHeight="1"/>
    <row r="854" customFormat="1" ht="12" customHeight="1"/>
    <row r="855" customFormat="1" ht="12" customHeight="1"/>
    <row r="856" customFormat="1" ht="12" customHeight="1"/>
    <row r="857" customFormat="1" ht="12" customHeight="1"/>
    <row r="858" customFormat="1" ht="12" customHeight="1"/>
    <row r="859" customFormat="1" ht="12" customHeight="1"/>
    <row r="860" customFormat="1" ht="12" customHeight="1"/>
    <row r="861" customFormat="1" ht="12" customHeight="1"/>
    <row r="862" customFormat="1" ht="12" customHeight="1"/>
    <row r="863" customFormat="1" ht="12" customHeight="1"/>
    <row r="864" customFormat="1" ht="12" customHeight="1"/>
    <row r="865" customFormat="1" ht="12" customHeight="1"/>
    <row r="866" customFormat="1" ht="12" customHeight="1"/>
    <row r="867" customFormat="1" ht="12" customHeight="1"/>
    <row r="868" customFormat="1" ht="12" customHeight="1"/>
    <row r="869" customFormat="1" ht="12" customHeight="1"/>
    <row r="870" customFormat="1" ht="12" customHeight="1"/>
    <row r="871" customFormat="1" ht="12" customHeight="1"/>
    <row r="872" customFormat="1" ht="12" customHeight="1"/>
    <row r="873" customFormat="1" ht="12" customHeight="1"/>
    <row r="874" customFormat="1" ht="12" customHeight="1"/>
    <row r="875" customFormat="1" ht="12" customHeight="1"/>
    <row r="876" customFormat="1" ht="12" customHeight="1"/>
    <row r="877" customFormat="1" ht="12" customHeight="1"/>
    <row r="878" customFormat="1" ht="12" customHeight="1"/>
    <row r="879" customFormat="1" ht="12" customHeight="1"/>
    <row r="880" customFormat="1" ht="12" customHeight="1"/>
    <row r="881" customFormat="1" ht="12" customHeight="1"/>
    <row r="882" customFormat="1" ht="12" customHeight="1"/>
    <row r="883" customFormat="1" ht="12" customHeight="1"/>
    <row r="884" customFormat="1" ht="12" customHeight="1"/>
    <row r="885" customFormat="1" ht="12" customHeight="1"/>
    <row r="886" customFormat="1" ht="12" customHeight="1"/>
    <row r="887" customFormat="1" ht="12" customHeight="1"/>
    <row r="888" customFormat="1" ht="12" customHeight="1"/>
    <row r="889" customFormat="1" ht="12" customHeight="1"/>
    <row r="890" customFormat="1" ht="12" customHeight="1"/>
    <row r="891" customFormat="1" ht="12" customHeight="1"/>
    <row r="892" customFormat="1" ht="12" customHeight="1"/>
    <row r="893" customFormat="1" ht="12" customHeight="1"/>
    <row r="894" customFormat="1" ht="12" customHeight="1"/>
    <row r="895" customFormat="1" ht="12" customHeight="1"/>
    <row r="896" customFormat="1" ht="12" customHeight="1"/>
    <row r="897" customFormat="1" ht="12" customHeight="1"/>
    <row r="898" customFormat="1" ht="12" customHeight="1"/>
    <row r="899" customFormat="1" ht="12" customHeight="1"/>
    <row r="900" customFormat="1" ht="12" customHeight="1"/>
    <row r="901" customFormat="1" ht="12" customHeight="1"/>
    <row r="902" customFormat="1" ht="12" customHeight="1"/>
    <row r="903" customFormat="1" ht="12" customHeight="1"/>
    <row r="904" customFormat="1" ht="12" customHeight="1"/>
    <row r="905" customFormat="1" ht="12" customHeight="1"/>
    <row r="906" customFormat="1" ht="12" customHeight="1"/>
    <row r="907" customFormat="1" ht="12" customHeight="1"/>
    <row r="908" customFormat="1" ht="12" customHeight="1"/>
    <row r="909" customFormat="1" ht="12" customHeight="1"/>
    <row r="910" customFormat="1" ht="12" customHeight="1"/>
    <row r="911" customFormat="1" ht="12" customHeight="1"/>
    <row r="912" customFormat="1" ht="12" customHeight="1"/>
    <row r="913" customFormat="1" ht="12" customHeight="1"/>
    <row r="914" customFormat="1" ht="12" customHeight="1"/>
    <row r="915" customFormat="1" ht="12" customHeight="1"/>
    <row r="916" customFormat="1" ht="12" customHeight="1"/>
    <row r="917" customFormat="1" ht="12" customHeight="1"/>
    <row r="918" customFormat="1" ht="12" customHeight="1"/>
    <row r="919" customFormat="1" ht="12" customHeight="1"/>
    <row r="920" customFormat="1" ht="12" customHeight="1"/>
    <row r="921" customFormat="1" ht="12" customHeight="1"/>
    <row r="922" customFormat="1" ht="12" customHeight="1"/>
    <row r="923" customFormat="1" ht="12" customHeight="1"/>
    <row r="924" customFormat="1" ht="12" customHeight="1"/>
    <row r="925" customFormat="1" ht="12" customHeight="1"/>
    <row r="926" customFormat="1" ht="12" customHeight="1"/>
    <row r="927" customFormat="1" ht="12" customHeight="1"/>
    <row r="928" customFormat="1" ht="12" customHeight="1"/>
    <row r="929" customFormat="1" ht="12" customHeight="1"/>
    <row r="930" customFormat="1" ht="12" customHeight="1"/>
    <row r="931" customFormat="1" ht="12" customHeight="1"/>
    <row r="932" customFormat="1" ht="12" customHeight="1"/>
    <row r="933" customFormat="1" ht="12" customHeight="1"/>
    <row r="934" customFormat="1" ht="12" customHeight="1"/>
    <row r="935" customFormat="1" ht="12" customHeight="1"/>
    <row r="936" customFormat="1" ht="12" customHeight="1"/>
    <row r="937" customFormat="1" ht="12" customHeight="1"/>
    <row r="938" customFormat="1" ht="12" customHeight="1"/>
    <row r="939" customFormat="1" ht="12" customHeight="1"/>
    <row r="940" customFormat="1" ht="12" customHeight="1"/>
    <row r="941" customFormat="1" ht="12" customHeight="1"/>
    <row r="942" customFormat="1" ht="12" customHeight="1"/>
    <row r="943" customFormat="1" ht="12" customHeight="1"/>
    <row r="944" customFormat="1" ht="12" customHeight="1"/>
    <row r="945" customFormat="1" ht="12" customHeight="1"/>
    <row r="946" customFormat="1" ht="12" customHeight="1"/>
    <row r="947" customFormat="1" ht="12" customHeight="1"/>
    <row r="948" customFormat="1" ht="12" customHeight="1"/>
    <row r="949" customFormat="1" ht="12" customHeight="1"/>
    <row r="950" customFormat="1" ht="12" customHeight="1"/>
    <row r="951" customFormat="1" ht="12" customHeight="1"/>
    <row r="952" customFormat="1" ht="12" customHeight="1"/>
    <row r="953" customFormat="1" ht="12" customHeight="1"/>
    <row r="954" customFormat="1" ht="12" customHeight="1"/>
    <row r="955" customFormat="1" ht="12" customHeight="1"/>
    <row r="956" customFormat="1" ht="12" customHeight="1"/>
    <row r="957" customFormat="1" ht="12" customHeight="1"/>
    <row r="958" customFormat="1" ht="12" customHeight="1"/>
    <row r="959" customFormat="1" ht="12" customHeight="1"/>
    <row r="960" customFormat="1" ht="12" customHeight="1"/>
    <row r="961" customFormat="1" ht="12" customHeight="1"/>
    <row r="962" customFormat="1" ht="12" customHeight="1"/>
    <row r="963" customFormat="1" ht="12" customHeight="1"/>
    <row r="964" customFormat="1" ht="12" customHeight="1"/>
    <row r="965" customFormat="1" ht="12" customHeight="1"/>
    <row r="966" customFormat="1" ht="12" customHeight="1"/>
    <row r="967" customFormat="1" ht="12" customHeight="1"/>
    <row r="968" customFormat="1" ht="12" customHeight="1"/>
    <row r="969" customFormat="1" ht="12" customHeight="1"/>
    <row r="970" customFormat="1" ht="12" customHeight="1"/>
    <row r="971" customFormat="1" ht="12" customHeight="1"/>
    <row r="972" customFormat="1" ht="12" customHeight="1"/>
    <row r="973" customFormat="1" ht="12" customHeight="1"/>
    <row r="974" customFormat="1" ht="12" customHeight="1"/>
    <row r="975" customFormat="1" ht="12" customHeight="1"/>
    <row r="976" customFormat="1" ht="12" customHeight="1"/>
    <row r="977" customFormat="1" ht="12" customHeight="1"/>
    <row r="978" customFormat="1" ht="12" customHeight="1"/>
    <row r="979" customFormat="1" ht="12" customHeight="1"/>
    <row r="980" customFormat="1" ht="12" customHeight="1"/>
    <row r="981" customFormat="1" ht="12" customHeight="1"/>
    <row r="982" customFormat="1" ht="12" customHeight="1"/>
    <row r="983" customFormat="1" ht="12" customHeight="1"/>
    <row r="984" customFormat="1" ht="12" customHeight="1"/>
    <row r="985" customFormat="1" ht="12" customHeight="1"/>
    <row r="986" customFormat="1" ht="12" customHeight="1"/>
    <row r="987" customFormat="1" ht="12" customHeight="1"/>
    <row r="988" customFormat="1" ht="12" customHeight="1"/>
    <row r="989" customFormat="1" ht="12" customHeight="1"/>
    <row r="990" customFormat="1" ht="12" customHeight="1"/>
    <row r="991" customFormat="1" ht="12" customHeight="1"/>
    <row r="992" customFormat="1" ht="12" customHeight="1"/>
    <row r="993" customFormat="1" ht="12" customHeight="1"/>
    <row r="994" customFormat="1" ht="12" customHeight="1"/>
    <row r="995" customFormat="1" ht="12" customHeight="1"/>
    <row r="996" customFormat="1" ht="12" customHeight="1"/>
    <row r="997" customFormat="1" ht="12" customHeight="1"/>
    <row r="998" customFormat="1" ht="12" customHeight="1"/>
    <row r="999" customFormat="1" ht="12" customHeight="1"/>
    <row r="1000" customFormat="1" ht="12" customHeight="1"/>
  </sheetData>
  <mergeCells count="1">
    <mergeCell ref="C1:D1"/>
  </mergeCells>
  <dataValidations count="2">
    <dataValidation type="list" allowBlank="1" showErrorMessage="1" sqref="B4" xr:uid="{793857F0-60A9-3145-9E8D-413757A711BC}">
      <formula1>artiesten</formula1>
    </dataValidation>
    <dataValidation type="list" allowBlank="1" showErrorMessage="1" sqref="B5" xr:uid="{16A21862-EA9D-9B4A-AEF9-8DE817F1072A}">
      <formula1>productie</formula1>
    </dataValidation>
  </dataValidations>
  <pageMargins left="0.75" right="0.75" top="1" bottom="1" header="0" footer="0"/>
  <pageSetup paperSize="9" orientation="portrait"/>
  <legacyDrawing r:id="rId1"/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>
    <pageSetUpPr fitToPage="1"/>
  </sheetPr>
  <dimension ref="A1:Z1000"/>
  <sheetViews>
    <sheetView workbookViewId="0">
      <selection sqref="A1:XFD1048576"/>
    </sheetView>
  </sheetViews>
  <sheetFormatPr defaultColWidth="14.5" defaultRowHeight="15" customHeight="1"/>
  <cols>
    <col min="1" max="1" width="36.5" customWidth="1"/>
    <col min="2" max="2" width="10.875" customWidth="1"/>
    <col min="3" max="3" width="15.125" customWidth="1"/>
    <col min="4" max="4" width="14" customWidth="1"/>
    <col min="5" max="26" width="10.875" customWidth="1"/>
  </cols>
  <sheetData>
    <row r="1" spans="1:26" s="93" customFormat="1" ht="15.95">
      <c r="A1" s="128" t="s">
        <v>40</v>
      </c>
      <c r="B1" s="129">
        <v>2026</v>
      </c>
      <c r="C1" s="169" t="s">
        <v>132</v>
      </c>
      <c r="D1" s="182"/>
      <c r="E1" s="96"/>
      <c r="F1" s="96"/>
      <c r="G1" s="96"/>
      <c r="H1" s="96"/>
      <c r="I1" s="96"/>
      <c r="J1" s="96"/>
      <c r="K1" s="96"/>
      <c r="L1" s="96"/>
      <c r="M1" s="96"/>
      <c r="N1" s="96"/>
    </row>
    <row r="2" spans="1:26" ht="12" customHeight="1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</row>
    <row r="3" spans="1:26" ht="12" customHeight="1">
      <c r="A3" s="17" t="s">
        <v>42</v>
      </c>
      <c r="B3" s="18" t="s">
        <v>15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26" ht="12" customHeight="1">
      <c r="A4" s="17" t="s">
        <v>43</v>
      </c>
      <c r="B4" s="18" t="s">
        <v>15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</row>
    <row r="5" spans="1:26" ht="12" customHeight="1">
      <c r="A5" s="17" t="s">
        <v>44</v>
      </c>
      <c r="B5" s="18" t="s">
        <v>15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</row>
    <row r="6" spans="1:26" ht="12" customHeight="1">
      <c r="A6" s="17" t="s">
        <v>45</v>
      </c>
      <c r="B6" s="19">
        <v>0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2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</row>
    <row r="8" spans="1:26" ht="12" customHeight="1">
      <c r="A8" s="15" t="s">
        <v>46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</row>
    <row r="9" spans="1:26" ht="12" customHeight="1">
      <c r="A9" s="17" t="s">
        <v>47</v>
      </c>
      <c r="B9" s="20" t="s">
        <v>123</v>
      </c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</row>
    <row r="10" spans="1:26" ht="12" customHeight="1">
      <c r="A10" s="17" t="s">
        <v>49</v>
      </c>
      <c r="B10" s="18" t="s">
        <v>15</v>
      </c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</row>
    <row r="11" spans="1:26" ht="12" customHeight="1">
      <c r="A11" s="17" t="s">
        <v>50</v>
      </c>
      <c r="B11" s="18" t="s">
        <v>15</v>
      </c>
      <c r="C11" s="6" t="s">
        <v>15</v>
      </c>
      <c r="D11" s="6" t="s">
        <v>15</v>
      </c>
      <c r="E11" s="6"/>
      <c r="F11" s="6"/>
      <c r="G11" s="6"/>
      <c r="H11" s="6"/>
      <c r="I11" s="6"/>
      <c r="J11" s="6"/>
      <c r="K11" s="6"/>
      <c r="L11" s="6"/>
      <c r="M11" s="6"/>
      <c r="N11" s="6"/>
    </row>
    <row r="12" spans="1:26" ht="12" customHeight="1">
      <c r="A12" s="17" t="s">
        <v>51</v>
      </c>
      <c r="B12" s="18" t="s">
        <v>15</v>
      </c>
      <c r="C12" s="6" t="s">
        <v>15</v>
      </c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</row>
    <row r="13" spans="1:26" ht="12" customHeight="1">
      <c r="A13" s="17" t="s">
        <v>52</v>
      </c>
      <c r="B13" s="18" t="s">
        <v>15</v>
      </c>
      <c r="C13" s="6" t="s">
        <v>15</v>
      </c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</row>
    <row r="14" spans="1:26" ht="12" customHeight="1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</row>
    <row r="15" spans="1:26" ht="12" customHeight="1">
      <c r="A15" s="17" t="s">
        <v>107</v>
      </c>
      <c r="B15" s="21">
        <v>0</v>
      </c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</row>
    <row r="16" spans="1:26" ht="12" customHeight="1">
      <c r="A16" s="17" t="s">
        <v>108</v>
      </c>
      <c r="B16" s="21">
        <v>0</v>
      </c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</row>
    <row r="17" spans="1:14" ht="12" customHeight="1">
      <c r="A17" s="17" t="s">
        <v>109</v>
      </c>
      <c r="B17" s="21">
        <v>0</v>
      </c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</row>
    <row r="18" spans="1:14" ht="12" customHeight="1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</row>
    <row r="19" spans="1:14" ht="12" customHeight="1">
      <c r="A19" s="17" t="s">
        <v>133</v>
      </c>
      <c r="B19" s="24">
        <f t="shared" ref="B19:B21" si="0">B15*3/13/38</f>
        <v>0</v>
      </c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</row>
    <row r="20" spans="1:14" ht="12" customHeight="1">
      <c r="A20" s="17" t="s">
        <v>134</v>
      </c>
      <c r="B20" s="24">
        <f t="shared" si="0"/>
        <v>0</v>
      </c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</row>
    <row r="21" spans="1:14" ht="12" customHeight="1">
      <c r="A21" s="17" t="s">
        <v>135</v>
      </c>
      <c r="B21" s="24">
        <f t="shared" si="0"/>
        <v>0</v>
      </c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</row>
    <row r="22" spans="1:14" ht="12" customHeight="1">
      <c r="A22" s="6" t="s">
        <v>15</v>
      </c>
      <c r="B22" s="6" t="s">
        <v>15</v>
      </c>
      <c r="C22" s="6" t="s">
        <v>15</v>
      </c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</row>
    <row r="23" spans="1:14" ht="12" customHeight="1">
      <c r="A23" s="17" t="s">
        <v>75</v>
      </c>
      <c r="B23" s="8">
        <f>'RSZ-tarieven'!B5</f>
        <v>0.30609999999999998</v>
      </c>
      <c r="C23" s="8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</row>
    <row r="24" spans="1:14" ht="12" customHeight="1">
      <c r="A24" s="17" t="s">
        <v>76</v>
      </c>
      <c r="B24" s="8">
        <f>'RSZ-tarieven'!B15</f>
        <v>1.9799999999999998E-2</v>
      </c>
      <c r="C24" s="8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</row>
    <row r="25" spans="1:14" ht="12" customHeight="1">
      <c r="A25" s="17" t="s">
        <v>77</v>
      </c>
      <c r="B25" s="22">
        <f>IF(B6&lt;10,0,1.69%)</f>
        <v>0</v>
      </c>
      <c r="C25" s="8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</row>
    <row r="26" spans="1:14" ht="12" customHeight="1">
      <c r="A26" s="17" t="s">
        <v>136</v>
      </c>
      <c r="B26" s="26">
        <f>IF(B15&gt;3744,0,0.14*(11233.89-(B15*3))/13/5/38)</f>
        <v>0.63673870445344127</v>
      </c>
      <c r="C26" s="6" t="s">
        <v>15</v>
      </c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</row>
    <row r="27" spans="1:14" ht="12" customHeight="1">
      <c r="A27" s="17" t="s">
        <v>79</v>
      </c>
      <c r="B27" s="53">
        <f>('RSZ-tarieven'!B31)*3/13/38</f>
        <v>1.0465587044534412</v>
      </c>
      <c r="C27" s="8" t="s">
        <v>137</v>
      </c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</row>
    <row r="28" spans="1:14" ht="12" customHeight="1">
      <c r="A28" s="17" t="s">
        <v>80</v>
      </c>
      <c r="B28" s="27"/>
      <c r="C28" s="6"/>
      <c r="D28" s="6"/>
      <c r="E28" s="6"/>
      <c r="F28" s="6"/>
      <c r="G28" s="6"/>
      <c r="H28" s="6"/>
      <c r="I28" s="6"/>
      <c r="J28" s="28" t="s">
        <v>15</v>
      </c>
      <c r="K28" s="6"/>
      <c r="L28" s="6"/>
      <c r="M28" s="29" t="s">
        <v>15</v>
      </c>
      <c r="N28" s="6"/>
    </row>
    <row r="29" spans="1:14" ht="12" customHeight="1">
      <c r="A29" s="6"/>
      <c r="B29" s="6"/>
      <c r="C29" s="6"/>
      <c r="D29" s="6"/>
      <c r="E29" s="6"/>
      <c r="F29" s="6"/>
      <c r="G29" s="6"/>
      <c r="H29" s="6"/>
      <c r="I29" s="6"/>
      <c r="J29" s="28"/>
      <c r="K29" s="6"/>
      <c r="L29" s="6"/>
      <c r="M29" s="29"/>
      <c r="N29" s="6"/>
    </row>
    <row r="30" spans="1:14" ht="12" customHeight="1">
      <c r="A30" s="6"/>
      <c r="B30" s="30">
        <f>B1</f>
        <v>2026</v>
      </c>
      <c r="C30" s="20" t="s">
        <v>82</v>
      </c>
      <c r="D30" s="20" t="s">
        <v>83</v>
      </c>
      <c r="E30" s="20" t="s">
        <v>84</v>
      </c>
      <c r="F30" s="20" t="s">
        <v>85</v>
      </c>
      <c r="G30" s="20" t="s">
        <v>86</v>
      </c>
      <c r="H30" s="20" t="s">
        <v>87</v>
      </c>
      <c r="I30" s="20" t="s">
        <v>89</v>
      </c>
      <c r="J30" s="20" t="s">
        <v>90</v>
      </c>
      <c r="K30" s="20" t="s">
        <v>91</v>
      </c>
      <c r="L30" s="20" t="s">
        <v>92</v>
      </c>
      <c r="M30" s="20" t="s">
        <v>93</v>
      </c>
      <c r="N30" s="20" t="s">
        <v>95</v>
      </c>
    </row>
    <row r="31" spans="1:14" ht="12" customHeight="1">
      <c r="A31" s="27" t="s">
        <v>138</v>
      </c>
      <c r="B31" s="44">
        <f t="shared" ref="B31:B33" si="1">SUM(C31:N31)</f>
        <v>0</v>
      </c>
      <c r="C31" s="45">
        <v>0</v>
      </c>
      <c r="D31" s="46">
        <v>0</v>
      </c>
      <c r="E31" s="46">
        <v>0</v>
      </c>
      <c r="F31" s="46">
        <v>0</v>
      </c>
      <c r="G31" s="46">
        <v>0</v>
      </c>
      <c r="H31" s="46">
        <v>0</v>
      </c>
      <c r="I31" s="46">
        <v>0</v>
      </c>
      <c r="J31" s="46">
        <v>0</v>
      </c>
      <c r="K31" s="46">
        <v>0</v>
      </c>
      <c r="L31" s="46">
        <v>0</v>
      </c>
      <c r="M31" s="46">
        <v>0</v>
      </c>
      <c r="N31" s="47">
        <v>0</v>
      </c>
    </row>
    <row r="32" spans="1:14" ht="12" customHeight="1">
      <c r="A32" s="6" t="s">
        <v>99</v>
      </c>
      <c r="B32" s="33">
        <f t="shared" si="1"/>
        <v>0</v>
      </c>
      <c r="C32" s="34">
        <f t="shared" ref="C32:N32" si="2">$B$19*C31</f>
        <v>0</v>
      </c>
      <c r="D32" s="24">
        <f t="shared" si="2"/>
        <v>0</v>
      </c>
      <c r="E32" s="24">
        <f t="shared" si="2"/>
        <v>0</v>
      </c>
      <c r="F32" s="24">
        <f t="shared" si="2"/>
        <v>0</v>
      </c>
      <c r="G32" s="24">
        <f t="shared" si="2"/>
        <v>0</v>
      </c>
      <c r="H32" s="24">
        <f t="shared" si="2"/>
        <v>0</v>
      </c>
      <c r="I32" s="24">
        <f t="shared" si="2"/>
        <v>0</v>
      </c>
      <c r="J32" s="24">
        <f t="shared" si="2"/>
        <v>0</v>
      </c>
      <c r="K32" s="24">
        <f t="shared" si="2"/>
        <v>0</v>
      </c>
      <c r="L32" s="24">
        <f t="shared" si="2"/>
        <v>0</v>
      </c>
      <c r="M32" s="24">
        <f t="shared" si="2"/>
        <v>0</v>
      </c>
      <c r="N32" s="113">
        <f t="shared" si="2"/>
        <v>0</v>
      </c>
    </row>
    <row r="33" spans="1:14" ht="12" customHeight="1">
      <c r="A33" s="6" t="s">
        <v>101</v>
      </c>
      <c r="B33" s="33">
        <f t="shared" si="1"/>
        <v>0</v>
      </c>
      <c r="C33" s="34">
        <f t="shared" ref="C33:E33" si="3">MAX(0,IF((C32)&gt;0,((C32)*108%)*($B$23+$B$24+$B$25)-((($B$26+$B27+$B28)*C31)),0))</f>
        <v>0</v>
      </c>
      <c r="D33" s="24">
        <f t="shared" si="3"/>
        <v>0</v>
      </c>
      <c r="E33" s="24">
        <f t="shared" si="3"/>
        <v>0</v>
      </c>
      <c r="F33" s="24">
        <f>MAX(0,IF((F32)&gt;0,((F32)*108%)*($B$23+$B$24+$B$25)-((($B$26+$B28)*F31)),0))</f>
        <v>0</v>
      </c>
      <c r="G33" s="24">
        <f>MAX(0,IF((G32)&gt;0,((G32)*108%)*($B$23+$B$24+$B$25)-((($B$26+$B28)*G31)),0))</f>
        <v>0</v>
      </c>
      <c r="H33" s="24">
        <f>MAX(0,IF((H32)&gt;0,((H32)*108%)*($B$23+$B$24+$B$25)-((($B$26+$B28)*H31)),0))</f>
        <v>0</v>
      </c>
      <c r="I33" s="24">
        <f>MAX(0,IF((I32)&gt;0,((I32)*108%)*($B$23+$B$24+$B$25)-((($B$26+$B28)*I31)),0))</f>
        <v>0</v>
      </c>
      <c r="J33" s="24">
        <f>MAX(0,IF((J32)&gt;0,((J32)*108%)*($B$23+$B$24+$B$25)-((($B$26+$B28)*J31)),0))</f>
        <v>0</v>
      </c>
      <c r="K33" s="24">
        <f>MAX(0,IF((K32)&gt;0,((K32)*108%)*($B$23+$B$24+$B$25)-((($B$26++$B28)*K31)),0))</f>
        <v>0</v>
      </c>
      <c r="L33" s="24">
        <f>MAX(0,IF((L32)&gt;0,((L32)*108%)*($B$23+$B$24+$B$25)-((($B$26+$B28)*L31)),0))</f>
        <v>0</v>
      </c>
      <c r="M33" s="24">
        <f>MAX(0,IF((M32)&gt;0,((M32)*108%)*($B$23+$B$24+$B$25)-((($B$26+$B28)*M31)),0))</f>
        <v>0</v>
      </c>
      <c r="N33" s="114">
        <f>MAX(0,IF((N32)&gt;0,((N32)*108%)*($B$23+$B$24+$B$25)-((($B$26+$B28)*N31)),0))</f>
        <v>0</v>
      </c>
    </row>
    <row r="34" spans="1:14" ht="12" customHeight="1">
      <c r="A34" s="6"/>
      <c r="B34" s="37">
        <f t="shared" ref="B34:N34" si="4">SUM(B32:B33)</f>
        <v>0</v>
      </c>
      <c r="C34" s="120">
        <f t="shared" si="4"/>
        <v>0</v>
      </c>
      <c r="D34" s="121">
        <f t="shared" si="4"/>
        <v>0</v>
      </c>
      <c r="E34" s="121">
        <f t="shared" si="4"/>
        <v>0</v>
      </c>
      <c r="F34" s="121">
        <f t="shared" si="4"/>
        <v>0</v>
      </c>
      <c r="G34" s="121">
        <f t="shared" si="4"/>
        <v>0</v>
      </c>
      <c r="H34" s="121">
        <f t="shared" si="4"/>
        <v>0</v>
      </c>
      <c r="I34" s="121">
        <f t="shared" si="4"/>
        <v>0</v>
      </c>
      <c r="J34" s="121">
        <f t="shared" si="4"/>
        <v>0</v>
      </c>
      <c r="K34" s="121">
        <f t="shared" si="4"/>
        <v>0</v>
      </c>
      <c r="L34" s="121">
        <f t="shared" si="4"/>
        <v>0</v>
      </c>
      <c r="M34" s="121">
        <f t="shared" si="4"/>
        <v>0</v>
      </c>
      <c r="N34" s="122">
        <f t="shared" si="4"/>
        <v>0</v>
      </c>
    </row>
    <row r="35" spans="1:14" ht="12" customHeight="1">
      <c r="A35" s="38" t="s">
        <v>105</v>
      </c>
      <c r="B35" s="39">
        <f>(SUM(C34:N34)-B34)+(SUM(C32:N33)-B34)</f>
        <v>0</v>
      </c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</row>
    <row r="36" spans="1:14" ht="12" customHeight="1">
      <c r="A36" s="6"/>
      <c r="B36" s="40" t="s">
        <v>106</v>
      </c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</row>
    <row r="37" spans="1:14" ht="12" customHeight="1">
      <c r="A37" s="8">
        <v>0.1027</v>
      </c>
      <c r="B37" s="41">
        <f>SUM(C37:N37)</f>
        <v>0</v>
      </c>
      <c r="C37" s="123">
        <f>(C32*108%)*$A$37</f>
        <v>0</v>
      </c>
      <c r="D37" s="123">
        <f t="shared" ref="D37:M37" si="5">(108%*D32)*$A$37</f>
        <v>0</v>
      </c>
      <c r="E37" s="123">
        <f t="shared" si="5"/>
        <v>0</v>
      </c>
      <c r="F37" s="123">
        <f t="shared" si="5"/>
        <v>0</v>
      </c>
      <c r="G37" s="123">
        <f t="shared" si="5"/>
        <v>0</v>
      </c>
      <c r="H37" s="123">
        <f t="shared" si="5"/>
        <v>0</v>
      </c>
      <c r="I37" s="123">
        <f t="shared" si="5"/>
        <v>0</v>
      </c>
      <c r="J37" s="123">
        <f t="shared" si="5"/>
        <v>0</v>
      </c>
      <c r="K37" s="123">
        <f t="shared" si="5"/>
        <v>0</v>
      </c>
      <c r="L37" s="123">
        <f t="shared" si="5"/>
        <v>0</v>
      </c>
      <c r="M37" s="123">
        <f t="shared" si="5"/>
        <v>0</v>
      </c>
      <c r="N37" s="125">
        <f>(N32*108%)*$A$37</f>
        <v>0</v>
      </c>
    </row>
    <row r="38" spans="1:14" ht="12" customHeight="1"/>
    <row r="39" spans="1:14" ht="12" customHeight="1"/>
    <row r="40" spans="1:14" ht="12" customHeight="1"/>
    <row r="41" spans="1:14" ht="12" customHeight="1"/>
    <row r="42" spans="1:14" ht="12" customHeight="1"/>
    <row r="43" spans="1:14" ht="12" customHeight="1"/>
    <row r="44" spans="1:14" ht="12" customHeight="1"/>
    <row r="45" spans="1:14" ht="12" customHeight="1"/>
    <row r="46" spans="1:14" ht="12" customHeight="1"/>
    <row r="47" spans="1:14" ht="12" customHeight="1"/>
    <row r="48" spans="1:14" ht="12" customHeight="1"/>
    <row r="49" customFormat="1" ht="12" customHeight="1"/>
    <row r="50" customFormat="1" ht="12" customHeight="1"/>
    <row r="51" customFormat="1" ht="12" customHeight="1"/>
    <row r="52" customFormat="1" ht="12" customHeight="1"/>
    <row r="53" customFormat="1" ht="12" customHeight="1"/>
    <row r="54" customFormat="1" ht="12" customHeight="1"/>
    <row r="55" customFormat="1" ht="12" customHeight="1"/>
    <row r="56" customFormat="1" ht="12" customHeight="1"/>
    <row r="57" customFormat="1" ht="12" customHeight="1"/>
    <row r="58" customFormat="1" ht="12" customHeight="1"/>
    <row r="59" customFormat="1" ht="12" customHeight="1"/>
    <row r="60" customFormat="1" ht="12" customHeight="1"/>
    <row r="61" customFormat="1" ht="12" customHeight="1"/>
    <row r="62" customFormat="1" ht="12" customHeight="1"/>
    <row r="63" customFormat="1" ht="12" customHeight="1"/>
    <row r="64" customFormat="1" ht="12" customHeight="1"/>
    <row r="65" customFormat="1" ht="12" customHeight="1"/>
    <row r="66" customFormat="1" ht="12" customHeight="1"/>
    <row r="67" customFormat="1" ht="12" customHeight="1"/>
    <row r="68" customFormat="1" ht="12" customHeight="1"/>
    <row r="69" customFormat="1" ht="12" customHeight="1"/>
    <row r="70" customFormat="1" ht="12" customHeight="1"/>
    <row r="71" customFormat="1" ht="12" customHeight="1"/>
    <row r="72" customFormat="1" ht="12" customHeight="1"/>
    <row r="73" customFormat="1" ht="12" customHeight="1"/>
    <row r="74" customFormat="1" ht="12" customHeight="1"/>
    <row r="75" customFormat="1" ht="12" customHeight="1"/>
    <row r="76" customFormat="1" ht="12" customHeight="1"/>
    <row r="77" customFormat="1" ht="12" customHeight="1"/>
    <row r="78" customFormat="1" ht="12" customHeight="1"/>
    <row r="79" customFormat="1" ht="12" customHeight="1"/>
    <row r="80" customFormat="1" ht="12" customHeight="1"/>
    <row r="81" customFormat="1" ht="12" customHeight="1"/>
    <row r="82" customFormat="1" ht="12" customHeight="1"/>
    <row r="83" customFormat="1" ht="12" customHeight="1"/>
    <row r="84" customFormat="1" ht="12" customHeight="1"/>
    <row r="85" customFormat="1" ht="12" customHeight="1"/>
    <row r="86" customFormat="1" ht="12" customHeight="1"/>
    <row r="87" customFormat="1" ht="12" customHeight="1"/>
    <row r="88" customFormat="1" ht="12" customHeight="1"/>
    <row r="89" customFormat="1" ht="12" customHeight="1"/>
    <row r="90" customFormat="1" ht="12" customHeight="1"/>
    <row r="91" customFormat="1" ht="12" customHeight="1"/>
    <row r="92" customFormat="1" ht="12" customHeight="1"/>
    <row r="93" customFormat="1" ht="12" customHeight="1"/>
    <row r="94" customFormat="1" ht="12" customHeight="1"/>
    <row r="95" customFormat="1" ht="12" customHeight="1"/>
    <row r="96" customFormat="1" ht="12" customHeight="1"/>
    <row r="97" customFormat="1" ht="12" customHeight="1"/>
    <row r="98" customFormat="1" ht="12" customHeight="1"/>
    <row r="99" customFormat="1" ht="12" customHeight="1"/>
    <row r="100" customFormat="1" ht="12" customHeight="1"/>
    <row r="101" customFormat="1" ht="12" customHeight="1"/>
    <row r="102" customFormat="1" ht="12" customHeight="1"/>
    <row r="103" customFormat="1" ht="12" customHeight="1"/>
    <row r="104" customFormat="1" ht="12" customHeight="1"/>
    <row r="105" customFormat="1" ht="12" customHeight="1"/>
    <row r="106" customFormat="1" ht="12" customHeight="1"/>
    <row r="107" customFormat="1" ht="12" customHeight="1"/>
    <row r="108" customFormat="1" ht="12" customHeight="1"/>
    <row r="109" customFormat="1" ht="12" customHeight="1"/>
    <row r="110" customFormat="1" ht="12" customHeight="1"/>
    <row r="111" customFormat="1" ht="12" customHeight="1"/>
    <row r="112" customFormat="1" ht="12" customHeight="1"/>
    <row r="113" customFormat="1" ht="12" customHeight="1"/>
    <row r="114" customFormat="1" ht="12" customHeight="1"/>
    <row r="115" customFormat="1" ht="12" customHeight="1"/>
    <row r="116" customFormat="1" ht="12" customHeight="1"/>
    <row r="117" customFormat="1" ht="12" customHeight="1"/>
    <row r="118" customFormat="1" ht="12" customHeight="1"/>
    <row r="119" customFormat="1" ht="12" customHeight="1"/>
    <row r="120" customFormat="1" ht="12" customHeight="1"/>
    <row r="121" customFormat="1" ht="12" customHeight="1"/>
    <row r="122" customFormat="1" ht="12" customHeight="1"/>
    <row r="123" customFormat="1" ht="12" customHeight="1"/>
    <row r="124" customFormat="1" ht="12" customHeight="1"/>
    <row r="125" customFormat="1" ht="12" customHeight="1"/>
    <row r="126" customFormat="1" ht="12" customHeight="1"/>
    <row r="127" customFormat="1" ht="12" customHeight="1"/>
    <row r="128" customFormat="1" ht="12" customHeight="1"/>
    <row r="129" customFormat="1" ht="12" customHeight="1"/>
    <row r="130" customFormat="1" ht="12" customHeight="1"/>
    <row r="131" customFormat="1" ht="12" customHeight="1"/>
    <row r="132" customFormat="1" ht="12" customHeight="1"/>
    <row r="133" customFormat="1" ht="12" customHeight="1"/>
    <row r="134" customFormat="1" ht="12" customHeight="1"/>
    <row r="135" customFormat="1" ht="12" customHeight="1"/>
    <row r="136" customFormat="1" ht="12" customHeight="1"/>
    <row r="137" customFormat="1" ht="12" customHeight="1"/>
    <row r="138" customFormat="1" ht="12" customHeight="1"/>
    <row r="139" customFormat="1" ht="12" customHeight="1"/>
    <row r="140" customFormat="1" ht="12" customHeight="1"/>
    <row r="141" customFormat="1" ht="12" customHeight="1"/>
    <row r="142" customFormat="1" ht="12" customHeight="1"/>
    <row r="143" customFormat="1" ht="12" customHeight="1"/>
    <row r="144" customFormat="1" ht="12" customHeight="1"/>
    <row r="145" customFormat="1" ht="12" customHeight="1"/>
    <row r="146" customFormat="1" ht="12" customHeight="1"/>
    <row r="147" customFormat="1" ht="12" customHeight="1"/>
    <row r="148" customFormat="1" ht="12" customHeight="1"/>
    <row r="149" customFormat="1" ht="12" customHeight="1"/>
    <row r="150" customFormat="1" ht="12" customHeight="1"/>
    <row r="151" customFormat="1" ht="12" customHeight="1"/>
    <row r="152" customFormat="1" ht="12" customHeight="1"/>
    <row r="153" customFormat="1" ht="12" customHeight="1"/>
    <row r="154" customFormat="1" ht="12" customHeight="1"/>
    <row r="155" customFormat="1" ht="12" customHeight="1"/>
    <row r="156" customFormat="1" ht="12" customHeight="1"/>
    <row r="157" customFormat="1" ht="12" customHeight="1"/>
    <row r="158" customFormat="1" ht="12" customHeight="1"/>
    <row r="159" customFormat="1" ht="12" customHeight="1"/>
    <row r="160" customFormat="1" ht="12" customHeight="1"/>
    <row r="161" customFormat="1" ht="12" customHeight="1"/>
    <row r="162" customFormat="1" ht="12" customHeight="1"/>
    <row r="163" customFormat="1" ht="12" customHeight="1"/>
    <row r="164" customFormat="1" ht="12" customHeight="1"/>
    <row r="165" customFormat="1" ht="12" customHeight="1"/>
    <row r="166" customFormat="1" ht="12" customHeight="1"/>
    <row r="167" customFormat="1" ht="12" customHeight="1"/>
    <row r="168" customFormat="1" ht="12" customHeight="1"/>
    <row r="169" customFormat="1" ht="12" customHeight="1"/>
    <row r="170" customFormat="1" ht="12" customHeight="1"/>
    <row r="171" customFormat="1" ht="12" customHeight="1"/>
    <row r="172" customFormat="1" ht="12" customHeight="1"/>
    <row r="173" customFormat="1" ht="12" customHeight="1"/>
    <row r="174" customFormat="1" ht="12" customHeight="1"/>
    <row r="175" customFormat="1" ht="12" customHeight="1"/>
    <row r="176" customFormat="1" ht="12" customHeight="1"/>
    <row r="177" customFormat="1" ht="12" customHeight="1"/>
    <row r="178" customFormat="1" ht="12" customHeight="1"/>
    <row r="179" customFormat="1" ht="12" customHeight="1"/>
    <row r="180" customFormat="1" ht="12" customHeight="1"/>
    <row r="181" customFormat="1" ht="12" customHeight="1"/>
    <row r="182" customFormat="1" ht="12" customHeight="1"/>
    <row r="183" customFormat="1" ht="12" customHeight="1"/>
    <row r="184" customFormat="1" ht="12" customHeight="1"/>
    <row r="185" customFormat="1" ht="12" customHeight="1"/>
    <row r="186" customFormat="1" ht="12" customHeight="1"/>
    <row r="187" customFormat="1" ht="12" customHeight="1"/>
    <row r="188" customFormat="1" ht="12" customHeight="1"/>
    <row r="189" customFormat="1" ht="12" customHeight="1"/>
    <row r="190" customFormat="1" ht="12" customHeight="1"/>
    <row r="191" customFormat="1" ht="12" customHeight="1"/>
    <row r="192" customFormat="1" ht="12" customHeight="1"/>
    <row r="193" customFormat="1" ht="12" customHeight="1"/>
    <row r="194" customFormat="1" ht="12" customHeight="1"/>
    <row r="195" customFormat="1" ht="12" customHeight="1"/>
    <row r="196" customFormat="1" ht="12" customHeight="1"/>
    <row r="197" customFormat="1" ht="12" customHeight="1"/>
    <row r="198" customFormat="1" ht="12" customHeight="1"/>
    <row r="199" customFormat="1" ht="12" customHeight="1"/>
    <row r="200" customFormat="1" ht="12" customHeight="1"/>
    <row r="201" customFormat="1" ht="12" customHeight="1"/>
    <row r="202" customFormat="1" ht="12" customHeight="1"/>
    <row r="203" customFormat="1" ht="12" customHeight="1"/>
    <row r="204" customFormat="1" ht="12" customHeight="1"/>
    <row r="205" customFormat="1" ht="12" customHeight="1"/>
    <row r="206" customFormat="1" ht="12" customHeight="1"/>
    <row r="207" customFormat="1" ht="12" customHeight="1"/>
    <row r="208" customFormat="1" ht="12" customHeight="1"/>
    <row r="209" customFormat="1" ht="12" customHeight="1"/>
    <row r="210" customFormat="1" ht="12" customHeight="1"/>
    <row r="211" customFormat="1" ht="12" customHeight="1"/>
    <row r="212" customFormat="1" ht="12" customHeight="1"/>
    <row r="213" customFormat="1" ht="12" customHeight="1"/>
    <row r="214" customFormat="1" ht="12" customHeight="1"/>
    <row r="215" customFormat="1" ht="12" customHeight="1"/>
    <row r="216" customFormat="1" ht="12" customHeight="1"/>
    <row r="217" customFormat="1" ht="12" customHeight="1"/>
    <row r="218" customFormat="1" ht="12" customHeight="1"/>
    <row r="219" customFormat="1" ht="12" customHeight="1"/>
    <row r="220" customFormat="1" ht="12" customHeight="1"/>
    <row r="221" customFormat="1" ht="12" customHeight="1"/>
    <row r="222" customFormat="1" ht="12" customHeight="1"/>
    <row r="223" customFormat="1" ht="12" customHeight="1"/>
    <row r="224" customFormat="1" ht="12" customHeight="1"/>
    <row r="225" customFormat="1" ht="12" customHeight="1"/>
    <row r="226" customFormat="1" ht="12" customHeight="1"/>
    <row r="227" customFormat="1" ht="12" customHeight="1"/>
    <row r="228" customFormat="1" ht="12" customHeight="1"/>
    <row r="229" customFormat="1" ht="12" customHeight="1"/>
    <row r="230" customFormat="1" ht="12" customHeight="1"/>
    <row r="231" customFormat="1" ht="12" customHeight="1"/>
    <row r="232" customFormat="1" ht="12" customHeight="1"/>
    <row r="233" customFormat="1" ht="12" customHeight="1"/>
    <row r="234" customFormat="1" ht="12" customHeight="1"/>
    <row r="235" customFormat="1" ht="12" customHeight="1"/>
    <row r="236" customFormat="1" ht="12" customHeight="1"/>
    <row r="237" customFormat="1" ht="12" customHeight="1"/>
    <row r="238" customFormat="1" ht="12" customHeight="1"/>
    <row r="239" customFormat="1" ht="12" customHeight="1"/>
    <row r="240" customFormat="1" ht="12" customHeight="1"/>
    <row r="241" customFormat="1" ht="12" customHeight="1"/>
    <row r="242" customFormat="1" ht="12" customHeight="1"/>
    <row r="243" customFormat="1" ht="12" customHeight="1"/>
    <row r="244" customFormat="1" ht="12" customHeight="1"/>
    <row r="245" customFormat="1" ht="12" customHeight="1"/>
    <row r="246" customFormat="1" ht="12" customHeight="1"/>
    <row r="247" customFormat="1" ht="12" customHeight="1"/>
    <row r="248" customFormat="1" ht="12" customHeight="1"/>
    <row r="249" customFormat="1" ht="12" customHeight="1"/>
    <row r="250" customFormat="1" ht="12" customHeight="1"/>
    <row r="251" customFormat="1" ht="12" customHeight="1"/>
    <row r="252" customFormat="1" ht="12" customHeight="1"/>
    <row r="253" customFormat="1" ht="12" customHeight="1"/>
    <row r="254" customFormat="1" ht="12" customHeight="1"/>
    <row r="255" customFormat="1" ht="12" customHeight="1"/>
    <row r="256" customFormat="1" ht="12" customHeight="1"/>
    <row r="257" customFormat="1" ht="12" customHeight="1"/>
    <row r="258" customFormat="1" ht="12" customHeight="1"/>
    <row r="259" customFormat="1" ht="12" customHeight="1"/>
    <row r="260" customFormat="1" ht="12" customHeight="1"/>
    <row r="261" customFormat="1" ht="12" customHeight="1"/>
    <row r="262" customFormat="1" ht="12" customHeight="1"/>
    <row r="263" customFormat="1" ht="12" customHeight="1"/>
    <row r="264" customFormat="1" ht="12" customHeight="1"/>
    <row r="265" customFormat="1" ht="12" customHeight="1"/>
    <row r="266" customFormat="1" ht="12" customHeight="1"/>
    <row r="267" customFormat="1" ht="12" customHeight="1"/>
    <row r="268" customFormat="1" ht="12" customHeight="1"/>
    <row r="269" customFormat="1" ht="12" customHeight="1"/>
    <row r="270" customFormat="1" ht="12" customHeight="1"/>
    <row r="271" customFormat="1" ht="12" customHeight="1"/>
    <row r="272" customFormat="1" ht="12" customHeight="1"/>
    <row r="273" customFormat="1" ht="12" customHeight="1"/>
    <row r="274" customFormat="1" ht="12" customHeight="1"/>
    <row r="275" customFormat="1" ht="12" customHeight="1"/>
    <row r="276" customFormat="1" ht="12" customHeight="1"/>
    <row r="277" customFormat="1" ht="12" customHeight="1"/>
    <row r="278" customFormat="1" ht="12" customHeight="1"/>
    <row r="279" customFormat="1" ht="12" customHeight="1"/>
    <row r="280" customFormat="1" ht="12" customHeight="1"/>
    <row r="281" customFormat="1" ht="12" customHeight="1"/>
    <row r="282" customFormat="1" ht="12" customHeight="1"/>
    <row r="283" customFormat="1" ht="12" customHeight="1"/>
    <row r="284" customFormat="1" ht="12" customHeight="1"/>
    <row r="285" customFormat="1" ht="12" customHeight="1"/>
    <row r="286" customFormat="1" ht="12" customHeight="1"/>
    <row r="287" customFormat="1" ht="12" customHeight="1"/>
    <row r="288" customFormat="1" ht="12" customHeight="1"/>
    <row r="289" customFormat="1" ht="12" customHeight="1"/>
    <row r="290" customFormat="1" ht="12" customHeight="1"/>
    <row r="291" customFormat="1" ht="12" customHeight="1"/>
    <row r="292" customFormat="1" ht="12" customHeight="1"/>
    <row r="293" customFormat="1" ht="12" customHeight="1"/>
    <row r="294" customFormat="1" ht="12" customHeight="1"/>
    <row r="295" customFormat="1" ht="12" customHeight="1"/>
    <row r="296" customFormat="1" ht="12" customHeight="1"/>
    <row r="297" customFormat="1" ht="12" customHeight="1"/>
    <row r="298" customFormat="1" ht="12" customHeight="1"/>
    <row r="299" customFormat="1" ht="12" customHeight="1"/>
    <row r="300" customFormat="1" ht="12" customHeight="1"/>
    <row r="301" customFormat="1" ht="12" customHeight="1"/>
    <row r="302" customFormat="1" ht="12" customHeight="1"/>
    <row r="303" customFormat="1" ht="12" customHeight="1"/>
    <row r="304" customFormat="1" ht="12" customHeight="1"/>
    <row r="305" customFormat="1" ht="12" customHeight="1"/>
    <row r="306" customFormat="1" ht="12" customHeight="1"/>
    <row r="307" customFormat="1" ht="12" customHeight="1"/>
    <row r="308" customFormat="1" ht="12" customHeight="1"/>
    <row r="309" customFormat="1" ht="12" customHeight="1"/>
    <row r="310" customFormat="1" ht="12" customHeight="1"/>
    <row r="311" customFormat="1" ht="12" customHeight="1"/>
    <row r="312" customFormat="1" ht="12" customHeight="1"/>
    <row r="313" customFormat="1" ht="12" customHeight="1"/>
    <row r="314" customFormat="1" ht="12" customHeight="1"/>
    <row r="315" customFormat="1" ht="12" customHeight="1"/>
    <row r="316" customFormat="1" ht="12" customHeight="1"/>
    <row r="317" customFormat="1" ht="12" customHeight="1"/>
    <row r="318" customFormat="1" ht="12" customHeight="1"/>
    <row r="319" customFormat="1" ht="12" customHeight="1"/>
    <row r="320" customFormat="1" ht="12" customHeight="1"/>
    <row r="321" customFormat="1" ht="12" customHeight="1"/>
    <row r="322" customFormat="1" ht="12" customHeight="1"/>
    <row r="323" customFormat="1" ht="12" customHeight="1"/>
    <row r="324" customFormat="1" ht="12" customHeight="1"/>
    <row r="325" customFormat="1" ht="12" customHeight="1"/>
    <row r="326" customFormat="1" ht="12" customHeight="1"/>
    <row r="327" customFormat="1" ht="12" customHeight="1"/>
    <row r="328" customFormat="1" ht="12" customHeight="1"/>
    <row r="329" customFormat="1" ht="12" customHeight="1"/>
    <row r="330" customFormat="1" ht="12" customHeight="1"/>
    <row r="331" customFormat="1" ht="12" customHeight="1"/>
    <row r="332" customFormat="1" ht="12" customHeight="1"/>
    <row r="333" customFormat="1" ht="12" customHeight="1"/>
    <row r="334" customFormat="1" ht="12" customHeight="1"/>
    <row r="335" customFormat="1" ht="12" customHeight="1"/>
    <row r="336" customFormat="1" ht="12" customHeight="1"/>
    <row r="337" customFormat="1" ht="12" customHeight="1"/>
    <row r="338" customFormat="1" ht="12" customHeight="1"/>
    <row r="339" customFormat="1" ht="12" customHeight="1"/>
    <row r="340" customFormat="1" ht="12" customHeight="1"/>
    <row r="341" customFormat="1" ht="12" customHeight="1"/>
    <row r="342" customFormat="1" ht="12" customHeight="1"/>
    <row r="343" customFormat="1" ht="12" customHeight="1"/>
    <row r="344" customFormat="1" ht="12" customHeight="1"/>
    <row r="345" customFormat="1" ht="12" customHeight="1"/>
    <row r="346" customFormat="1" ht="12" customHeight="1"/>
    <row r="347" customFormat="1" ht="12" customHeight="1"/>
    <row r="348" customFormat="1" ht="12" customHeight="1"/>
    <row r="349" customFormat="1" ht="12" customHeight="1"/>
    <row r="350" customFormat="1" ht="12" customHeight="1"/>
    <row r="351" customFormat="1" ht="12" customHeight="1"/>
    <row r="352" customFormat="1" ht="12" customHeight="1"/>
    <row r="353" customFormat="1" ht="12" customHeight="1"/>
    <row r="354" customFormat="1" ht="12" customHeight="1"/>
    <row r="355" customFormat="1" ht="12" customHeight="1"/>
    <row r="356" customFormat="1" ht="12" customHeight="1"/>
    <row r="357" customFormat="1" ht="12" customHeight="1"/>
    <row r="358" customFormat="1" ht="12" customHeight="1"/>
    <row r="359" customFormat="1" ht="12" customHeight="1"/>
    <row r="360" customFormat="1" ht="12" customHeight="1"/>
    <row r="361" customFormat="1" ht="12" customHeight="1"/>
    <row r="362" customFormat="1" ht="12" customHeight="1"/>
    <row r="363" customFormat="1" ht="12" customHeight="1"/>
    <row r="364" customFormat="1" ht="12" customHeight="1"/>
    <row r="365" customFormat="1" ht="12" customHeight="1"/>
    <row r="366" customFormat="1" ht="12" customHeight="1"/>
    <row r="367" customFormat="1" ht="12" customHeight="1"/>
    <row r="368" customFormat="1" ht="12" customHeight="1"/>
    <row r="369" customFormat="1" ht="12" customHeight="1"/>
    <row r="370" customFormat="1" ht="12" customHeight="1"/>
    <row r="371" customFormat="1" ht="12" customHeight="1"/>
    <row r="372" customFormat="1" ht="12" customHeight="1"/>
    <row r="373" customFormat="1" ht="12" customHeight="1"/>
    <row r="374" customFormat="1" ht="12" customHeight="1"/>
    <row r="375" customFormat="1" ht="12" customHeight="1"/>
    <row r="376" customFormat="1" ht="12" customHeight="1"/>
    <row r="377" customFormat="1" ht="12" customHeight="1"/>
    <row r="378" customFormat="1" ht="12" customHeight="1"/>
    <row r="379" customFormat="1" ht="12" customHeight="1"/>
    <row r="380" customFormat="1" ht="12" customHeight="1"/>
    <row r="381" customFormat="1" ht="12" customHeight="1"/>
    <row r="382" customFormat="1" ht="12" customHeight="1"/>
    <row r="383" customFormat="1" ht="12" customHeight="1"/>
    <row r="384" customFormat="1" ht="12" customHeight="1"/>
    <row r="385" customFormat="1" ht="12" customHeight="1"/>
    <row r="386" customFormat="1" ht="12" customHeight="1"/>
    <row r="387" customFormat="1" ht="12" customHeight="1"/>
    <row r="388" customFormat="1" ht="12" customHeight="1"/>
    <row r="389" customFormat="1" ht="12" customHeight="1"/>
    <row r="390" customFormat="1" ht="12" customHeight="1"/>
    <row r="391" customFormat="1" ht="12" customHeight="1"/>
    <row r="392" customFormat="1" ht="12" customHeight="1"/>
    <row r="393" customFormat="1" ht="12" customHeight="1"/>
    <row r="394" customFormat="1" ht="12" customHeight="1"/>
    <row r="395" customFormat="1" ht="12" customHeight="1"/>
    <row r="396" customFormat="1" ht="12" customHeight="1"/>
    <row r="397" customFormat="1" ht="12" customHeight="1"/>
    <row r="398" customFormat="1" ht="12" customHeight="1"/>
    <row r="399" customFormat="1" ht="12" customHeight="1"/>
    <row r="400" customFormat="1" ht="12" customHeight="1"/>
    <row r="401" customFormat="1" ht="12" customHeight="1"/>
    <row r="402" customFormat="1" ht="12" customHeight="1"/>
    <row r="403" customFormat="1" ht="12" customHeight="1"/>
    <row r="404" customFormat="1" ht="12" customHeight="1"/>
    <row r="405" customFormat="1" ht="12" customHeight="1"/>
    <row r="406" customFormat="1" ht="12" customHeight="1"/>
    <row r="407" customFormat="1" ht="12" customHeight="1"/>
    <row r="408" customFormat="1" ht="12" customHeight="1"/>
    <row r="409" customFormat="1" ht="12" customHeight="1"/>
    <row r="410" customFormat="1" ht="12" customHeight="1"/>
    <row r="411" customFormat="1" ht="12" customHeight="1"/>
    <row r="412" customFormat="1" ht="12" customHeight="1"/>
    <row r="413" customFormat="1" ht="12" customHeight="1"/>
    <row r="414" customFormat="1" ht="12" customHeight="1"/>
    <row r="415" customFormat="1" ht="12" customHeight="1"/>
    <row r="416" customFormat="1" ht="12" customHeight="1"/>
    <row r="417" customFormat="1" ht="12" customHeight="1"/>
    <row r="418" customFormat="1" ht="12" customHeight="1"/>
    <row r="419" customFormat="1" ht="12" customHeight="1"/>
    <row r="420" customFormat="1" ht="12" customHeight="1"/>
    <row r="421" customFormat="1" ht="12" customHeight="1"/>
    <row r="422" customFormat="1" ht="12" customHeight="1"/>
    <row r="423" customFormat="1" ht="12" customHeight="1"/>
    <row r="424" customFormat="1" ht="12" customHeight="1"/>
    <row r="425" customFormat="1" ht="12" customHeight="1"/>
    <row r="426" customFormat="1" ht="12" customHeight="1"/>
    <row r="427" customFormat="1" ht="12" customHeight="1"/>
    <row r="428" customFormat="1" ht="12" customHeight="1"/>
    <row r="429" customFormat="1" ht="12" customHeight="1"/>
    <row r="430" customFormat="1" ht="12" customHeight="1"/>
    <row r="431" customFormat="1" ht="12" customHeight="1"/>
    <row r="432" customFormat="1" ht="12" customHeight="1"/>
    <row r="433" customFormat="1" ht="12" customHeight="1"/>
    <row r="434" customFormat="1" ht="12" customHeight="1"/>
    <row r="435" customFormat="1" ht="12" customHeight="1"/>
    <row r="436" customFormat="1" ht="12" customHeight="1"/>
    <row r="437" customFormat="1" ht="12" customHeight="1"/>
    <row r="438" customFormat="1" ht="12" customHeight="1"/>
    <row r="439" customFormat="1" ht="12" customHeight="1"/>
    <row r="440" customFormat="1" ht="12" customHeight="1"/>
    <row r="441" customFormat="1" ht="12" customHeight="1"/>
    <row r="442" customFormat="1" ht="12" customHeight="1"/>
    <row r="443" customFormat="1" ht="12" customHeight="1"/>
    <row r="444" customFormat="1" ht="12" customHeight="1"/>
    <row r="445" customFormat="1" ht="12" customHeight="1"/>
    <row r="446" customFormat="1" ht="12" customHeight="1"/>
    <row r="447" customFormat="1" ht="12" customHeight="1"/>
    <row r="448" customFormat="1" ht="12" customHeight="1"/>
    <row r="449" customFormat="1" ht="12" customHeight="1"/>
    <row r="450" customFormat="1" ht="12" customHeight="1"/>
    <row r="451" customFormat="1" ht="12" customHeight="1"/>
    <row r="452" customFormat="1" ht="12" customHeight="1"/>
    <row r="453" customFormat="1" ht="12" customHeight="1"/>
    <row r="454" customFormat="1" ht="12" customHeight="1"/>
    <row r="455" customFormat="1" ht="12" customHeight="1"/>
    <row r="456" customFormat="1" ht="12" customHeight="1"/>
    <row r="457" customFormat="1" ht="12" customHeight="1"/>
    <row r="458" customFormat="1" ht="12" customHeight="1"/>
    <row r="459" customFormat="1" ht="12" customHeight="1"/>
    <row r="460" customFormat="1" ht="12" customHeight="1"/>
    <row r="461" customFormat="1" ht="12" customHeight="1"/>
    <row r="462" customFormat="1" ht="12" customHeight="1"/>
    <row r="463" customFormat="1" ht="12" customHeight="1"/>
    <row r="464" customFormat="1" ht="12" customHeight="1"/>
    <row r="465" customFormat="1" ht="12" customHeight="1"/>
    <row r="466" customFormat="1" ht="12" customHeight="1"/>
    <row r="467" customFormat="1" ht="12" customHeight="1"/>
    <row r="468" customFormat="1" ht="12" customHeight="1"/>
    <row r="469" customFormat="1" ht="12" customHeight="1"/>
    <row r="470" customFormat="1" ht="12" customHeight="1"/>
    <row r="471" customFormat="1" ht="12" customHeight="1"/>
    <row r="472" customFormat="1" ht="12" customHeight="1"/>
    <row r="473" customFormat="1" ht="12" customHeight="1"/>
    <row r="474" customFormat="1" ht="12" customHeight="1"/>
    <row r="475" customFormat="1" ht="12" customHeight="1"/>
    <row r="476" customFormat="1" ht="12" customHeight="1"/>
    <row r="477" customFormat="1" ht="12" customHeight="1"/>
    <row r="478" customFormat="1" ht="12" customHeight="1"/>
    <row r="479" customFormat="1" ht="12" customHeight="1"/>
    <row r="480" customFormat="1" ht="12" customHeight="1"/>
    <row r="481" customFormat="1" ht="12" customHeight="1"/>
    <row r="482" customFormat="1" ht="12" customHeight="1"/>
    <row r="483" customFormat="1" ht="12" customHeight="1"/>
    <row r="484" customFormat="1" ht="12" customHeight="1"/>
    <row r="485" customFormat="1" ht="12" customHeight="1"/>
    <row r="486" customFormat="1" ht="12" customHeight="1"/>
    <row r="487" customFormat="1" ht="12" customHeight="1"/>
    <row r="488" customFormat="1" ht="12" customHeight="1"/>
    <row r="489" customFormat="1" ht="12" customHeight="1"/>
    <row r="490" customFormat="1" ht="12" customHeight="1"/>
    <row r="491" customFormat="1" ht="12" customHeight="1"/>
    <row r="492" customFormat="1" ht="12" customHeight="1"/>
    <row r="493" customFormat="1" ht="12" customHeight="1"/>
    <row r="494" customFormat="1" ht="12" customHeight="1"/>
    <row r="495" customFormat="1" ht="12" customHeight="1"/>
    <row r="496" customFormat="1" ht="12" customHeight="1"/>
    <row r="497" customFormat="1" ht="12" customHeight="1"/>
    <row r="498" customFormat="1" ht="12" customHeight="1"/>
    <row r="499" customFormat="1" ht="12" customHeight="1"/>
    <row r="500" customFormat="1" ht="12" customHeight="1"/>
    <row r="501" customFormat="1" ht="12" customHeight="1"/>
    <row r="502" customFormat="1" ht="12" customHeight="1"/>
    <row r="503" customFormat="1" ht="12" customHeight="1"/>
    <row r="504" customFormat="1" ht="12" customHeight="1"/>
    <row r="505" customFormat="1" ht="12" customHeight="1"/>
    <row r="506" customFormat="1" ht="12" customHeight="1"/>
    <row r="507" customFormat="1" ht="12" customHeight="1"/>
    <row r="508" customFormat="1" ht="12" customHeight="1"/>
    <row r="509" customFormat="1" ht="12" customHeight="1"/>
    <row r="510" customFormat="1" ht="12" customHeight="1"/>
    <row r="511" customFormat="1" ht="12" customHeight="1"/>
    <row r="512" customFormat="1" ht="12" customHeight="1"/>
    <row r="513" customFormat="1" ht="12" customHeight="1"/>
    <row r="514" customFormat="1" ht="12" customHeight="1"/>
    <row r="515" customFormat="1" ht="12" customHeight="1"/>
    <row r="516" customFormat="1" ht="12" customHeight="1"/>
    <row r="517" customFormat="1" ht="12" customHeight="1"/>
    <row r="518" customFormat="1" ht="12" customHeight="1"/>
    <row r="519" customFormat="1" ht="12" customHeight="1"/>
    <row r="520" customFormat="1" ht="12" customHeight="1"/>
    <row r="521" customFormat="1" ht="12" customHeight="1"/>
    <row r="522" customFormat="1" ht="12" customHeight="1"/>
    <row r="523" customFormat="1" ht="12" customHeight="1"/>
    <row r="524" customFormat="1" ht="12" customHeight="1"/>
    <row r="525" customFormat="1" ht="12" customHeight="1"/>
    <row r="526" customFormat="1" ht="12" customHeight="1"/>
    <row r="527" customFormat="1" ht="12" customHeight="1"/>
    <row r="528" customFormat="1" ht="12" customHeight="1"/>
    <row r="529" customFormat="1" ht="12" customHeight="1"/>
    <row r="530" customFormat="1" ht="12" customHeight="1"/>
    <row r="531" customFormat="1" ht="12" customHeight="1"/>
    <row r="532" customFormat="1" ht="12" customHeight="1"/>
    <row r="533" customFormat="1" ht="12" customHeight="1"/>
    <row r="534" customFormat="1" ht="12" customHeight="1"/>
    <row r="535" customFormat="1" ht="12" customHeight="1"/>
    <row r="536" customFormat="1" ht="12" customHeight="1"/>
    <row r="537" customFormat="1" ht="12" customHeight="1"/>
    <row r="538" customFormat="1" ht="12" customHeight="1"/>
    <row r="539" customFormat="1" ht="12" customHeight="1"/>
    <row r="540" customFormat="1" ht="12" customHeight="1"/>
    <row r="541" customFormat="1" ht="12" customHeight="1"/>
    <row r="542" customFormat="1" ht="12" customHeight="1"/>
    <row r="543" customFormat="1" ht="12" customHeight="1"/>
    <row r="544" customFormat="1" ht="12" customHeight="1"/>
    <row r="545" customFormat="1" ht="12" customHeight="1"/>
    <row r="546" customFormat="1" ht="12" customHeight="1"/>
    <row r="547" customFormat="1" ht="12" customHeight="1"/>
    <row r="548" customFormat="1" ht="12" customHeight="1"/>
    <row r="549" customFormat="1" ht="12" customHeight="1"/>
    <row r="550" customFormat="1" ht="12" customHeight="1"/>
    <row r="551" customFormat="1" ht="12" customHeight="1"/>
    <row r="552" customFormat="1" ht="12" customHeight="1"/>
    <row r="553" customFormat="1" ht="12" customHeight="1"/>
    <row r="554" customFormat="1" ht="12" customHeight="1"/>
    <row r="555" customFormat="1" ht="12" customHeight="1"/>
    <row r="556" customFormat="1" ht="12" customHeight="1"/>
    <row r="557" customFormat="1" ht="12" customHeight="1"/>
    <row r="558" customFormat="1" ht="12" customHeight="1"/>
    <row r="559" customFormat="1" ht="12" customHeight="1"/>
    <row r="560" customFormat="1" ht="12" customHeight="1"/>
    <row r="561" customFormat="1" ht="12" customHeight="1"/>
    <row r="562" customFormat="1" ht="12" customHeight="1"/>
    <row r="563" customFormat="1" ht="12" customHeight="1"/>
    <row r="564" customFormat="1" ht="12" customHeight="1"/>
    <row r="565" customFormat="1" ht="12" customHeight="1"/>
    <row r="566" customFormat="1" ht="12" customHeight="1"/>
    <row r="567" customFormat="1" ht="12" customHeight="1"/>
    <row r="568" customFormat="1" ht="12" customHeight="1"/>
    <row r="569" customFormat="1" ht="12" customHeight="1"/>
    <row r="570" customFormat="1" ht="12" customHeight="1"/>
    <row r="571" customFormat="1" ht="12" customHeight="1"/>
    <row r="572" customFormat="1" ht="12" customHeight="1"/>
    <row r="573" customFormat="1" ht="12" customHeight="1"/>
    <row r="574" customFormat="1" ht="12" customHeight="1"/>
    <row r="575" customFormat="1" ht="12" customHeight="1"/>
    <row r="576" customFormat="1" ht="12" customHeight="1"/>
    <row r="577" customFormat="1" ht="12" customHeight="1"/>
    <row r="578" customFormat="1" ht="12" customHeight="1"/>
    <row r="579" customFormat="1" ht="12" customHeight="1"/>
    <row r="580" customFormat="1" ht="12" customHeight="1"/>
    <row r="581" customFormat="1" ht="12" customHeight="1"/>
    <row r="582" customFormat="1" ht="12" customHeight="1"/>
    <row r="583" customFormat="1" ht="12" customHeight="1"/>
    <row r="584" customFormat="1" ht="12" customHeight="1"/>
    <row r="585" customFormat="1" ht="12" customHeight="1"/>
    <row r="586" customFormat="1" ht="12" customHeight="1"/>
    <row r="587" customFormat="1" ht="12" customHeight="1"/>
    <row r="588" customFormat="1" ht="12" customHeight="1"/>
    <row r="589" customFormat="1" ht="12" customHeight="1"/>
    <row r="590" customFormat="1" ht="12" customHeight="1"/>
    <row r="591" customFormat="1" ht="12" customHeight="1"/>
    <row r="592" customFormat="1" ht="12" customHeight="1"/>
    <row r="593" customFormat="1" ht="12" customHeight="1"/>
    <row r="594" customFormat="1" ht="12" customHeight="1"/>
    <row r="595" customFormat="1" ht="12" customHeight="1"/>
    <row r="596" customFormat="1" ht="12" customHeight="1"/>
    <row r="597" customFormat="1" ht="12" customHeight="1"/>
    <row r="598" customFormat="1" ht="12" customHeight="1"/>
    <row r="599" customFormat="1" ht="12" customHeight="1"/>
    <row r="600" customFormat="1" ht="12" customHeight="1"/>
    <row r="601" customFormat="1" ht="12" customHeight="1"/>
    <row r="602" customFormat="1" ht="12" customHeight="1"/>
    <row r="603" customFormat="1" ht="12" customHeight="1"/>
    <row r="604" customFormat="1" ht="12" customHeight="1"/>
    <row r="605" customFormat="1" ht="12" customHeight="1"/>
    <row r="606" customFormat="1" ht="12" customHeight="1"/>
    <row r="607" customFormat="1" ht="12" customHeight="1"/>
    <row r="608" customFormat="1" ht="12" customHeight="1"/>
    <row r="609" customFormat="1" ht="12" customHeight="1"/>
    <row r="610" customFormat="1" ht="12" customHeight="1"/>
    <row r="611" customFormat="1" ht="12" customHeight="1"/>
    <row r="612" customFormat="1" ht="12" customHeight="1"/>
    <row r="613" customFormat="1" ht="12" customHeight="1"/>
    <row r="614" customFormat="1" ht="12" customHeight="1"/>
    <row r="615" customFormat="1" ht="12" customHeight="1"/>
    <row r="616" customFormat="1" ht="12" customHeight="1"/>
    <row r="617" customFormat="1" ht="12" customHeight="1"/>
    <row r="618" customFormat="1" ht="12" customHeight="1"/>
    <row r="619" customFormat="1" ht="12" customHeight="1"/>
    <row r="620" customFormat="1" ht="12" customHeight="1"/>
    <row r="621" customFormat="1" ht="12" customHeight="1"/>
    <row r="622" customFormat="1" ht="12" customHeight="1"/>
    <row r="623" customFormat="1" ht="12" customHeight="1"/>
    <row r="624" customFormat="1" ht="12" customHeight="1"/>
    <row r="625" customFormat="1" ht="12" customHeight="1"/>
    <row r="626" customFormat="1" ht="12" customHeight="1"/>
    <row r="627" customFormat="1" ht="12" customHeight="1"/>
    <row r="628" customFormat="1" ht="12" customHeight="1"/>
    <row r="629" customFormat="1" ht="12" customHeight="1"/>
    <row r="630" customFormat="1" ht="12" customHeight="1"/>
    <row r="631" customFormat="1" ht="12" customHeight="1"/>
    <row r="632" customFormat="1" ht="12" customHeight="1"/>
    <row r="633" customFormat="1" ht="12" customHeight="1"/>
    <row r="634" customFormat="1" ht="12" customHeight="1"/>
    <row r="635" customFormat="1" ht="12" customHeight="1"/>
    <row r="636" customFormat="1" ht="12" customHeight="1"/>
    <row r="637" customFormat="1" ht="12" customHeight="1"/>
    <row r="638" customFormat="1" ht="12" customHeight="1"/>
    <row r="639" customFormat="1" ht="12" customHeight="1"/>
    <row r="640" customFormat="1" ht="12" customHeight="1"/>
    <row r="641" customFormat="1" ht="12" customHeight="1"/>
    <row r="642" customFormat="1" ht="12" customHeight="1"/>
    <row r="643" customFormat="1" ht="12" customHeight="1"/>
    <row r="644" customFormat="1" ht="12" customHeight="1"/>
    <row r="645" customFormat="1" ht="12" customHeight="1"/>
    <row r="646" customFormat="1" ht="12" customHeight="1"/>
    <row r="647" customFormat="1" ht="12" customHeight="1"/>
    <row r="648" customFormat="1" ht="12" customHeight="1"/>
    <row r="649" customFormat="1" ht="12" customHeight="1"/>
    <row r="650" customFormat="1" ht="12" customHeight="1"/>
    <row r="651" customFormat="1" ht="12" customHeight="1"/>
    <row r="652" customFormat="1" ht="12" customHeight="1"/>
    <row r="653" customFormat="1" ht="12" customHeight="1"/>
    <row r="654" customFormat="1" ht="12" customHeight="1"/>
    <row r="655" customFormat="1" ht="12" customHeight="1"/>
    <row r="656" customFormat="1" ht="12" customHeight="1"/>
    <row r="657" customFormat="1" ht="12" customHeight="1"/>
    <row r="658" customFormat="1" ht="12" customHeight="1"/>
    <row r="659" customFormat="1" ht="12" customHeight="1"/>
    <row r="660" customFormat="1" ht="12" customHeight="1"/>
    <row r="661" customFormat="1" ht="12" customHeight="1"/>
    <row r="662" customFormat="1" ht="12" customHeight="1"/>
    <row r="663" customFormat="1" ht="12" customHeight="1"/>
    <row r="664" customFormat="1" ht="12" customHeight="1"/>
    <row r="665" customFormat="1" ht="12" customHeight="1"/>
    <row r="666" customFormat="1" ht="12" customHeight="1"/>
    <row r="667" customFormat="1" ht="12" customHeight="1"/>
    <row r="668" customFormat="1" ht="12" customHeight="1"/>
    <row r="669" customFormat="1" ht="12" customHeight="1"/>
    <row r="670" customFormat="1" ht="12" customHeight="1"/>
    <row r="671" customFormat="1" ht="12" customHeight="1"/>
    <row r="672" customFormat="1" ht="12" customHeight="1"/>
    <row r="673" customFormat="1" ht="12" customHeight="1"/>
    <row r="674" customFormat="1" ht="12" customHeight="1"/>
    <row r="675" customFormat="1" ht="12" customHeight="1"/>
    <row r="676" customFormat="1" ht="12" customHeight="1"/>
    <row r="677" customFormat="1" ht="12" customHeight="1"/>
    <row r="678" customFormat="1" ht="12" customHeight="1"/>
    <row r="679" customFormat="1" ht="12" customHeight="1"/>
    <row r="680" customFormat="1" ht="12" customHeight="1"/>
    <row r="681" customFormat="1" ht="12" customHeight="1"/>
    <row r="682" customFormat="1" ht="12" customHeight="1"/>
    <row r="683" customFormat="1" ht="12" customHeight="1"/>
    <row r="684" customFormat="1" ht="12" customHeight="1"/>
    <row r="685" customFormat="1" ht="12" customHeight="1"/>
    <row r="686" customFormat="1" ht="12" customHeight="1"/>
    <row r="687" customFormat="1" ht="12" customHeight="1"/>
    <row r="688" customFormat="1" ht="12" customHeight="1"/>
    <row r="689" customFormat="1" ht="12" customHeight="1"/>
    <row r="690" customFormat="1" ht="12" customHeight="1"/>
    <row r="691" customFormat="1" ht="12" customHeight="1"/>
    <row r="692" customFormat="1" ht="12" customHeight="1"/>
    <row r="693" customFormat="1" ht="12" customHeight="1"/>
    <row r="694" customFormat="1" ht="12" customHeight="1"/>
    <row r="695" customFormat="1" ht="12" customHeight="1"/>
    <row r="696" customFormat="1" ht="12" customHeight="1"/>
    <row r="697" customFormat="1" ht="12" customHeight="1"/>
    <row r="698" customFormat="1" ht="12" customHeight="1"/>
    <row r="699" customFormat="1" ht="12" customHeight="1"/>
    <row r="700" customFormat="1" ht="12" customHeight="1"/>
    <row r="701" customFormat="1" ht="12" customHeight="1"/>
    <row r="702" customFormat="1" ht="12" customHeight="1"/>
    <row r="703" customFormat="1" ht="12" customHeight="1"/>
    <row r="704" customFormat="1" ht="12" customHeight="1"/>
    <row r="705" customFormat="1" ht="12" customHeight="1"/>
    <row r="706" customFormat="1" ht="12" customHeight="1"/>
    <row r="707" customFormat="1" ht="12" customHeight="1"/>
    <row r="708" customFormat="1" ht="12" customHeight="1"/>
    <row r="709" customFormat="1" ht="12" customHeight="1"/>
    <row r="710" customFormat="1" ht="12" customHeight="1"/>
    <row r="711" customFormat="1" ht="12" customHeight="1"/>
    <row r="712" customFormat="1" ht="12" customHeight="1"/>
    <row r="713" customFormat="1" ht="12" customHeight="1"/>
    <row r="714" customFormat="1" ht="12" customHeight="1"/>
    <row r="715" customFormat="1" ht="12" customHeight="1"/>
    <row r="716" customFormat="1" ht="12" customHeight="1"/>
    <row r="717" customFormat="1" ht="12" customHeight="1"/>
    <row r="718" customFormat="1" ht="12" customHeight="1"/>
    <row r="719" customFormat="1" ht="12" customHeight="1"/>
    <row r="720" customFormat="1" ht="12" customHeight="1"/>
    <row r="721" customFormat="1" ht="12" customHeight="1"/>
    <row r="722" customFormat="1" ht="12" customHeight="1"/>
    <row r="723" customFormat="1" ht="12" customHeight="1"/>
    <row r="724" customFormat="1" ht="12" customHeight="1"/>
    <row r="725" customFormat="1" ht="12" customHeight="1"/>
    <row r="726" customFormat="1" ht="12" customHeight="1"/>
    <row r="727" customFormat="1" ht="12" customHeight="1"/>
    <row r="728" customFormat="1" ht="12" customHeight="1"/>
    <row r="729" customFormat="1" ht="12" customHeight="1"/>
    <row r="730" customFormat="1" ht="12" customHeight="1"/>
    <row r="731" customFormat="1" ht="12" customHeight="1"/>
    <row r="732" customFormat="1" ht="12" customHeight="1"/>
    <row r="733" customFormat="1" ht="12" customHeight="1"/>
    <row r="734" customFormat="1" ht="12" customHeight="1"/>
    <row r="735" customFormat="1" ht="12" customHeight="1"/>
    <row r="736" customFormat="1" ht="12" customHeight="1"/>
    <row r="737" customFormat="1" ht="12" customHeight="1"/>
    <row r="738" customFormat="1" ht="12" customHeight="1"/>
    <row r="739" customFormat="1" ht="12" customHeight="1"/>
    <row r="740" customFormat="1" ht="12" customHeight="1"/>
    <row r="741" customFormat="1" ht="12" customHeight="1"/>
    <row r="742" customFormat="1" ht="12" customHeight="1"/>
    <row r="743" customFormat="1" ht="12" customHeight="1"/>
    <row r="744" customFormat="1" ht="12" customHeight="1"/>
    <row r="745" customFormat="1" ht="12" customHeight="1"/>
    <row r="746" customFormat="1" ht="12" customHeight="1"/>
    <row r="747" customFormat="1" ht="12" customHeight="1"/>
    <row r="748" customFormat="1" ht="12" customHeight="1"/>
    <row r="749" customFormat="1" ht="12" customHeight="1"/>
    <row r="750" customFormat="1" ht="12" customHeight="1"/>
    <row r="751" customFormat="1" ht="12" customHeight="1"/>
    <row r="752" customFormat="1" ht="12" customHeight="1"/>
    <row r="753" customFormat="1" ht="12" customHeight="1"/>
    <row r="754" customFormat="1" ht="12" customHeight="1"/>
    <row r="755" customFormat="1" ht="12" customHeight="1"/>
    <row r="756" customFormat="1" ht="12" customHeight="1"/>
    <row r="757" customFormat="1" ht="12" customHeight="1"/>
    <row r="758" customFormat="1" ht="12" customHeight="1"/>
    <row r="759" customFormat="1" ht="12" customHeight="1"/>
    <row r="760" customFormat="1" ht="12" customHeight="1"/>
    <row r="761" customFormat="1" ht="12" customHeight="1"/>
    <row r="762" customFormat="1" ht="12" customHeight="1"/>
    <row r="763" customFormat="1" ht="12" customHeight="1"/>
    <row r="764" customFormat="1" ht="12" customHeight="1"/>
    <row r="765" customFormat="1" ht="12" customHeight="1"/>
    <row r="766" customFormat="1" ht="12" customHeight="1"/>
    <row r="767" customFormat="1" ht="12" customHeight="1"/>
    <row r="768" customFormat="1" ht="12" customHeight="1"/>
    <row r="769" customFormat="1" ht="12" customHeight="1"/>
    <row r="770" customFormat="1" ht="12" customHeight="1"/>
    <row r="771" customFormat="1" ht="12" customHeight="1"/>
    <row r="772" customFormat="1" ht="12" customHeight="1"/>
    <row r="773" customFormat="1" ht="12" customHeight="1"/>
    <row r="774" customFormat="1" ht="12" customHeight="1"/>
    <row r="775" customFormat="1" ht="12" customHeight="1"/>
    <row r="776" customFormat="1" ht="12" customHeight="1"/>
    <row r="777" customFormat="1" ht="12" customHeight="1"/>
    <row r="778" customFormat="1" ht="12" customHeight="1"/>
    <row r="779" customFormat="1" ht="12" customHeight="1"/>
    <row r="780" customFormat="1" ht="12" customHeight="1"/>
    <row r="781" customFormat="1" ht="12" customHeight="1"/>
    <row r="782" customFormat="1" ht="12" customHeight="1"/>
    <row r="783" customFormat="1" ht="12" customHeight="1"/>
    <row r="784" customFormat="1" ht="12" customHeight="1"/>
    <row r="785" customFormat="1" ht="12" customHeight="1"/>
    <row r="786" customFormat="1" ht="12" customHeight="1"/>
    <row r="787" customFormat="1" ht="12" customHeight="1"/>
    <row r="788" customFormat="1" ht="12" customHeight="1"/>
    <row r="789" customFormat="1" ht="12" customHeight="1"/>
    <row r="790" customFormat="1" ht="12" customHeight="1"/>
    <row r="791" customFormat="1" ht="12" customHeight="1"/>
    <row r="792" customFormat="1" ht="12" customHeight="1"/>
    <row r="793" customFormat="1" ht="12" customHeight="1"/>
    <row r="794" customFormat="1" ht="12" customHeight="1"/>
    <row r="795" customFormat="1" ht="12" customHeight="1"/>
    <row r="796" customFormat="1" ht="12" customHeight="1"/>
    <row r="797" customFormat="1" ht="12" customHeight="1"/>
    <row r="798" customFormat="1" ht="12" customHeight="1"/>
    <row r="799" customFormat="1" ht="12" customHeight="1"/>
    <row r="800" customFormat="1" ht="12" customHeight="1"/>
    <row r="801" customFormat="1" ht="12" customHeight="1"/>
    <row r="802" customFormat="1" ht="12" customHeight="1"/>
    <row r="803" customFormat="1" ht="12" customHeight="1"/>
    <row r="804" customFormat="1" ht="12" customHeight="1"/>
    <row r="805" customFormat="1" ht="12" customHeight="1"/>
    <row r="806" customFormat="1" ht="12" customHeight="1"/>
    <row r="807" customFormat="1" ht="12" customHeight="1"/>
    <row r="808" customFormat="1" ht="12" customHeight="1"/>
    <row r="809" customFormat="1" ht="12" customHeight="1"/>
    <row r="810" customFormat="1" ht="12" customHeight="1"/>
    <row r="811" customFormat="1" ht="12" customHeight="1"/>
    <row r="812" customFormat="1" ht="12" customHeight="1"/>
    <row r="813" customFormat="1" ht="12" customHeight="1"/>
    <row r="814" customFormat="1" ht="12" customHeight="1"/>
    <row r="815" customFormat="1" ht="12" customHeight="1"/>
    <row r="816" customFormat="1" ht="12" customHeight="1"/>
    <row r="817" customFormat="1" ht="12" customHeight="1"/>
    <row r="818" customFormat="1" ht="12" customHeight="1"/>
    <row r="819" customFormat="1" ht="12" customHeight="1"/>
    <row r="820" customFormat="1" ht="12" customHeight="1"/>
    <row r="821" customFormat="1" ht="12" customHeight="1"/>
    <row r="822" customFormat="1" ht="12" customHeight="1"/>
    <row r="823" customFormat="1" ht="12" customHeight="1"/>
    <row r="824" customFormat="1" ht="12" customHeight="1"/>
    <row r="825" customFormat="1" ht="12" customHeight="1"/>
    <row r="826" customFormat="1" ht="12" customHeight="1"/>
    <row r="827" customFormat="1" ht="12" customHeight="1"/>
    <row r="828" customFormat="1" ht="12" customHeight="1"/>
    <row r="829" customFormat="1" ht="12" customHeight="1"/>
    <row r="830" customFormat="1" ht="12" customHeight="1"/>
    <row r="831" customFormat="1" ht="12" customHeight="1"/>
    <row r="832" customFormat="1" ht="12" customHeight="1"/>
    <row r="833" customFormat="1" ht="12" customHeight="1"/>
    <row r="834" customFormat="1" ht="12" customHeight="1"/>
    <row r="835" customFormat="1" ht="12" customHeight="1"/>
    <row r="836" customFormat="1" ht="12" customHeight="1"/>
    <row r="837" customFormat="1" ht="12" customHeight="1"/>
    <row r="838" customFormat="1" ht="12" customHeight="1"/>
    <row r="839" customFormat="1" ht="12" customHeight="1"/>
    <row r="840" customFormat="1" ht="12" customHeight="1"/>
    <row r="841" customFormat="1" ht="12" customHeight="1"/>
    <row r="842" customFormat="1" ht="12" customHeight="1"/>
    <row r="843" customFormat="1" ht="12" customHeight="1"/>
    <row r="844" customFormat="1" ht="12" customHeight="1"/>
    <row r="845" customFormat="1" ht="12" customHeight="1"/>
    <row r="846" customFormat="1" ht="12" customHeight="1"/>
    <row r="847" customFormat="1" ht="12" customHeight="1"/>
    <row r="848" customFormat="1" ht="12" customHeight="1"/>
    <row r="849" customFormat="1" ht="12" customHeight="1"/>
    <row r="850" customFormat="1" ht="12" customHeight="1"/>
    <row r="851" customFormat="1" ht="12" customHeight="1"/>
    <row r="852" customFormat="1" ht="12" customHeight="1"/>
    <row r="853" customFormat="1" ht="12" customHeight="1"/>
    <row r="854" customFormat="1" ht="12" customHeight="1"/>
    <row r="855" customFormat="1" ht="12" customHeight="1"/>
    <row r="856" customFormat="1" ht="12" customHeight="1"/>
    <row r="857" customFormat="1" ht="12" customHeight="1"/>
    <row r="858" customFormat="1" ht="12" customHeight="1"/>
    <row r="859" customFormat="1" ht="12" customHeight="1"/>
    <row r="860" customFormat="1" ht="12" customHeight="1"/>
    <row r="861" customFormat="1" ht="12" customHeight="1"/>
    <row r="862" customFormat="1" ht="12" customHeight="1"/>
    <row r="863" customFormat="1" ht="12" customHeight="1"/>
    <row r="864" customFormat="1" ht="12" customHeight="1"/>
    <row r="865" customFormat="1" ht="12" customHeight="1"/>
    <row r="866" customFormat="1" ht="12" customHeight="1"/>
    <row r="867" customFormat="1" ht="12" customHeight="1"/>
    <row r="868" customFormat="1" ht="12" customHeight="1"/>
    <row r="869" customFormat="1" ht="12" customHeight="1"/>
    <row r="870" customFormat="1" ht="12" customHeight="1"/>
    <row r="871" customFormat="1" ht="12" customHeight="1"/>
    <row r="872" customFormat="1" ht="12" customHeight="1"/>
    <row r="873" customFormat="1" ht="12" customHeight="1"/>
    <row r="874" customFormat="1" ht="12" customHeight="1"/>
    <row r="875" customFormat="1" ht="12" customHeight="1"/>
    <row r="876" customFormat="1" ht="12" customHeight="1"/>
    <row r="877" customFormat="1" ht="12" customHeight="1"/>
    <row r="878" customFormat="1" ht="12" customHeight="1"/>
    <row r="879" customFormat="1" ht="12" customHeight="1"/>
    <row r="880" customFormat="1" ht="12" customHeight="1"/>
    <row r="881" customFormat="1" ht="12" customHeight="1"/>
    <row r="882" customFormat="1" ht="12" customHeight="1"/>
    <row r="883" customFormat="1" ht="12" customHeight="1"/>
    <row r="884" customFormat="1" ht="12" customHeight="1"/>
    <row r="885" customFormat="1" ht="12" customHeight="1"/>
    <row r="886" customFormat="1" ht="12" customHeight="1"/>
    <row r="887" customFormat="1" ht="12" customHeight="1"/>
    <row r="888" customFormat="1" ht="12" customHeight="1"/>
    <row r="889" customFormat="1" ht="12" customHeight="1"/>
    <row r="890" customFormat="1" ht="12" customHeight="1"/>
    <row r="891" customFormat="1" ht="12" customHeight="1"/>
    <row r="892" customFormat="1" ht="12" customHeight="1"/>
    <row r="893" customFormat="1" ht="12" customHeight="1"/>
    <row r="894" customFormat="1" ht="12" customHeight="1"/>
    <row r="895" customFormat="1" ht="12" customHeight="1"/>
    <row r="896" customFormat="1" ht="12" customHeight="1"/>
    <row r="897" customFormat="1" ht="12" customHeight="1"/>
    <row r="898" customFormat="1" ht="12" customHeight="1"/>
    <row r="899" customFormat="1" ht="12" customHeight="1"/>
    <row r="900" customFormat="1" ht="12" customHeight="1"/>
    <row r="901" customFormat="1" ht="12" customHeight="1"/>
    <row r="902" customFormat="1" ht="12" customHeight="1"/>
    <row r="903" customFormat="1" ht="12" customHeight="1"/>
    <row r="904" customFormat="1" ht="12" customHeight="1"/>
    <row r="905" customFormat="1" ht="12" customHeight="1"/>
    <row r="906" customFormat="1" ht="12" customHeight="1"/>
    <row r="907" customFormat="1" ht="12" customHeight="1"/>
    <row r="908" customFormat="1" ht="12" customHeight="1"/>
    <row r="909" customFormat="1" ht="12" customHeight="1"/>
    <row r="910" customFormat="1" ht="12" customHeight="1"/>
    <row r="911" customFormat="1" ht="12" customHeight="1"/>
    <row r="912" customFormat="1" ht="12" customHeight="1"/>
    <row r="913" customFormat="1" ht="12" customHeight="1"/>
    <row r="914" customFormat="1" ht="12" customHeight="1"/>
    <row r="915" customFormat="1" ht="12" customHeight="1"/>
    <row r="916" customFormat="1" ht="12" customHeight="1"/>
    <row r="917" customFormat="1" ht="12" customHeight="1"/>
    <row r="918" customFormat="1" ht="12" customHeight="1"/>
    <row r="919" customFormat="1" ht="12" customHeight="1"/>
    <row r="920" customFormat="1" ht="12" customHeight="1"/>
    <row r="921" customFormat="1" ht="12" customHeight="1"/>
    <row r="922" customFormat="1" ht="12" customHeight="1"/>
    <row r="923" customFormat="1" ht="12" customHeight="1"/>
    <row r="924" customFormat="1" ht="12" customHeight="1"/>
    <row r="925" customFormat="1" ht="12" customHeight="1"/>
    <row r="926" customFormat="1" ht="12" customHeight="1"/>
    <row r="927" customFormat="1" ht="12" customHeight="1"/>
    <row r="928" customFormat="1" ht="12" customHeight="1"/>
    <row r="929" customFormat="1" ht="12" customHeight="1"/>
    <row r="930" customFormat="1" ht="12" customHeight="1"/>
    <row r="931" customFormat="1" ht="12" customHeight="1"/>
    <row r="932" customFormat="1" ht="12" customHeight="1"/>
    <row r="933" customFormat="1" ht="12" customHeight="1"/>
    <row r="934" customFormat="1" ht="12" customHeight="1"/>
    <row r="935" customFormat="1" ht="12" customHeight="1"/>
    <row r="936" customFormat="1" ht="12" customHeight="1"/>
    <row r="937" customFormat="1" ht="12" customHeight="1"/>
    <row r="938" customFormat="1" ht="12" customHeight="1"/>
    <row r="939" customFormat="1" ht="12" customHeight="1"/>
    <row r="940" customFormat="1" ht="12" customHeight="1"/>
    <row r="941" customFormat="1" ht="12" customHeight="1"/>
    <row r="942" customFormat="1" ht="12" customHeight="1"/>
    <row r="943" customFormat="1" ht="12" customHeight="1"/>
    <row r="944" customFormat="1" ht="12" customHeight="1"/>
    <row r="945" customFormat="1" ht="12" customHeight="1"/>
    <row r="946" customFormat="1" ht="12" customHeight="1"/>
    <row r="947" customFormat="1" ht="12" customHeight="1"/>
    <row r="948" customFormat="1" ht="12" customHeight="1"/>
    <row r="949" customFormat="1" ht="12" customHeight="1"/>
    <row r="950" customFormat="1" ht="12" customHeight="1"/>
    <row r="951" customFormat="1" ht="12" customHeight="1"/>
    <row r="952" customFormat="1" ht="12" customHeight="1"/>
    <row r="953" customFormat="1" ht="12" customHeight="1"/>
    <row r="954" customFormat="1" ht="12" customHeight="1"/>
    <row r="955" customFormat="1" ht="12" customHeight="1"/>
    <row r="956" customFormat="1" ht="12" customHeight="1"/>
    <row r="957" customFormat="1" ht="12" customHeight="1"/>
    <row r="958" customFormat="1" ht="12" customHeight="1"/>
    <row r="959" customFormat="1" ht="12" customHeight="1"/>
    <row r="960" customFormat="1" ht="12" customHeight="1"/>
    <row r="961" customFormat="1" ht="12" customHeight="1"/>
    <row r="962" customFormat="1" ht="12" customHeight="1"/>
    <row r="963" customFormat="1" ht="12" customHeight="1"/>
    <row r="964" customFormat="1" ht="12" customHeight="1"/>
    <row r="965" customFormat="1" ht="12" customHeight="1"/>
    <row r="966" customFormat="1" ht="12" customHeight="1"/>
    <row r="967" customFormat="1" ht="12" customHeight="1"/>
    <row r="968" customFormat="1" ht="12" customHeight="1"/>
    <row r="969" customFormat="1" ht="12" customHeight="1"/>
    <row r="970" customFormat="1" ht="12" customHeight="1"/>
    <row r="971" customFormat="1" ht="12" customHeight="1"/>
    <row r="972" customFormat="1" ht="12" customHeight="1"/>
    <row r="973" customFormat="1" ht="12" customHeight="1"/>
    <row r="974" customFormat="1" ht="12" customHeight="1"/>
    <row r="975" customFormat="1" ht="12" customHeight="1"/>
    <row r="976" customFormat="1" ht="12" customHeight="1"/>
    <row r="977" customFormat="1" ht="12" customHeight="1"/>
    <row r="978" customFormat="1" ht="12" customHeight="1"/>
    <row r="979" customFormat="1" ht="12" customHeight="1"/>
    <row r="980" customFormat="1" ht="12" customHeight="1"/>
    <row r="981" customFormat="1" ht="12" customHeight="1"/>
    <row r="982" customFormat="1" ht="12" customHeight="1"/>
    <row r="983" customFormat="1" ht="12" customHeight="1"/>
    <row r="984" customFormat="1" ht="12" customHeight="1"/>
    <row r="985" customFormat="1" ht="12" customHeight="1"/>
    <row r="986" customFormat="1" ht="12" customHeight="1"/>
    <row r="987" customFormat="1" ht="12" customHeight="1"/>
    <row r="988" customFormat="1" ht="12" customHeight="1"/>
    <row r="989" customFormat="1" ht="12" customHeight="1"/>
    <row r="990" customFormat="1" ht="12" customHeight="1"/>
    <row r="991" customFormat="1" ht="12" customHeight="1"/>
    <row r="992" customFormat="1" ht="12" customHeight="1"/>
    <row r="993" customFormat="1" ht="12" customHeight="1"/>
    <row r="994" customFormat="1" ht="12" customHeight="1"/>
    <row r="995" customFormat="1" ht="12" customHeight="1"/>
    <row r="996" customFormat="1" ht="12" customHeight="1"/>
    <row r="997" customFormat="1" ht="12" customHeight="1"/>
    <row r="998" customFormat="1" ht="12" customHeight="1"/>
    <row r="999" customFormat="1" ht="12" customHeight="1"/>
    <row r="1000" customFormat="1" ht="12" customHeight="1"/>
  </sheetData>
  <mergeCells count="1">
    <mergeCell ref="C1:D1"/>
  </mergeCells>
  <dataValidations count="2">
    <dataValidation type="list" allowBlank="1" showErrorMessage="1" sqref="B4" xr:uid="{C21A515F-7EDA-204C-B299-B329C5CAE498}">
      <formula1>artiesten</formula1>
    </dataValidation>
    <dataValidation type="list" allowBlank="1" showErrorMessage="1" sqref="B5" xr:uid="{8BF4B779-69FB-0549-BE35-5A35339BC05A}">
      <formula1>productie</formula1>
    </dataValidation>
  </dataValidations>
  <pageMargins left="0.75" right="0.75" top="1" bottom="1" header="0" footer="0"/>
  <pageSetup paperSize="9" orientation="portrait"/>
  <legacyDrawing r:id="rId1"/>
</worksheet>
</file>

<file path=xl/worksheets/sheet3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>
    <pageSetUpPr fitToPage="1"/>
  </sheetPr>
  <dimension ref="A1:Z1000"/>
  <sheetViews>
    <sheetView workbookViewId="0">
      <selection sqref="A1:XFD1048576"/>
    </sheetView>
  </sheetViews>
  <sheetFormatPr defaultColWidth="14.5" defaultRowHeight="15" customHeight="1"/>
  <cols>
    <col min="1" max="1" width="36.5" customWidth="1"/>
    <col min="2" max="2" width="10.875" customWidth="1"/>
    <col min="3" max="3" width="15.125" customWidth="1"/>
    <col min="4" max="4" width="14" customWidth="1"/>
    <col min="5" max="26" width="10.875" customWidth="1"/>
  </cols>
  <sheetData>
    <row r="1" spans="1:26" s="93" customFormat="1" ht="15.95">
      <c r="A1" s="128" t="s">
        <v>40</v>
      </c>
      <c r="B1" s="129">
        <v>2026</v>
      </c>
      <c r="C1" s="169" t="s">
        <v>132</v>
      </c>
      <c r="D1" s="182"/>
      <c r="E1" s="96"/>
      <c r="F1" s="96"/>
      <c r="G1" s="96"/>
      <c r="H1" s="96"/>
      <c r="I1" s="96"/>
      <c r="J1" s="96"/>
      <c r="K1" s="96"/>
      <c r="L1" s="96"/>
      <c r="M1" s="96"/>
      <c r="N1" s="96"/>
    </row>
    <row r="2" spans="1:26" ht="12" customHeight="1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</row>
    <row r="3" spans="1:26" ht="12" customHeight="1">
      <c r="A3" s="17" t="s">
        <v>42</v>
      </c>
      <c r="B3" s="18" t="s">
        <v>15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26" ht="12" customHeight="1">
      <c r="A4" s="17" t="s">
        <v>43</v>
      </c>
      <c r="B4" s="18" t="s">
        <v>15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</row>
    <row r="5" spans="1:26" ht="12" customHeight="1">
      <c r="A5" s="17" t="s">
        <v>44</v>
      </c>
      <c r="B5" s="18" t="s">
        <v>15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</row>
    <row r="6" spans="1:26" ht="12" customHeight="1">
      <c r="A6" s="17" t="s">
        <v>45</v>
      </c>
      <c r="B6" s="19">
        <v>0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2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</row>
    <row r="8" spans="1:26" ht="12" customHeight="1">
      <c r="A8" s="15" t="s">
        <v>46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</row>
    <row r="9" spans="1:26" ht="12" customHeight="1">
      <c r="A9" s="17" t="s">
        <v>47</v>
      </c>
      <c r="B9" s="20" t="s">
        <v>123</v>
      </c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</row>
    <row r="10" spans="1:26" ht="12" customHeight="1">
      <c r="A10" s="17" t="s">
        <v>49</v>
      </c>
      <c r="B10" s="18" t="s">
        <v>15</v>
      </c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</row>
    <row r="11" spans="1:26" ht="12" customHeight="1">
      <c r="A11" s="17" t="s">
        <v>50</v>
      </c>
      <c r="B11" s="18" t="s">
        <v>15</v>
      </c>
      <c r="C11" s="6" t="s">
        <v>15</v>
      </c>
      <c r="D11" s="6" t="s">
        <v>15</v>
      </c>
      <c r="E11" s="6"/>
      <c r="F11" s="6"/>
      <c r="G11" s="6"/>
      <c r="H11" s="6"/>
      <c r="I11" s="6"/>
      <c r="J11" s="6"/>
      <c r="K11" s="6"/>
      <c r="L11" s="6"/>
      <c r="M11" s="6"/>
      <c r="N11" s="6"/>
    </row>
    <row r="12" spans="1:26" ht="12" customHeight="1">
      <c r="A12" s="17" t="s">
        <v>51</v>
      </c>
      <c r="B12" s="18" t="s">
        <v>15</v>
      </c>
      <c r="C12" s="6" t="s">
        <v>15</v>
      </c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</row>
    <row r="13" spans="1:26" ht="12" customHeight="1">
      <c r="A13" s="17" t="s">
        <v>52</v>
      </c>
      <c r="B13" s="18" t="s">
        <v>15</v>
      </c>
      <c r="C13" s="6" t="s">
        <v>15</v>
      </c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</row>
    <row r="14" spans="1:26" ht="12" customHeight="1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</row>
    <row r="15" spans="1:26" ht="12" customHeight="1">
      <c r="A15" s="17" t="s">
        <v>107</v>
      </c>
      <c r="B15" s="21">
        <v>0</v>
      </c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</row>
    <row r="16" spans="1:26" ht="12" customHeight="1">
      <c r="A16" s="17" t="s">
        <v>108</v>
      </c>
      <c r="B16" s="21">
        <v>0</v>
      </c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</row>
    <row r="17" spans="1:14" ht="12" customHeight="1">
      <c r="A17" s="17" t="s">
        <v>109</v>
      </c>
      <c r="B17" s="21">
        <v>0</v>
      </c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</row>
    <row r="18" spans="1:14" ht="12" customHeight="1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</row>
    <row r="19" spans="1:14" ht="12" customHeight="1">
      <c r="A19" s="17" t="s">
        <v>133</v>
      </c>
      <c r="B19" s="24">
        <f t="shared" ref="B19:B21" si="0">B15*3/13/38</f>
        <v>0</v>
      </c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</row>
    <row r="20" spans="1:14" ht="12" customHeight="1">
      <c r="A20" s="17" t="s">
        <v>134</v>
      </c>
      <c r="B20" s="24">
        <f t="shared" si="0"/>
        <v>0</v>
      </c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</row>
    <row r="21" spans="1:14" ht="12" customHeight="1">
      <c r="A21" s="17" t="s">
        <v>135</v>
      </c>
      <c r="B21" s="24">
        <f t="shared" si="0"/>
        <v>0</v>
      </c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</row>
    <row r="22" spans="1:14" ht="12" customHeight="1">
      <c r="A22" s="6" t="s">
        <v>15</v>
      </c>
      <c r="B22" s="6" t="s">
        <v>15</v>
      </c>
      <c r="C22" s="6" t="s">
        <v>15</v>
      </c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</row>
    <row r="23" spans="1:14" ht="12" customHeight="1">
      <c r="A23" s="17" t="s">
        <v>75</v>
      </c>
      <c r="B23" s="8">
        <f>'RSZ-tarieven'!B5</f>
        <v>0.30609999999999998</v>
      </c>
      <c r="C23" s="8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</row>
    <row r="24" spans="1:14" ht="12" customHeight="1">
      <c r="A24" s="17" t="s">
        <v>76</v>
      </c>
      <c r="B24" s="8">
        <f>'RSZ-tarieven'!B15</f>
        <v>1.9799999999999998E-2</v>
      </c>
      <c r="C24" s="8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</row>
    <row r="25" spans="1:14" ht="12" customHeight="1">
      <c r="A25" s="17" t="s">
        <v>77</v>
      </c>
      <c r="B25" s="22">
        <f>IF(B6&lt;10,0,1.69%)</f>
        <v>0</v>
      </c>
      <c r="C25" s="8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</row>
    <row r="26" spans="1:14" ht="12" customHeight="1">
      <c r="A26" s="17" t="s">
        <v>136</v>
      </c>
      <c r="B26" s="26">
        <f>IF(B15&gt;3744,0,0.14*(11233.89-(B15*3))/13/5/38)</f>
        <v>0.63673870445344127</v>
      </c>
      <c r="C26" s="6" t="s">
        <v>15</v>
      </c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</row>
    <row r="27" spans="1:14" ht="12" customHeight="1">
      <c r="A27" s="17" t="s">
        <v>79</v>
      </c>
      <c r="B27" s="53">
        <f>('RSZ-tarieven'!B31)*3/13/38</f>
        <v>1.0465587044534412</v>
      </c>
      <c r="C27" s="8" t="s">
        <v>137</v>
      </c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</row>
    <row r="28" spans="1:14" ht="12" customHeight="1">
      <c r="A28" s="17" t="s">
        <v>80</v>
      </c>
      <c r="B28" s="27"/>
      <c r="C28" s="6"/>
      <c r="D28" s="6"/>
      <c r="E28" s="6"/>
      <c r="F28" s="6"/>
      <c r="G28" s="6"/>
      <c r="H28" s="6"/>
      <c r="I28" s="6"/>
      <c r="J28" s="28" t="s">
        <v>15</v>
      </c>
      <c r="K28" s="6"/>
      <c r="L28" s="6"/>
      <c r="M28" s="29" t="s">
        <v>15</v>
      </c>
      <c r="N28" s="6"/>
    </row>
    <row r="29" spans="1:14" ht="12" customHeight="1">
      <c r="A29" s="6"/>
      <c r="B29" s="6"/>
      <c r="C29" s="6"/>
      <c r="D29" s="6"/>
      <c r="E29" s="6"/>
      <c r="F29" s="6"/>
      <c r="G29" s="6"/>
      <c r="H29" s="6"/>
      <c r="I29" s="6"/>
      <c r="J29" s="28"/>
      <c r="K29" s="6"/>
      <c r="L29" s="6"/>
      <c r="M29" s="29"/>
      <c r="N29" s="6"/>
    </row>
    <row r="30" spans="1:14" ht="12" customHeight="1">
      <c r="A30" s="6"/>
      <c r="B30" s="30">
        <f>B1</f>
        <v>2026</v>
      </c>
      <c r="C30" s="20" t="s">
        <v>82</v>
      </c>
      <c r="D30" s="20" t="s">
        <v>83</v>
      </c>
      <c r="E30" s="20" t="s">
        <v>84</v>
      </c>
      <c r="F30" s="20" t="s">
        <v>85</v>
      </c>
      <c r="G30" s="20" t="s">
        <v>86</v>
      </c>
      <c r="H30" s="20" t="s">
        <v>87</v>
      </c>
      <c r="I30" s="20" t="s">
        <v>89</v>
      </c>
      <c r="J30" s="20" t="s">
        <v>90</v>
      </c>
      <c r="K30" s="20" t="s">
        <v>91</v>
      </c>
      <c r="L30" s="20" t="s">
        <v>92</v>
      </c>
      <c r="M30" s="20" t="s">
        <v>93</v>
      </c>
      <c r="N30" s="20" t="s">
        <v>95</v>
      </c>
    </row>
    <row r="31" spans="1:14" ht="12" customHeight="1">
      <c r="A31" s="27" t="s">
        <v>138</v>
      </c>
      <c r="B31" s="44">
        <f t="shared" ref="B31:B33" si="1">SUM(C31:N31)</f>
        <v>0</v>
      </c>
      <c r="C31" s="45">
        <v>0</v>
      </c>
      <c r="D31" s="46">
        <v>0</v>
      </c>
      <c r="E31" s="46">
        <v>0</v>
      </c>
      <c r="F31" s="46">
        <v>0</v>
      </c>
      <c r="G31" s="46">
        <v>0</v>
      </c>
      <c r="H31" s="46">
        <v>0</v>
      </c>
      <c r="I31" s="46">
        <v>0</v>
      </c>
      <c r="J31" s="46">
        <v>0</v>
      </c>
      <c r="K31" s="46">
        <v>0</v>
      </c>
      <c r="L31" s="46">
        <v>0</v>
      </c>
      <c r="M31" s="46">
        <v>0</v>
      </c>
      <c r="N31" s="47">
        <v>0</v>
      </c>
    </row>
    <row r="32" spans="1:14" ht="12" customHeight="1">
      <c r="A32" s="6" t="s">
        <v>99</v>
      </c>
      <c r="B32" s="33">
        <f t="shared" si="1"/>
        <v>0</v>
      </c>
      <c r="C32" s="34">
        <f t="shared" ref="C32:N32" si="2">$B$19*C31</f>
        <v>0</v>
      </c>
      <c r="D32" s="24">
        <f t="shared" si="2"/>
        <v>0</v>
      </c>
      <c r="E32" s="24">
        <f t="shared" si="2"/>
        <v>0</v>
      </c>
      <c r="F32" s="24">
        <f t="shared" si="2"/>
        <v>0</v>
      </c>
      <c r="G32" s="24">
        <f t="shared" si="2"/>
        <v>0</v>
      </c>
      <c r="H32" s="24">
        <f t="shared" si="2"/>
        <v>0</v>
      </c>
      <c r="I32" s="24">
        <f t="shared" si="2"/>
        <v>0</v>
      </c>
      <c r="J32" s="24">
        <f t="shared" si="2"/>
        <v>0</v>
      </c>
      <c r="K32" s="24">
        <f t="shared" si="2"/>
        <v>0</v>
      </c>
      <c r="L32" s="24">
        <f t="shared" si="2"/>
        <v>0</v>
      </c>
      <c r="M32" s="24">
        <f t="shared" si="2"/>
        <v>0</v>
      </c>
      <c r="N32" s="113">
        <f t="shared" si="2"/>
        <v>0</v>
      </c>
    </row>
    <row r="33" spans="1:14" ht="12" customHeight="1">
      <c r="A33" s="6" t="s">
        <v>101</v>
      </c>
      <c r="B33" s="33">
        <f t="shared" si="1"/>
        <v>0</v>
      </c>
      <c r="C33" s="34">
        <f t="shared" ref="C33:E33" si="3">MAX(0,IF((C32)&gt;0,((C32)*108%)*($B$23+$B$24+$B$25)-((($B$26+$B27+$B28)*C31)),0))</f>
        <v>0</v>
      </c>
      <c r="D33" s="24">
        <f t="shared" si="3"/>
        <v>0</v>
      </c>
      <c r="E33" s="24">
        <f t="shared" si="3"/>
        <v>0</v>
      </c>
      <c r="F33" s="24">
        <f>MAX(0,IF((F32)&gt;0,((F32)*108%)*($B$23+$B$24+$B$25)-((($B$26+$B28)*F31)),0))</f>
        <v>0</v>
      </c>
      <c r="G33" s="24">
        <f>MAX(0,IF((G32)&gt;0,((G32)*108%)*($B$23+$B$24+$B$25)-((($B$26+$B28)*G31)),0))</f>
        <v>0</v>
      </c>
      <c r="H33" s="24">
        <f>MAX(0,IF((H32)&gt;0,((H32)*108%)*($B$23+$B$24+$B$25)-((($B$26+$B28)*H31)),0))</f>
        <v>0</v>
      </c>
      <c r="I33" s="24">
        <f>MAX(0,IF((I32)&gt;0,((I32)*108%)*($B$23+$B$24+$B$25)-((($B$26+$B28)*I31)),0))</f>
        <v>0</v>
      </c>
      <c r="J33" s="24">
        <f>MAX(0,IF((J32)&gt;0,((J32)*108%)*($B$23+$B$24+$B$25)-((($B$26+$B28)*J31)),0))</f>
        <v>0</v>
      </c>
      <c r="K33" s="24">
        <f>MAX(0,IF((K32)&gt;0,((K32)*108%)*($B$23+$B$24+$B$25)-((($B$26++$B28)*K31)),0))</f>
        <v>0</v>
      </c>
      <c r="L33" s="24">
        <f>MAX(0,IF((L32)&gt;0,((L32)*108%)*($B$23+$B$24+$B$25)-((($B$26+$B28)*L31)),0))</f>
        <v>0</v>
      </c>
      <c r="M33" s="24">
        <f>MAX(0,IF((M32)&gt;0,((M32)*108%)*($B$23+$B$24+$B$25)-((($B$26+$B28)*M31)),0))</f>
        <v>0</v>
      </c>
      <c r="N33" s="114">
        <f>MAX(0,IF((N32)&gt;0,((N32)*108%)*($B$23+$B$24+$B$25)-((($B$26+$B28)*N31)),0))</f>
        <v>0</v>
      </c>
    </row>
    <row r="34" spans="1:14" ht="12" customHeight="1">
      <c r="A34" s="6"/>
      <c r="B34" s="37">
        <f t="shared" ref="B34:N34" si="4">SUM(B32:B33)</f>
        <v>0</v>
      </c>
      <c r="C34" s="120">
        <f t="shared" si="4"/>
        <v>0</v>
      </c>
      <c r="D34" s="121">
        <f t="shared" si="4"/>
        <v>0</v>
      </c>
      <c r="E34" s="121">
        <f t="shared" si="4"/>
        <v>0</v>
      </c>
      <c r="F34" s="121">
        <f t="shared" si="4"/>
        <v>0</v>
      </c>
      <c r="G34" s="121">
        <f t="shared" si="4"/>
        <v>0</v>
      </c>
      <c r="H34" s="121">
        <f t="shared" si="4"/>
        <v>0</v>
      </c>
      <c r="I34" s="121">
        <f t="shared" si="4"/>
        <v>0</v>
      </c>
      <c r="J34" s="121">
        <f t="shared" si="4"/>
        <v>0</v>
      </c>
      <c r="K34" s="121">
        <f t="shared" si="4"/>
        <v>0</v>
      </c>
      <c r="L34" s="121">
        <f t="shared" si="4"/>
        <v>0</v>
      </c>
      <c r="M34" s="121">
        <f t="shared" si="4"/>
        <v>0</v>
      </c>
      <c r="N34" s="122">
        <f t="shared" si="4"/>
        <v>0</v>
      </c>
    </row>
    <row r="35" spans="1:14" ht="12" customHeight="1">
      <c r="A35" s="38" t="s">
        <v>105</v>
      </c>
      <c r="B35" s="39">
        <f>(SUM(C34:N34)-B34)+(SUM(C32:N33)-B34)</f>
        <v>0</v>
      </c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</row>
    <row r="36" spans="1:14" ht="12" customHeight="1">
      <c r="A36" s="6"/>
      <c r="B36" s="40" t="s">
        <v>106</v>
      </c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</row>
    <row r="37" spans="1:14" ht="12" customHeight="1">
      <c r="A37" s="8">
        <v>0.1027</v>
      </c>
      <c r="B37" s="41">
        <f>SUM(C37:N37)</f>
        <v>0</v>
      </c>
      <c r="C37" s="123">
        <f>(C32*108%)*$A$37</f>
        <v>0</v>
      </c>
      <c r="D37" s="123">
        <f t="shared" ref="D37:M37" si="5">(108%*D32)*$A$37</f>
        <v>0</v>
      </c>
      <c r="E37" s="123">
        <f t="shared" si="5"/>
        <v>0</v>
      </c>
      <c r="F37" s="123">
        <f t="shared" si="5"/>
        <v>0</v>
      </c>
      <c r="G37" s="123">
        <f t="shared" si="5"/>
        <v>0</v>
      </c>
      <c r="H37" s="123">
        <f t="shared" si="5"/>
        <v>0</v>
      </c>
      <c r="I37" s="123">
        <f t="shared" si="5"/>
        <v>0</v>
      </c>
      <c r="J37" s="123">
        <f t="shared" si="5"/>
        <v>0</v>
      </c>
      <c r="K37" s="123">
        <f t="shared" si="5"/>
        <v>0</v>
      </c>
      <c r="L37" s="123">
        <f t="shared" si="5"/>
        <v>0</v>
      </c>
      <c r="M37" s="123">
        <f t="shared" si="5"/>
        <v>0</v>
      </c>
      <c r="N37" s="125">
        <f>(N32*108%)*$A$37</f>
        <v>0</v>
      </c>
    </row>
    <row r="38" spans="1:14" ht="12" customHeight="1"/>
    <row r="39" spans="1:14" ht="12" customHeight="1"/>
    <row r="40" spans="1:14" ht="12" customHeight="1"/>
    <row r="41" spans="1:14" ht="12" customHeight="1"/>
    <row r="42" spans="1:14" ht="12" customHeight="1"/>
    <row r="43" spans="1:14" ht="12" customHeight="1"/>
    <row r="44" spans="1:14" ht="12" customHeight="1"/>
    <row r="45" spans="1:14" ht="12" customHeight="1"/>
    <row r="46" spans="1:14" ht="12" customHeight="1"/>
    <row r="47" spans="1:14" ht="12" customHeight="1"/>
    <row r="48" spans="1:14" ht="12" customHeight="1"/>
    <row r="49" customFormat="1" ht="12" customHeight="1"/>
    <row r="50" customFormat="1" ht="12" customHeight="1"/>
    <row r="51" customFormat="1" ht="12" customHeight="1"/>
    <row r="52" customFormat="1" ht="12" customHeight="1"/>
    <row r="53" customFormat="1" ht="12" customHeight="1"/>
    <row r="54" customFormat="1" ht="12" customHeight="1"/>
    <row r="55" customFormat="1" ht="12" customHeight="1"/>
    <row r="56" customFormat="1" ht="12" customHeight="1"/>
    <row r="57" customFormat="1" ht="12" customHeight="1"/>
    <row r="58" customFormat="1" ht="12" customHeight="1"/>
    <row r="59" customFormat="1" ht="12" customHeight="1"/>
    <row r="60" customFormat="1" ht="12" customHeight="1"/>
    <row r="61" customFormat="1" ht="12" customHeight="1"/>
    <row r="62" customFormat="1" ht="12" customHeight="1"/>
    <row r="63" customFormat="1" ht="12" customHeight="1"/>
    <row r="64" customFormat="1" ht="12" customHeight="1"/>
    <row r="65" customFormat="1" ht="12" customHeight="1"/>
    <row r="66" customFormat="1" ht="12" customHeight="1"/>
    <row r="67" customFormat="1" ht="12" customHeight="1"/>
    <row r="68" customFormat="1" ht="12" customHeight="1"/>
    <row r="69" customFormat="1" ht="12" customHeight="1"/>
    <row r="70" customFormat="1" ht="12" customHeight="1"/>
    <row r="71" customFormat="1" ht="12" customHeight="1"/>
    <row r="72" customFormat="1" ht="12" customHeight="1"/>
    <row r="73" customFormat="1" ht="12" customHeight="1"/>
    <row r="74" customFormat="1" ht="12" customHeight="1"/>
    <row r="75" customFormat="1" ht="12" customHeight="1"/>
    <row r="76" customFormat="1" ht="12" customHeight="1"/>
    <row r="77" customFormat="1" ht="12" customHeight="1"/>
    <row r="78" customFormat="1" ht="12" customHeight="1"/>
    <row r="79" customFormat="1" ht="12" customHeight="1"/>
    <row r="80" customFormat="1" ht="12" customHeight="1"/>
    <row r="81" customFormat="1" ht="12" customHeight="1"/>
    <row r="82" customFormat="1" ht="12" customHeight="1"/>
    <row r="83" customFormat="1" ht="12" customHeight="1"/>
    <row r="84" customFormat="1" ht="12" customHeight="1"/>
    <row r="85" customFormat="1" ht="12" customHeight="1"/>
    <row r="86" customFormat="1" ht="12" customHeight="1"/>
    <row r="87" customFormat="1" ht="12" customHeight="1"/>
    <row r="88" customFormat="1" ht="12" customHeight="1"/>
    <row r="89" customFormat="1" ht="12" customHeight="1"/>
    <row r="90" customFormat="1" ht="12" customHeight="1"/>
    <row r="91" customFormat="1" ht="12" customHeight="1"/>
    <row r="92" customFormat="1" ht="12" customHeight="1"/>
    <row r="93" customFormat="1" ht="12" customHeight="1"/>
    <row r="94" customFormat="1" ht="12" customHeight="1"/>
    <row r="95" customFormat="1" ht="12" customHeight="1"/>
    <row r="96" customFormat="1" ht="12" customHeight="1"/>
    <row r="97" customFormat="1" ht="12" customHeight="1"/>
    <row r="98" customFormat="1" ht="12" customHeight="1"/>
    <row r="99" customFormat="1" ht="12" customHeight="1"/>
    <row r="100" customFormat="1" ht="12" customHeight="1"/>
    <row r="101" customFormat="1" ht="12" customHeight="1"/>
    <row r="102" customFormat="1" ht="12" customHeight="1"/>
    <row r="103" customFormat="1" ht="12" customHeight="1"/>
    <row r="104" customFormat="1" ht="12" customHeight="1"/>
    <row r="105" customFormat="1" ht="12" customHeight="1"/>
    <row r="106" customFormat="1" ht="12" customHeight="1"/>
    <row r="107" customFormat="1" ht="12" customHeight="1"/>
    <row r="108" customFormat="1" ht="12" customHeight="1"/>
    <row r="109" customFormat="1" ht="12" customHeight="1"/>
    <row r="110" customFormat="1" ht="12" customHeight="1"/>
    <row r="111" customFormat="1" ht="12" customHeight="1"/>
    <row r="112" customFormat="1" ht="12" customHeight="1"/>
    <row r="113" customFormat="1" ht="12" customHeight="1"/>
    <row r="114" customFormat="1" ht="12" customHeight="1"/>
    <row r="115" customFormat="1" ht="12" customHeight="1"/>
    <row r="116" customFormat="1" ht="12" customHeight="1"/>
    <row r="117" customFormat="1" ht="12" customHeight="1"/>
    <row r="118" customFormat="1" ht="12" customHeight="1"/>
    <row r="119" customFormat="1" ht="12" customHeight="1"/>
    <row r="120" customFormat="1" ht="12" customHeight="1"/>
    <row r="121" customFormat="1" ht="12" customHeight="1"/>
    <row r="122" customFormat="1" ht="12" customHeight="1"/>
    <row r="123" customFormat="1" ht="12" customHeight="1"/>
    <row r="124" customFormat="1" ht="12" customHeight="1"/>
    <row r="125" customFormat="1" ht="12" customHeight="1"/>
    <row r="126" customFormat="1" ht="12" customHeight="1"/>
    <row r="127" customFormat="1" ht="12" customHeight="1"/>
    <row r="128" customFormat="1" ht="12" customHeight="1"/>
    <row r="129" customFormat="1" ht="12" customHeight="1"/>
    <row r="130" customFormat="1" ht="12" customHeight="1"/>
    <row r="131" customFormat="1" ht="12" customHeight="1"/>
    <row r="132" customFormat="1" ht="12" customHeight="1"/>
    <row r="133" customFormat="1" ht="12" customHeight="1"/>
    <row r="134" customFormat="1" ht="12" customHeight="1"/>
    <row r="135" customFormat="1" ht="12" customHeight="1"/>
    <row r="136" customFormat="1" ht="12" customHeight="1"/>
    <row r="137" customFormat="1" ht="12" customHeight="1"/>
    <row r="138" customFormat="1" ht="12" customHeight="1"/>
    <row r="139" customFormat="1" ht="12" customHeight="1"/>
    <row r="140" customFormat="1" ht="12" customHeight="1"/>
    <row r="141" customFormat="1" ht="12" customHeight="1"/>
    <row r="142" customFormat="1" ht="12" customHeight="1"/>
    <row r="143" customFormat="1" ht="12" customHeight="1"/>
    <row r="144" customFormat="1" ht="12" customHeight="1"/>
    <row r="145" customFormat="1" ht="12" customHeight="1"/>
    <row r="146" customFormat="1" ht="12" customHeight="1"/>
    <row r="147" customFormat="1" ht="12" customHeight="1"/>
    <row r="148" customFormat="1" ht="12" customHeight="1"/>
    <row r="149" customFormat="1" ht="12" customHeight="1"/>
    <row r="150" customFormat="1" ht="12" customHeight="1"/>
    <row r="151" customFormat="1" ht="12" customHeight="1"/>
    <row r="152" customFormat="1" ht="12" customHeight="1"/>
    <row r="153" customFormat="1" ht="12" customHeight="1"/>
    <row r="154" customFormat="1" ht="12" customHeight="1"/>
    <row r="155" customFormat="1" ht="12" customHeight="1"/>
    <row r="156" customFormat="1" ht="12" customHeight="1"/>
    <row r="157" customFormat="1" ht="12" customHeight="1"/>
    <row r="158" customFormat="1" ht="12" customHeight="1"/>
    <row r="159" customFormat="1" ht="12" customHeight="1"/>
    <row r="160" customFormat="1" ht="12" customHeight="1"/>
    <row r="161" customFormat="1" ht="12" customHeight="1"/>
    <row r="162" customFormat="1" ht="12" customHeight="1"/>
    <row r="163" customFormat="1" ht="12" customHeight="1"/>
    <row r="164" customFormat="1" ht="12" customHeight="1"/>
    <row r="165" customFormat="1" ht="12" customHeight="1"/>
    <row r="166" customFormat="1" ht="12" customHeight="1"/>
    <row r="167" customFormat="1" ht="12" customHeight="1"/>
    <row r="168" customFormat="1" ht="12" customHeight="1"/>
    <row r="169" customFormat="1" ht="12" customHeight="1"/>
    <row r="170" customFormat="1" ht="12" customHeight="1"/>
    <row r="171" customFormat="1" ht="12" customHeight="1"/>
    <row r="172" customFormat="1" ht="12" customHeight="1"/>
    <row r="173" customFormat="1" ht="12" customHeight="1"/>
    <row r="174" customFormat="1" ht="12" customHeight="1"/>
    <row r="175" customFormat="1" ht="12" customHeight="1"/>
    <row r="176" customFormat="1" ht="12" customHeight="1"/>
    <row r="177" customFormat="1" ht="12" customHeight="1"/>
    <row r="178" customFormat="1" ht="12" customHeight="1"/>
    <row r="179" customFormat="1" ht="12" customHeight="1"/>
    <row r="180" customFormat="1" ht="12" customHeight="1"/>
    <row r="181" customFormat="1" ht="12" customHeight="1"/>
    <row r="182" customFormat="1" ht="12" customHeight="1"/>
    <row r="183" customFormat="1" ht="12" customHeight="1"/>
    <row r="184" customFormat="1" ht="12" customHeight="1"/>
    <row r="185" customFormat="1" ht="12" customHeight="1"/>
    <row r="186" customFormat="1" ht="12" customHeight="1"/>
    <row r="187" customFormat="1" ht="12" customHeight="1"/>
    <row r="188" customFormat="1" ht="12" customHeight="1"/>
    <row r="189" customFormat="1" ht="12" customHeight="1"/>
    <row r="190" customFormat="1" ht="12" customHeight="1"/>
    <row r="191" customFormat="1" ht="12" customHeight="1"/>
    <row r="192" customFormat="1" ht="12" customHeight="1"/>
    <row r="193" customFormat="1" ht="12" customHeight="1"/>
    <row r="194" customFormat="1" ht="12" customHeight="1"/>
    <row r="195" customFormat="1" ht="12" customHeight="1"/>
    <row r="196" customFormat="1" ht="12" customHeight="1"/>
    <row r="197" customFormat="1" ht="12" customHeight="1"/>
    <row r="198" customFormat="1" ht="12" customHeight="1"/>
    <row r="199" customFormat="1" ht="12" customHeight="1"/>
    <row r="200" customFormat="1" ht="12" customHeight="1"/>
    <row r="201" customFormat="1" ht="12" customHeight="1"/>
    <row r="202" customFormat="1" ht="12" customHeight="1"/>
    <row r="203" customFormat="1" ht="12" customHeight="1"/>
    <row r="204" customFormat="1" ht="12" customHeight="1"/>
    <row r="205" customFormat="1" ht="12" customHeight="1"/>
    <row r="206" customFormat="1" ht="12" customHeight="1"/>
    <row r="207" customFormat="1" ht="12" customHeight="1"/>
    <row r="208" customFormat="1" ht="12" customHeight="1"/>
    <row r="209" customFormat="1" ht="12" customHeight="1"/>
    <row r="210" customFormat="1" ht="12" customHeight="1"/>
    <row r="211" customFormat="1" ht="12" customHeight="1"/>
    <row r="212" customFormat="1" ht="12" customHeight="1"/>
    <row r="213" customFormat="1" ht="12" customHeight="1"/>
    <row r="214" customFormat="1" ht="12" customHeight="1"/>
    <row r="215" customFormat="1" ht="12" customHeight="1"/>
    <row r="216" customFormat="1" ht="12" customHeight="1"/>
    <row r="217" customFormat="1" ht="12" customHeight="1"/>
    <row r="218" customFormat="1" ht="12" customHeight="1"/>
    <row r="219" customFormat="1" ht="12" customHeight="1"/>
    <row r="220" customFormat="1" ht="12" customHeight="1"/>
    <row r="221" customFormat="1" ht="12" customHeight="1"/>
    <row r="222" customFormat="1" ht="12" customHeight="1"/>
    <row r="223" customFormat="1" ht="12" customHeight="1"/>
    <row r="224" customFormat="1" ht="12" customHeight="1"/>
    <row r="225" customFormat="1" ht="12" customHeight="1"/>
    <row r="226" customFormat="1" ht="12" customHeight="1"/>
    <row r="227" customFormat="1" ht="12" customHeight="1"/>
    <row r="228" customFormat="1" ht="12" customHeight="1"/>
    <row r="229" customFormat="1" ht="12" customHeight="1"/>
    <row r="230" customFormat="1" ht="12" customHeight="1"/>
    <row r="231" customFormat="1" ht="12" customHeight="1"/>
    <row r="232" customFormat="1" ht="12" customHeight="1"/>
    <row r="233" customFormat="1" ht="12" customHeight="1"/>
    <row r="234" customFormat="1" ht="12" customHeight="1"/>
    <row r="235" customFormat="1" ht="12" customHeight="1"/>
    <row r="236" customFormat="1" ht="12" customHeight="1"/>
    <row r="237" customFormat="1" ht="12" customHeight="1"/>
    <row r="238" customFormat="1" ht="12" customHeight="1"/>
    <row r="239" customFormat="1" ht="12" customHeight="1"/>
    <row r="240" customFormat="1" ht="12" customHeight="1"/>
    <row r="241" customFormat="1" ht="12" customHeight="1"/>
    <row r="242" customFormat="1" ht="12" customHeight="1"/>
    <row r="243" customFormat="1" ht="12" customHeight="1"/>
    <row r="244" customFormat="1" ht="12" customHeight="1"/>
    <row r="245" customFormat="1" ht="12" customHeight="1"/>
    <row r="246" customFormat="1" ht="12" customHeight="1"/>
    <row r="247" customFormat="1" ht="12" customHeight="1"/>
    <row r="248" customFormat="1" ht="12" customHeight="1"/>
    <row r="249" customFormat="1" ht="12" customHeight="1"/>
    <row r="250" customFormat="1" ht="12" customHeight="1"/>
    <row r="251" customFormat="1" ht="12" customHeight="1"/>
    <row r="252" customFormat="1" ht="12" customHeight="1"/>
    <row r="253" customFormat="1" ht="12" customHeight="1"/>
    <row r="254" customFormat="1" ht="12" customHeight="1"/>
    <row r="255" customFormat="1" ht="12" customHeight="1"/>
    <row r="256" customFormat="1" ht="12" customHeight="1"/>
    <row r="257" customFormat="1" ht="12" customHeight="1"/>
    <row r="258" customFormat="1" ht="12" customHeight="1"/>
    <row r="259" customFormat="1" ht="12" customHeight="1"/>
    <row r="260" customFormat="1" ht="12" customHeight="1"/>
    <row r="261" customFormat="1" ht="12" customHeight="1"/>
    <row r="262" customFormat="1" ht="12" customHeight="1"/>
    <row r="263" customFormat="1" ht="12" customHeight="1"/>
    <row r="264" customFormat="1" ht="12" customHeight="1"/>
    <row r="265" customFormat="1" ht="12" customHeight="1"/>
    <row r="266" customFormat="1" ht="12" customHeight="1"/>
    <row r="267" customFormat="1" ht="12" customHeight="1"/>
    <row r="268" customFormat="1" ht="12" customHeight="1"/>
    <row r="269" customFormat="1" ht="12" customHeight="1"/>
    <row r="270" customFormat="1" ht="12" customHeight="1"/>
    <row r="271" customFormat="1" ht="12" customHeight="1"/>
    <row r="272" customFormat="1" ht="12" customHeight="1"/>
    <row r="273" customFormat="1" ht="12" customHeight="1"/>
    <row r="274" customFormat="1" ht="12" customHeight="1"/>
    <row r="275" customFormat="1" ht="12" customHeight="1"/>
    <row r="276" customFormat="1" ht="12" customHeight="1"/>
    <row r="277" customFormat="1" ht="12" customHeight="1"/>
    <row r="278" customFormat="1" ht="12" customHeight="1"/>
    <row r="279" customFormat="1" ht="12" customHeight="1"/>
    <row r="280" customFormat="1" ht="12" customHeight="1"/>
    <row r="281" customFormat="1" ht="12" customHeight="1"/>
    <row r="282" customFormat="1" ht="12" customHeight="1"/>
    <row r="283" customFormat="1" ht="12" customHeight="1"/>
    <row r="284" customFormat="1" ht="12" customHeight="1"/>
    <row r="285" customFormat="1" ht="12" customHeight="1"/>
    <row r="286" customFormat="1" ht="12" customHeight="1"/>
    <row r="287" customFormat="1" ht="12" customHeight="1"/>
    <row r="288" customFormat="1" ht="12" customHeight="1"/>
    <row r="289" customFormat="1" ht="12" customHeight="1"/>
    <row r="290" customFormat="1" ht="12" customHeight="1"/>
    <row r="291" customFormat="1" ht="12" customHeight="1"/>
    <row r="292" customFormat="1" ht="12" customHeight="1"/>
    <row r="293" customFormat="1" ht="12" customHeight="1"/>
    <row r="294" customFormat="1" ht="12" customHeight="1"/>
    <row r="295" customFormat="1" ht="12" customHeight="1"/>
    <row r="296" customFormat="1" ht="12" customHeight="1"/>
    <row r="297" customFormat="1" ht="12" customHeight="1"/>
    <row r="298" customFormat="1" ht="12" customHeight="1"/>
    <row r="299" customFormat="1" ht="12" customHeight="1"/>
    <row r="300" customFormat="1" ht="12" customHeight="1"/>
    <row r="301" customFormat="1" ht="12" customHeight="1"/>
    <row r="302" customFormat="1" ht="12" customHeight="1"/>
    <row r="303" customFormat="1" ht="12" customHeight="1"/>
    <row r="304" customFormat="1" ht="12" customHeight="1"/>
    <row r="305" customFormat="1" ht="12" customHeight="1"/>
    <row r="306" customFormat="1" ht="12" customHeight="1"/>
    <row r="307" customFormat="1" ht="12" customHeight="1"/>
    <row r="308" customFormat="1" ht="12" customHeight="1"/>
    <row r="309" customFormat="1" ht="12" customHeight="1"/>
    <row r="310" customFormat="1" ht="12" customHeight="1"/>
    <row r="311" customFormat="1" ht="12" customHeight="1"/>
    <row r="312" customFormat="1" ht="12" customHeight="1"/>
    <row r="313" customFormat="1" ht="12" customHeight="1"/>
    <row r="314" customFormat="1" ht="12" customHeight="1"/>
    <row r="315" customFormat="1" ht="12" customHeight="1"/>
    <row r="316" customFormat="1" ht="12" customHeight="1"/>
    <row r="317" customFormat="1" ht="12" customHeight="1"/>
    <row r="318" customFormat="1" ht="12" customHeight="1"/>
    <row r="319" customFormat="1" ht="12" customHeight="1"/>
    <row r="320" customFormat="1" ht="12" customHeight="1"/>
    <row r="321" customFormat="1" ht="12" customHeight="1"/>
    <row r="322" customFormat="1" ht="12" customHeight="1"/>
    <row r="323" customFormat="1" ht="12" customHeight="1"/>
    <row r="324" customFormat="1" ht="12" customHeight="1"/>
    <row r="325" customFormat="1" ht="12" customHeight="1"/>
    <row r="326" customFormat="1" ht="12" customHeight="1"/>
    <row r="327" customFormat="1" ht="12" customHeight="1"/>
    <row r="328" customFormat="1" ht="12" customHeight="1"/>
    <row r="329" customFormat="1" ht="12" customHeight="1"/>
    <row r="330" customFormat="1" ht="12" customHeight="1"/>
    <row r="331" customFormat="1" ht="12" customHeight="1"/>
    <row r="332" customFormat="1" ht="12" customHeight="1"/>
    <row r="333" customFormat="1" ht="12" customHeight="1"/>
    <row r="334" customFormat="1" ht="12" customHeight="1"/>
    <row r="335" customFormat="1" ht="12" customHeight="1"/>
    <row r="336" customFormat="1" ht="12" customHeight="1"/>
    <row r="337" customFormat="1" ht="12" customHeight="1"/>
    <row r="338" customFormat="1" ht="12" customHeight="1"/>
    <row r="339" customFormat="1" ht="12" customHeight="1"/>
    <row r="340" customFormat="1" ht="12" customHeight="1"/>
    <row r="341" customFormat="1" ht="12" customHeight="1"/>
    <row r="342" customFormat="1" ht="12" customHeight="1"/>
    <row r="343" customFormat="1" ht="12" customHeight="1"/>
    <row r="344" customFormat="1" ht="12" customHeight="1"/>
    <row r="345" customFormat="1" ht="12" customHeight="1"/>
    <row r="346" customFormat="1" ht="12" customHeight="1"/>
    <row r="347" customFormat="1" ht="12" customHeight="1"/>
    <row r="348" customFormat="1" ht="12" customHeight="1"/>
    <row r="349" customFormat="1" ht="12" customHeight="1"/>
    <row r="350" customFormat="1" ht="12" customHeight="1"/>
    <row r="351" customFormat="1" ht="12" customHeight="1"/>
    <row r="352" customFormat="1" ht="12" customHeight="1"/>
    <row r="353" customFormat="1" ht="12" customHeight="1"/>
    <row r="354" customFormat="1" ht="12" customHeight="1"/>
    <row r="355" customFormat="1" ht="12" customHeight="1"/>
    <row r="356" customFormat="1" ht="12" customHeight="1"/>
    <row r="357" customFormat="1" ht="12" customHeight="1"/>
    <row r="358" customFormat="1" ht="12" customHeight="1"/>
    <row r="359" customFormat="1" ht="12" customHeight="1"/>
    <row r="360" customFormat="1" ht="12" customHeight="1"/>
    <row r="361" customFormat="1" ht="12" customHeight="1"/>
    <row r="362" customFormat="1" ht="12" customHeight="1"/>
    <row r="363" customFormat="1" ht="12" customHeight="1"/>
    <row r="364" customFormat="1" ht="12" customHeight="1"/>
    <row r="365" customFormat="1" ht="12" customHeight="1"/>
    <row r="366" customFormat="1" ht="12" customHeight="1"/>
    <row r="367" customFormat="1" ht="12" customHeight="1"/>
    <row r="368" customFormat="1" ht="12" customHeight="1"/>
    <row r="369" customFormat="1" ht="12" customHeight="1"/>
    <row r="370" customFormat="1" ht="12" customHeight="1"/>
    <row r="371" customFormat="1" ht="12" customHeight="1"/>
    <row r="372" customFormat="1" ht="12" customHeight="1"/>
    <row r="373" customFormat="1" ht="12" customHeight="1"/>
    <row r="374" customFormat="1" ht="12" customHeight="1"/>
    <row r="375" customFormat="1" ht="12" customHeight="1"/>
    <row r="376" customFormat="1" ht="12" customHeight="1"/>
    <row r="377" customFormat="1" ht="12" customHeight="1"/>
    <row r="378" customFormat="1" ht="12" customHeight="1"/>
    <row r="379" customFormat="1" ht="12" customHeight="1"/>
    <row r="380" customFormat="1" ht="12" customHeight="1"/>
    <row r="381" customFormat="1" ht="12" customHeight="1"/>
    <row r="382" customFormat="1" ht="12" customHeight="1"/>
    <row r="383" customFormat="1" ht="12" customHeight="1"/>
    <row r="384" customFormat="1" ht="12" customHeight="1"/>
    <row r="385" customFormat="1" ht="12" customHeight="1"/>
    <row r="386" customFormat="1" ht="12" customHeight="1"/>
    <row r="387" customFormat="1" ht="12" customHeight="1"/>
    <row r="388" customFormat="1" ht="12" customHeight="1"/>
    <row r="389" customFormat="1" ht="12" customHeight="1"/>
    <row r="390" customFormat="1" ht="12" customHeight="1"/>
    <row r="391" customFormat="1" ht="12" customHeight="1"/>
    <row r="392" customFormat="1" ht="12" customHeight="1"/>
    <row r="393" customFormat="1" ht="12" customHeight="1"/>
    <row r="394" customFormat="1" ht="12" customHeight="1"/>
    <row r="395" customFormat="1" ht="12" customHeight="1"/>
    <row r="396" customFormat="1" ht="12" customHeight="1"/>
    <row r="397" customFormat="1" ht="12" customHeight="1"/>
    <row r="398" customFormat="1" ht="12" customHeight="1"/>
    <row r="399" customFormat="1" ht="12" customHeight="1"/>
    <row r="400" customFormat="1" ht="12" customHeight="1"/>
    <row r="401" customFormat="1" ht="12" customHeight="1"/>
    <row r="402" customFormat="1" ht="12" customHeight="1"/>
    <row r="403" customFormat="1" ht="12" customHeight="1"/>
    <row r="404" customFormat="1" ht="12" customHeight="1"/>
    <row r="405" customFormat="1" ht="12" customHeight="1"/>
    <row r="406" customFormat="1" ht="12" customHeight="1"/>
    <row r="407" customFormat="1" ht="12" customHeight="1"/>
    <row r="408" customFormat="1" ht="12" customHeight="1"/>
    <row r="409" customFormat="1" ht="12" customHeight="1"/>
    <row r="410" customFormat="1" ht="12" customHeight="1"/>
    <row r="411" customFormat="1" ht="12" customHeight="1"/>
    <row r="412" customFormat="1" ht="12" customHeight="1"/>
    <row r="413" customFormat="1" ht="12" customHeight="1"/>
    <row r="414" customFormat="1" ht="12" customHeight="1"/>
    <row r="415" customFormat="1" ht="12" customHeight="1"/>
    <row r="416" customFormat="1" ht="12" customHeight="1"/>
    <row r="417" customFormat="1" ht="12" customHeight="1"/>
    <row r="418" customFormat="1" ht="12" customHeight="1"/>
    <row r="419" customFormat="1" ht="12" customHeight="1"/>
    <row r="420" customFormat="1" ht="12" customHeight="1"/>
    <row r="421" customFormat="1" ht="12" customHeight="1"/>
    <row r="422" customFormat="1" ht="12" customHeight="1"/>
    <row r="423" customFormat="1" ht="12" customHeight="1"/>
    <row r="424" customFormat="1" ht="12" customHeight="1"/>
    <row r="425" customFormat="1" ht="12" customHeight="1"/>
    <row r="426" customFormat="1" ht="12" customHeight="1"/>
    <row r="427" customFormat="1" ht="12" customHeight="1"/>
    <row r="428" customFormat="1" ht="12" customHeight="1"/>
    <row r="429" customFormat="1" ht="12" customHeight="1"/>
    <row r="430" customFormat="1" ht="12" customHeight="1"/>
    <row r="431" customFormat="1" ht="12" customHeight="1"/>
    <row r="432" customFormat="1" ht="12" customHeight="1"/>
    <row r="433" customFormat="1" ht="12" customHeight="1"/>
    <row r="434" customFormat="1" ht="12" customHeight="1"/>
    <row r="435" customFormat="1" ht="12" customHeight="1"/>
    <row r="436" customFormat="1" ht="12" customHeight="1"/>
    <row r="437" customFormat="1" ht="12" customHeight="1"/>
    <row r="438" customFormat="1" ht="12" customHeight="1"/>
    <row r="439" customFormat="1" ht="12" customHeight="1"/>
    <row r="440" customFormat="1" ht="12" customHeight="1"/>
    <row r="441" customFormat="1" ht="12" customHeight="1"/>
    <row r="442" customFormat="1" ht="12" customHeight="1"/>
    <row r="443" customFormat="1" ht="12" customHeight="1"/>
    <row r="444" customFormat="1" ht="12" customHeight="1"/>
    <row r="445" customFormat="1" ht="12" customHeight="1"/>
    <row r="446" customFormat="1" ht="12" customHeight="1"/>
    <row r="447" customFormat="1" ht="12" customHeight="1"/>
    <row r="448" customFormat="1" ht="12" customHeight="1"/>
    <row r="449" customFormat="1" ht="12" customHeight="1"/>
    <row r="450" customFormat="1" ht="12" customHeight="1"/>
    <row r="451" customFormat="1" ht="12" customHeight="1"/>
    <row r="452" customFormat="1" ht="12" customHeight="1"/>
    <row r="453" customFormat="1" ht="12" customHeight="1"/>
    <row r="454" customFormat="1" ht="12" customHeight="1"/>
    <row r="455" customFormat="1" ht="12" customHeight="1"/>
    <row r="456" customFormat="1" ht="12" customHeight="1"/>
    <row r="457" customFormat="1" ht="12" customHeight="1"/>
    <row r="458" customFormat="1" ht="12" customHeight="1"/>
    <row r="459" customFormat="1" ht="12" customHeight="1"/>
    <row r="460" customFormat="1" ht="12" customHeight="1"/>
    <row r="461" customFormat="1" ht="12" customHeight="1"/>
    <row r="462" customFormat="1" ht="12" customHeight="1"/>
    <row r="463" customFormat="1" ht="12" customHeight="1"/>
    <row r="464" customFormat="1" ht="12" customHeight="1"/>
    <row r="465" customFormat="1" ht="12" customHeight="1"/>
    <row r="466" customFormat="1" ht="12" customHeight="1"/>
    <row r="467" customFormat="1" ht="12" customHeight="1"/>
    <row r="468" customFormat="1" ht="12" customHeight="1"/>
    <row r="469" customFormat="1" ht="12" customHeight="1"/>
    <row r="470" customFormat="1" ht="12" customHeight="1"/>
    <row r="471" customFormat="1" ht="12" customHeight="1"/>
    <row r="472" customFormat="1" ht="12" customHeight="1"/>
    <row r="473" customFormat="1" ht="12" customHeight="1"/>
    <row r="474" customFormat="1" ht="12" customHeight="1"/>
    <row r="475" customFormat="1" ht="12" customHeight="1"/>
    <row r="476" customFormat="1" ht="12" customHeight="1"/>
    <row r="477" customFormat="1" ht="12" customHeight="1"/>
    <row r="478" customFormat="1" ht="12" customHeight="1"/>
    <row r="479" customFormat="1" ht="12" customHeight="1"/>
    <row r="480" customFormat="1" ht="12" customHeight="1"/>
    <row r="481" customFormat="1" ht="12" customHeight="1"/>
    <row r="482" customFormat="1" ht="12" customHeight="1"/>
    <row r="483" customFormat="1" ht="12" customHeight="1"/>
    <row r="484" customFormat="1" ht="12" customHeight="1"/>
    <row r="485" customFormat="1" ht="12" customHeight="1"/>
    <row r="486" customFormat="1" ht="12" customHeight="1"/>
    <row r="487" customFormat="1" ht="12" customHeight="1"/>
    <row r="488" customFormat="1" ht="12" customHeight="1"/>
    <row r="489" customFormat="1" ht="12" customHeight="1"/>
    <row r="490" customFormat="1" ht="12" customHeight="1"/>
    <row r="491" customFormat="1" ht="12" customHeight="1"/>
    <row r="492" customFormat="1" ht="12" customHeight="1"/>
    <row r="493" customFormat="1" ht="12" customHeight="1"/>
    <row r="494" customFormat="1" ht="12" customHeight="1"/>
    <row r="495" customFormat="1" ht="12" customHeight="1"/>
    <row r="496" customFormat="1" ht="12" customHeight="1"/>
    <row r="497" customFormat="1" ht="12" customHeight="1"/>
    <row r="498" customFormat="1" ht="12" customHeight="1"/>
    <row r="499" customFormat="1" ht="12" customHeight="1"/>
    <row r="500" customFormat="1" ht="12" customHeight="1"/>
    <row r="501" customFormat="1" ht="12" customHeight="1"/>
    <row r="502" customFormat="1" ht="12" customHeight="1"/>
    <row r="503" customFormat="1" ht="12" customHeight="1"/>
    <row r="504" customFormat="1" ht="12" customHeight="1"/>
    <row r="505" customFormat="1" ht="12" customHeight="1"/>
    <row r="506" customFormat="1" ht="12" customHeight="1"/>
    <row r="507" customFormat="1" ht="12" customHeight="1"/>
    <row r="508" customFormat="1" ht="12" customHeight="1"/>
    <row r="509" customFormat="1" ht="12" customHeight="1"/>
    <row r="510" customFormat="1" ht="12" customHeight="1"/>
    <row r="511" customFormat="1" ht="12" customHeight="1"/>
    <row r="512" customFormat="1" ht="12" customHeight="1"/>
    <row r="513" customFormat="1" ht="12" customHeight="1"/>
    <row r="514" customFormat="1" ht="12" customHeight="1"/>
    <row r="515" customFormat="1" ht="12" customHeight="1"/>
    <row r="516" customFormat="1" ht="12" customHeight="1"/>
    <row r="517" customFormat="1" ht="12" customHeight="1"/>
    <row r="518" customFormat="1" ht="12" customHeight="1"/>
    <row r="519" customFormat="1" ht="12" customHeight="1"/>
    <row r="520" customFormat="1" ht="12" customHeight="1"/>
    <row r="521" customFormat="1" ht="12" customHeight="1"/>
    <row r="522" customFormat="1" ht="12" customHeight="1"/>
    <row r="523" customFormat="1" ht="12" customHeight="1"/>
    <row r="524" customFormat="1" ht="12" customHeight="1"/>
    <row r="525" customFormat="1" ht="12" customHeight="1"/>
    <row r="526" customFormat="1" ht="12" customHeight="1"/>
    <row r="527" customFormat="1" ht="12" customHeight="1"/>
    <row r="528" customFormat="1" ht="12" customHeight="1"/>
    <row r="529" customFormat="1" ht="12" customHeight="1"/>
    <row r="530" customFormat="1" ht="12" customHeight="1"/>
    <row r="531" customFormat="1" ht="12" customHeight="1"/>
    <row r="532" customFormat="1" ht="12" customHeight="1"/>
    <row r="533" customFormat="1" ht="12" customHeight="1"/>
    <row r="534" customFormat="1" ht="12" customHeight="1"/>
    <row r="535" customFormat="1" ht="12" customHeight="1"/>
    <row r="536" customFormat="1" ht="12" customHeight="1"/>
    <row r="537" customFormat="1" ht="12" customHeight="1"/>
    <row r="538" customFormat="1" ht="12" customHeight="1"/>
    <row r="539" customFormat="1" ht="12" customHeight="1"/>
    <row r="540" customFormat="1" ht="12" customHeight="1"/>
    <row r="541" customFormat="1" ht="12" customHeight="1"/>
    <row r="542" customFormat="1" ht="12" customHeight="1"/>
    <row r="543" customFormat="1" ht="12" customHeight="1"/>
    <row r="544" customFormat="1" ht="12" customHeight="1"/>
    <row r="545" customFormat="1" ht="12" customHeight="1"/>
    <row r="546" customFormat="1" ht="12" customHeight="1"/>
    <row r="547" customFormat="1" ht="12" customHeight="1"/>
    <row r="548" customFormat="1" ht="12" customHeight="1"/>
    <row r="549" customFormat="1" ht="12" customHeight="1"/>
    <row r="550" customFormat="1" ht="12" customHeight="1"/>
    <row r="551" customFormat="1" ht="12" customHeight="1"/>
    <row r="552" customFormat="1" ht="12" customHeight="1"/>
    <row r="553" customFormat="1" ht="12" customHeight="1"/>
    <row r="554" customFormat="1" ht="12" customHeight="1"/>
    <row r="555" customFormat="1" ht="12" customHeight="1"/>
    <row r="556" customFormat="1" ht="12" customHeight="1"/>
    <row r="557" customFormat="1" ht="12" customHeight="1"/>
    <row r="558" customFormat="1" ht="12" customHeight="1"/>
    <row r="559" customFormat="1" ht="12" customHeight="1"/>
    <row r="560" customFormat="1" ht="12" customHeight="1"/>
    <row r="561" customFormat="1" ht="12" customHeight="1"/>
    <row r="562" customFormat="1" ht="12" customHeight="1"/>
    <row r="563" customFormat="1" ht="12" customHeight="1"/>
    <row r="564" customFormat="1" ht="12" customHeight="1"/>
    <row r="565" customFormat="1" ht="12" customHeight="1"/>
    <row r="566" customFormat="1" ht="12" customHeight="1"/>
    <row r="567" customFormat="1" ht="12" customHeight="1"/>
    <row r="568" customFormat="1" ht="12" customHeight="1"/>
    <row r="569" customFormat="1" ht="12" customHeight="1"/>
    <row r="570" customFormat="1" ht="12" customHeight="1"/>
    <row r="571" customFormat="1" ht="12" customHeight="1"/>
    <row r="572" customFormat="1" ht="12" customHeight="1"/>
    <row r="573" customFormat="1" ht="12" customHeight="1"/>
    <row r="574" customFormat="1" ht="12" customHeight="1"/>
    <row r="575" customFormat="1" ht="12" customHeight="1"/>
    <row r="576" customFormat="1" ht="12" customHeight="1"/>
    <row r="577" customFormat="1" ht="12" customHeight="1"/>
    <row r="578" customFormat="1" ht="12" customHeight="1"/>
    <row r="579" customFormat="1" ht="12" customHeight="1"/>
    <row r="580" customFormat="1" ht="12" customHeight="1"/>
    <row r="581" customFormat="1" ht="12" customHeight="1"/>
    <row r="582" customFormat="1" ht="12" customHeight="1"/>
    <row r="583" customFormat="1" ht="12" customHeight="1"/>
    <row r="584" customFormat="1" ht="12" customHeight="1"/>
    <row r="585" customFormat="1" ht="12" customHeight="1"/>
    <row r="586" customFormat="1" ht="12" customHeight="1"/>
    <row r="587" customFormat="1" ht="12" customHeight="1"/>
    <row r="588" customFormat="1" ht="12" customHeight="1"/>
    <row r="589" customFormat="1" ht="12" customHeight="1"/>
    <row r="590" customFormat="1" ht="12" customHeight="1"/>
    <row r="591" customFormat="1" ht="12" customHeight="1"/>
    <row r="592" customFormat="1" ht="12" customHeight="1"/>
    <row r="593" customFormat="1" ht="12" customHeight="1"/>
    <row r="594" customFormat="1" ht="12" customHeight="1"/>
    <row r="595" customFormat="1" ht="12" customHeight="1"/>
    <row r="596" customFormat="1" ht="12" customHeight="1"/>
    <row r="597" customFormat="1" ht="12" customHeight="1"/>
    <row r="598" customFormat="1" ht="12" customHeight="1"/>
    <row r="599" customFormat="1" ht="12" customHeight="1"/>
    <row r="600" customFormat="1" ht="12" customHeight="1"/>
    <row r="601" customFormat="1" ht="12" customHeight="1"/>
    <row r="602" customFormat="1" ht="12" customHeight="1"/>
    <row r="603" customFormat="1" ht="12" customHeight="1"/>
    <row r="604" customFormat="1" ht="12" customHeight="1"/>
    <row r="605" customFormat="1" ht="12" customHeight="1"/>
    <row r="606" customFormat="1" ht="12" customHeight="1"/>
    <row r="607" customFormat="1" ht="12" customHeight="1"/>
    <row r="608" customFormat="1" ht="12" customHeight="1"/>
    <row r="609" customFormat="1" ht="12" customHeight="1"/>
    <row r="610" customFormat="1" ht="12" customHeight="1"/>
    <row r="611" customFormat="1" ht="12" customHeight="1"/>
    <row r="612" customFormat="1" ht="12" customHeight="1"/>
    <row r="613" customFormat="1" ht="12" customHeight="1"/>
    <row r="614" customFormat="1" ht="12" customHeight="1"/>
    <row r="615" customFormat="1" ht="12" customHeight="1"/>
    <row r="616" customFormat="1" ht="12" customHeight="1"/>
    <row r="617" customFormat="1" ht="12" customHeight="1"/>
    <row r="618" customFormat="1" ht="12" customHeight="1"/>
    <row r="619" customFormat="1" ht="12" customHeight="1"/>
    <row r="620" customFormat="1" ht="12" customHeight="1"/>
    <row r="621" customFormat="1" ht="12" customHeight="1"/>
    <row r="622" customFormat="1" ht="12" customHeight="1"/>
    <row r="623" customFormat="1" ht="12" customHeight="1"/>
    <row r="624" customFormat="1" ht="12" customHeight="1"/>
    <row r="625" customFormat="1" ht="12" customHeight="1"/>
    <row r="626" customFormat="1" ht="12" customHeight="1"/>
    <row r="627" customFormat="1" ht="12" customHeight="1"/>
    <row r="628" customFormat="1" ht="12" customHeight="1"/>
    <row r="629" customFormat="1" ht="12" customHeight="1"/>
    <row r="630" customFormat="1" ht="12" customHeight="1"/>
    <row r="631" customFormat="1" ht="12" customHeight="1"/>
    <row r="632" customFormat="1" ht="12" customHeight="1"/>
    <row r="633" customFormat="1" ht="12" customHeight="1"/>
    <row r="634" customFormat="1" ht="12" customHeight="1"/>
    <row r="635" customFormat="1" ht="12" customHeight="1"/>
    <row r="636" customFormat="1" ht="12" customHeight="1"/>
    <row r="637" customFormat="1" ht="12" customHeight="1"/>
    <row r="638" customFormat="1" ht="12" customHeight="1"/>
    <row r="639" customFormat="1" ht="12" customHeight="1"/>
    <row r="640" customFormat="1" ht="12" customHeight="1"/>
    <row r="641" customFormat="1" ht="12" customHeight="1"/>
    <row r="642" customFormat="1" ht="12" customHeight="1"/>
    <row r="643" customFormat="1" ht="12" customHeight="1"/>
    <row r="644" customFormat="1" ht="12" customHeight="1"/>
    <row r="645" customFormat="1" ht="12" customHeight="1"/>
    <row r="646" customFormat="1" ht="12" customHeight="1"/>
    <row r="647" customFormat="1" ht="12" customHeight="1"/>
    <row r="648" customFormat="1" ht="12" customHeight="1"/>
    <row r="649" customFormat="1" ht="12" customHeight="1"/>
    <row r="650" customFormat="1" ht="12" customHeight="1"/>
    <row r="651" customFormat="1" ht="12" customHeight="1"/>
    <row r="652" customFormat="1" ht="12" customHeight="1"/>
    <row r="653" customFormat="1" ht="12" customHeight="1"/>
    <row r="654" customFormat="1" ht="12" customHeight="1"/>
    <row r="655" customFormat="1" ht="12" customHeight="1"/>
    <row r="656" customFormat="1" ht="12" customHeight="1"/>
    <row r="657" customFormat="1" ht="12" customHeight="1"/>
    <row r="658" customFormat="1" ht="12" customHeight="1"/>
    <row r="659" customFormat="1" ht="12" customHeight="1"/>
    <row r="660" customFormat="1" ht="12" customHeight="1"/>
    <row r="661" customFormat="1" ht="12" customHeight="1"/>
    <row r="662" customFormat="1" ht="12" customHeight="1"/>
    <row r="663" customFormat="1" ht="12" customHeight="1"/>
    <row r="664" customFormat="1" ht="12" customHeight="1"/>
    <row r="665" customFormat="1" ht="12" customHeight="1"/>
    <row r="666" customFormat="1" ht="12" customHeight="1"/>
    <row r="667" customFormat="1" ht="12" customHeight="1"/>
    <row r="668" customFormat="1" ht="12" customHeight="1"/>
    <row r="669" customFormat="1" ht="12" customHeight="1"/>
    <row r="670" customFormat="1" ht="12" customHeight="1"/>
    <row r="671" customFormat="1" ht="12" customHeight="1"/>
    <row r="672" customFormat="1" ht="12" customHeight="1"/>
    <row r="673" customFormat="1" ht="12" customHeight="1"/>
    <row r="674" customFormat="1" ht="12" customHeight="1"/>
    <row r="675" customFormat="1" ht="12" customHeight="1"/>
    <row r="676" customFormat="1" ht="12" customHeight="1"/>
    <row r="677" customFormat="1" ht="12" customHeight="1"/>
    <row r="678" customFormat="1" ht="12" customHeight="1"/>
    <row r="679" customFormat="1" ht="12" customHeight="1"/>
    <row r="680" customFormat="1" ht="12" customHeight="1"/>
    <row r="681" customFormat="1" ht="12" customHeight="1"/>
    <row r="682" customFormat="1" ht="12" customHeight="1"/>
    <row r="683" customFormat="1" ht="12" customHeight="1"/>
    <row r="684" customFormat="1" ht="12" customHeight="1"/>
    <row r="685" customFormat="1" ht="12" customHeight="1"/>
    <row r="686" customFormat="1" ht="12" customHeight="1"/>
    <row r="687" customFormat="1" ht="12" customHeight="1"/>
    <row r="688" customFormat="1" ht="12" customHeight="1"/>
    <row r="689" customFormat="1" ht="12" customHeight="1"/>
    <row r="690" customFormat="1" ht="12" customHeight="1"/>
    <row r="691" customFormat="1" ht="12" customHeight="1"/>
    <row r="692" customFormat="1" ht="12" customHeight="1"/>
    <row r="693" customFormat="1" ht="12" customHeight="1"/>
    <row r="694" customFormat="1" ht="12" customHeight="1"/>
    <row r="695" customFormat="1" ht="12" customHeight="1"/>
    <row r="696" customFormat="1" ht="12" customHeight="1"/>
    <row r="697" customFormat="1" ht="12" customHeight="1"/>
    <row r="698" customFormat="1" ht="12" customHeight="1"/>
    <row r="699" customFormat="1" ht="12" customHeight="1"/>
    <row r="700" customFormat="1" ht="12" customHeight="1"/>
    <row r="701" customFormat="1" ht="12" customHeight="1"/>
    <row r="702" customFormat="1" ht="12" customHeight="1"/>
    <row r="703" customFormat="1" ht="12" customHeight="1"/>
    <row r="704" customFormat="1" ht="12" customHeight="1"/>
    <row r="705" customFormat="1" ht="12" customHeight="1"/>
    <row r="706" customFormat="1" ht="12" customHeight="1"/>
    <row r="707" customFormat="1" ht="12" customHeight="1"/>
    <row r="708" customFormat="1" ht="12" customHeight="1"/>
    <row r="709" customFormat="1" ht="12" customHeight="1"/>
    <row r="710" customFormat="1" ht="12" customHeight="1"/>
    <row r="711" customFormat="1" ht="12" customHeight="1"/>
    <row r="712" customFormat="1" ht="12" customHeight="1"/>
    <row r="713" customFormat="1" ht="12" customHeight="1"/>
    <row r="714" customFormat="1" ht="12" customHeight="1"/>
    <row r="715" customFormat="1" ht="12" customHeight="1"/>
    <row r="716" customFormat="1" ht="12" customHeight="1"/>
    <row r="717" customFormat="1" ht="12" customHeight="1"/>
    <row r="718" customFormat="1" ht="12" customHeight="1"/>
    <row r="719" customFormat="1" ht="12" customHeight="1"/>
    <row r="720" customFormat="1" ht="12" customHeight="1"/>
    <row r="721" customFormat="1" ht="12" customHeight="1"/>
    <row r="722" customFormat="1" ht="12" customHeight="1"/>
    <row r="723" customFormat="1" ht="12" customHeight="1"/>
    <row r="724" customFormat="1" ht="12" customHeight="1"/>
    <row r="725" customFormat="1" ht="12" customHeight="1"/>
    <row r="726" customFormat="1" ht="12" customHeight="1"/>
    <row r="727" customFormat="1" ht="12" customHeight="1"/>
    <row r="728" customFormat="1" ht="12" customHeight="1"/>
    <row r="729" customFormat="1" ht="12" customHeight="1"/>
    <row r="730" customFormat="1" ht="12" customHeight="1"/>
    <row r="731" customFormat="1" ht="12" customHeight="1"/>
    <row r="732" customFormat="1" ht="12" customHeight="1"/>
    <row r="733" customFormat="1" ht="12" customHeight="1"/>
    <row r="734" customFormat="1" ht="12" customHeight="1"/>
    <row r="735" customFormat="1" ht="12" customHeight="1"/>
    <row r="736" customFormat="1" ht="12" customHeight="1"/>
    <row r="737" customFormat="1" ht="12" customHeight="1"/>
    <row r="738" customFormat="1" ht="12" customHeight="1"/>
    <row r="739" customFormat="1" ht="12" customHeight="1"/>
    <row r="740" customFormat="1" ht="12" customHeight="1"/>
    <row r="741" customFormat="1" ht="12" customHeight="1"/>
    <row r="742" customFormat="1" ht="12" customHeight="1"/>
    <row r="743" customFormat="1" ht="12" customHeight="1"/>
    <row r="744" customFormat="1" ht="12" customHeight="1"/>
    <row r="745" customFormat="1" ht="12" customHeight="1"/>
    <row r="746" customFormat="1" ht="12" customHeight="1"/>
    <row r="747" customFormat="1" ht="12" customHeight="1"/>
    <row r="748" customFormat="1" ht="12" customHeight="1"/>
    <row r="749" customFormat="1" ht="12" customHeight="1"/>
    <row r="750" customFormat="1" ht="12" customHeight="1"/>
    <row r="751" customFormat="1" ht="12" customHeight="1"/>
    <row r="752" customFormat="1" ht="12" customHeight="1"/>
    <row r="753" customFormat="1" ht="12" customHeight="1"/>
    <row r="754" customFormat="1" ht="12" customHeight="1"/>
    <row r="755" customFormat="1" ht="12" customHeight="1"/>
    <row r="756" customFormat="1" ht="12" customHeight="1"/>
    <row r="757" customFormat="1" ht="12" customHeight="1"/>
    <row r="758" customFormat="1" ht="12" customHeight="1"/>
    <row r="759" customFormat="1" ht="12" customHeight="1"/>
    <row r="760" customFormat="1" ht="12" customHeight="1"/>
    <row r="761" customFormat="1" ht="12" customHeight="1"/>
    <row r="762" customFormat="1" ht="12" customHeight="1"/>
    <row r="763" customFormat="1" ht="12" customHeight="1"/>
    <row r="764" customFormat="1" ht="12" customHeight="1"/>
    <row r="765" customFormat="1" ht="12" customHeight="1"/>
    <row r="766" customFormat="1" ht="12" customHeight="1"/>
    <row r="767" customFormat="1" ht="12" customHeight="1"/>
    <row r="768" customFormat="1" ht="12" customHeight="1"/>
    <row r="769" customFormat="1" ht="12" customHeight="1"/>
    <row r="770" customFormat="1" ht="12" customHeight="1"/>
    <row r="771" customFormat="1" ht="12" customHeight="1"/>
    <row r="772" customFormat="1" ht="12" customHeight="1"/>
    <row r="773" customFormat="1" ht="12" customHeight="1"/>
    <row r="774" customFormat="1" ht="12" customHeight="1"/>
    <row r="775" customFormat="1" ht="12" customHeight="1"/>
    <row r="776" customFormat="1" ht="12" customHeight="1"/>
    <row r="777" customFormat="1" ht="12" customHeight="1"/>
    <row r="778" customFormat="1" ht="12" customHeight="1"/>
    <row r="779" customFormat="1" ht="12" customHeight="1"/>
    <row r="780" customFormat="1" ht="12" customHeight="1"/>
    <row r="781" customFormat="1" ht="12" customHeight="1"/>
    <row r="782" customFormat="1" ht="12" customHeight="1"/>
    <row r="783" customFormat="1" ht="12" customHeight="1"/>
    <row r="784" customFormat="1" ht="12" customHeight="1"/>
    <row r="785" customFormat="1" ht="12" customHeight="1"/>
    <row r="786" customFormat="1" ht="12" customHeight="1"/>
    <row r="787" customFormat="1" ht="12" customHeight="1"/>
    <row r="788" customFormat="1" ht="12" customHeight="1"/>
    <row r="789" customFormat="1" ht="12" customHeight="1"/>
    <row r="790" customFormat="1" ht="12" customHeight="1"/>
    <row r="791" customFormat="1" ht="12" customHeight="1"/>
    <row r="792" customFormat="1" ht="12" customHeight="1"/>
    <row r="793" customFormat="1" ht="12" customHeight="1"/>
    <row r="794" customFormat="1" ht="12" customHeight="1"/>
    <row r="795" customFormat="1" ht="12" customHeight="1"/>
    <row r="796" customFormat="1" ht="12" customHeight="1"/>
    <row r="797" customFormat="1" ht="12" customHeight="1"/>
    <row r="798" customFormat="1" ht="12" customHeight="1"/>
    <row r="799" customFormat="1" ht="12" customHeight="1"/>
    <row r="800" customFormat="1" ht="12" customHeight="1"/>
    <row r="801" customFormat="1" ht="12" customHeight="1"/>
    <row r="802" customFormat="1" ht="12" customHeight="1"/>
    <row r="803" customFormat="1" ht="12" customHeight="1"/>
    <row r="804" customFormat="1" ht="12" customHeight="1"/>
    <row r="805" customFormat="1" ht="12" customHeight="1"/>
    <row r="806" customFormat="1" ht="12" customHeight="1"/>
    <row r="807" customFormat="1" ht="12" customHeight="1"/>
    <row r="808" customFormat="1" ht="12" customHeight="1"/>
    <row r="809" customFormat="1" ht="12" customHeight="1"/>
    <row r="810" customFormat="1" ht="12" customHeight="1"/>
    <row r="811" customFormat="1" ht="12" customHeight="1"/>
    <row r="812" customFormat="1" ht="12" customHeight="1"/>
    <row r="813" customFormat="1" ht="12" customHeight="1"/>
    <row r="814" customFormat="1" ht="12" customHeight="1"/>
    <row r="815" customFormat="1" ht="12" customHeight="1"/>
    <row r="816" customFormat="1" ht="12" customHeight="1"/>
    <row r="817" customFormat="1" ht="12" customHeight="1"/>
    <row r="818" customFormat="1" ht="12" customHeight="1"/>
    <row r="819" customFormat="1" ht="12" customHeight="1"/>
    <row r="820" customFormat="1" ht="12" customHeight="1"/>
    <row r="821" customFormat="1" ht="12" customHeight="1"/>
    <row r="822" customFormat="1" ht="12" customHeight="1"/>
    <row r="823" customFormat="1" ht="12" customHeight="1"/>
    <row r="824" customFormat="1" ht="12" customHeight="1"/>
    <row r="825" customFormat="1" ht="12" customHeight="1"/>
    <row r="826" customFormat="1" ht="12" customHeight="1"/>
    <row r="827" customFormat="1" ht="12" customHeight="1"/>
    <row r="828" customFormat="1" ht="12" customHeight="1"/>
    <row r="829" customFormat="1" ht="12" customHeight="1"/>
    <row r="830" customFormat="1" ht="12" customHeight="1"/>
    <row r="831" customFormat="1" ht="12" customHeight="1"/>
    <row r="832" customFormat="1" ht="12" customHeight="1"/>
    <row r="833" customFormat="1" ht="12" customHeight="1"/>
    <row r="834" customFormat="1" ht="12" customHeight="1"/>
    <row r="835" customFormat="1" ht="12" customHeight="1"/>
    <row r="836" customFormat="1" ht="12" customHeight="1"/>
    <row r="837" customFormat="1" ht="12" customHeight="1"/>
    <row r="838" customFormat="1" ht="12" customHeight="1"/>
    <row r="839" customFormat="1" ht="12" customHeight="1"/>
    <row r="840" customFormat="1" ht="12" customHeight="1"/>
    <row r="841" customFormat="1" ht="12" customHeight="1"/>
    <row r="842" customFormat="1" ht="12" customHeight="1"/>
    <row r="843" customFormat="1" ht="12" customHeight="1"/>
    <row r="844" customFormat="1" ht="12" customHeight="1"/>
    <row r="845" customFormat="1" ht="12" customHeight="1"/>
    <row r="846" customFormat="1" ht="12" customHeight="1"/>
    <row r="847" customFormat="1" ht="12" customHeight="1"/>
    <row r="848" customFormat="1" ht="12" customHeight="1"/>
    <row r="849" customFormat="1" ht="12" customHeight="1"/>
    <row r="850" customFormat="1" ht="12" customHeight="1"/>
    <row r="851" customFormat="1" ht="12" customHeight="1"/>
    <row r="852" customFormat="1" ht="12" customHeight="1"/>
    <row r="853" customFormat="1" ht="12" customHeight="1"/>
    <row r="854" customFormat="1" ht="12" customHeight="1"/>
    <row r="855" customFormat="1" ht="12" customHeight="1"/>
    <row r="856" customFormat="1" ht="12" customHeight="1"/>
    <row r="857" customFormat="1" ht="12" customHeight="1"/>
    <row r="858" customFormat="1" ht="12" customHeight="1"/>
    <row r="859" customFormat="1" ht="12" customHeight="1"/>
    <row r="860" customFormat="1" ht="12" customHeight="1"/>
    <row r="861" customFormat="1" ht="12" customHeight="1"/>
    <row r="862" customFormat="1" ht="12" customHeight="1"/>
    <row r="863" customFormat="1" ht="12" customHeight="1"/>
    <row r="864" customFormat="1" ht="12" customHeight="1"/>
    <row r="865" customFormat="1" ht="12" customHeight="1"/>
    <row r="866" customFormat="1" ht="12" customHeight="1"/>
    <row r="867" customFormat="1" ht="12" customHeight="1"/>
    <row r="868" customFormat="1" ht="12" customHeight="1"/>
    <row r="869" customFormat="1" ht="12" customHeight="1"/>
    <row r="870" customFormat="1" ht="12" customHeight="1"/>
    <row r="871" customFormat="1" ht="12" customHeight="1"/>
    <row r="872" customFormat="1" ht="12" customHeight="1"/>
    <row r="873" customFormat="1" ht="12" customHeight="1"/>
    <row r="874" customFormat="1" ht="12" customHeight="1"/>
    <row r="875" customFormat="1" ht="12" customHeight="1"/>
    <row r="876" customFormat="1" ht="12" customHeight="1"/>
    <row r="877" customFormat="1" ht="12" customHeight="1"/>
    <row r="878" customFormat="1" ht="12" customHeight="1"/>
    <row r="879" customFormat="1" ht="12" customHeight="1"/>
    <row r="880" customFormat="1" ht="12" customHeight="1"/>
    <row r="881" customFormat="1" ht="12" customHeight="1"/>
    <row r="882" customFormat="1" ht="12" customHeight="1"/>
    <row r="883" customFormat="1" ht="12" customHeight="1"/>
    <row r="884" customFormat="1" ht="12" customHeight="1"/>
    <row r="885" customFormat="1" ht="12" customHeight="1"/>
    <row r="886" customFormat="1" ht="12" customHeight="1"/>
    <row r="887" customFormat="1" ht="12" customHeight="1"/>
    <row r="888" customFormat="1" ht="12" customHeight="1"/>
    <row r="889" customFormat="1" ht="12" customHeight="1"/>
    <row r="890" customFormat="1" ht="12" customHeight="1"/>
    <row r="891" customFormat="1" ht="12" customHeight="1"/>
    <row r="892" customFormat="1" ht="12" customHeight="1"/>
    <row r="893" customFormat="1" ht="12" customHeight="1"/>
    <row r="894" customFormat="1" ht="12" customHeight="1"/>
    <row r="895" customFormat="1" ht="12" customHeight="1"/>
    <row r="896" customFormat="1" ht="12" customHeight="1"/>
    <row r="897" customFormat="1" ht="12" customHeight="1"/>
    <row r="898" customFormat="1" ht="12" customHeight="1"/>
    <row r="899" customFormat="1" ht="12" customHeight="1"/>
    <row r="900" customFormat="1" ht="12" customHeight="1"/>
    <row r="901" customFormat="1" ht="12" customHeight="1"/>
    <row r="902" customFormat="1" ht="12" customHeight="1"/>
    <row r="903" customFormat="1" ht="12" customHeight="1"/>
    <row r="904" customFormat="1" ht="12" customHeight="1"/>
    <row r="905" customFormat="1" ht="12" customHeight="1"/>
    <row r="906" customFormat="1" ht="12" customHeight="1"/>
    <row r="907" customFormat="1" ht="12" customHeight="1"/>
    <row r="908" customFormat="1" ht="12" customHeight="1"/>
    <row r="909" customFormat="1" ht="12" customHeight="1"/>
    <row r="910" customFormat="1" ht="12" customHeight="1"/>
    <row r="911" customFormat="1" ht="12" customHeight="1"/>
    <row r="912" customFormat="1" ht="12" customHeight="1"/>
    <row r="913" customFormat="1" ht="12" customHeight="1"/>
    <row r="914" customFormat="1" ht="12" customHeight="1"/>
    <row r="915" customFormat="1" ht="12" customHeight="1"/>
    <row r="916" customFormat="1" ht="12" customHeight="1"/>
    <row r="917" customFormat="1" ht="12" customHeight="1"/>
    <row r="918" customFormat="1" ht="12" customHeight="1"/>
    <row r="919" customFormat="1" ht="12" customHeight="1"/>
    <row r="920" customFormat="1" ht="12" customHeight="1"/>
    <row r="921" customFormat="1" ht="12" customHeight="1"/>
    <row r="922" customFormat="1" ht="12" customHeight="1"/>
    <row r="923" customFormat="1" ht="12" customHeight="1"/>
    <row r="924" customFormat="1" ht="12" customHeight="1"/>
    <row r="925" customFormat="1" ht="12" customHeight="1"/>
    <row r="926" customFormat="1" ht="12" customHeight="1"/>
    <row r="927" customFormat="1" ht="12" customHeight="1"/>
    <row r="928" customFormat="1" ht="12" customHeight="1"/>
    <row r="929" customFormat="1" ht="12" customHeight="1"/>
    <row r="930" customFormat="1" ht="12" customHeight="1"/>
    <row r="931" customFormat="1" ht="12" customHeight="1"/>
    <row r="932" customFormat="1" ht="12" customHeight="1"/>
    <row r="933" customFormat="1" ht="12" customHeight="1"/>
    <row r="934" customFormat="1" ht="12" customHeight="1"/>
    <row r="935" customFormat="1" ht="12" customHeight="1"/>
    <row r="936" customFormat="1" ht="12" customHeight="1"/>
    <row r="937" customFormat="1" ht="12" customHeight="1"/>
    <row r="938" customFormat="1" ht="12" customHeight="1"/>
    <row r="939" customFormat="1" ht="12" customHeight="1"/>
    <row r="940" customFormat="1" ht="12" customHeight="1"/>
    <row r="941" customFormat="1" ht="12" customHeight="1"/>
    <row r="942" customFormat="1" ht="12" customHeight="1"/>
    <row r="943" customFormat="1" ht="12" customHeight="1"/>
    <row r="944" customFormat="1" ht="12" customHeight="1"/>
    <row r="945" customFormat="1" ht="12" customHeight="1"/>
    <row r="946" customFormat="1" ht="12" customHeight="1"/>
    <row r="947" customFormat="1" ht="12" customHeight="1"/>
    <row r="948" customFormat="1" ht="12" customHeight="1"/>
    <row r="949" customFormat="1" ht="12" customHeight="1"/>
    <row r="950" customFormat="1" ht="12" customHeight="1"/>
    <row r="951" customFormat="1" ht="12" customHeight="1"/>
    <row r="952" customFormat="1" ht="12" customHeight="1"/>
    <row r="953" customFormat="1" ht="12" customHeight="1"/>
    <row r="954" customFormat="1" ht="12" customHeight="1"/>
    <row r="955" customFormat="1" ht="12" customHeight="1"/>
    <row r="956" customFormat="1" ht="12" customHeight="1"/>
    <row r="957" customFormat="1" ht="12" customHeight="1"/>
    <row r="958" customFormat="1" ht="12" customHeight="1"/>
    <row r="959" customFormat="1" ht="12" customHeight="1"/>
    <row r="960" customFormat="1" ht="12" customHeight="1"/>
    <row r="961" customFormat="1" ht="12" customHeight="1"/>
    <row r="962" customFormat="1" ht="12" customHeight="1"/>
    <row r="963" customFormat="1" ht="12" customHeight="1"/>
    <row r="964" customFormat="1" ht="12" customHeight="1"/>
    <row r="965" customFormat="1" ht="12" customHeight="1"/>
    <row r="966" customFormat="1" ht="12" customHeight="1"/>
    <row r="967" customFormat="1" ht="12" customHeight="1"/>
    <row r="968" customFormat="1" ht="12" customHeight="1"/>
    <row r="969" customFormat="1" ht="12" customHeight="1"/>
    <row r="970" customFormat="1" ht="12" customHeight="1"/>
    <row r="971" customFormat="1" ht="12" customHeight="1"/>
    <row r="972" customFormat="1" ht="12" customHeight="1"/>
    <row r="973" customFormat="1" ht="12" customHeight="1"/>
    <row r="974" customFormat="1" ht="12" customHeight="1"/>
    <row r="975" customFormat="1" ht="12" customHeight="1"/>
    <row r="976" customFormat="1" ht="12" customHeight="1"/>
    <row r="977" customFormat="1" ht="12" customHeight="1"/>
    <row r="978" customFormat="1" ht="12" customHeight="1"/>
    <row r="979" customFormat="1" ht="12" customHeight="1"/>
    <row r="980" customFormat="1" ht="12" customHeight="1"/>
    <row r="981" customFormat="1" ht="12" customHeight="1"/>
    <row r="982" customFormat="1" ht="12" customHeight="1"/>
    <row r="983" customFormat="1" ht="12" customHeight="1"/>
    <row r="984" customFormat="1" ht="12" customHeight="1"/>
    <row r="985" customFormat="1" ht="12" customHeight="1"/>
    <row r="986" customFormat="1" ht="12" customHeight="1"/>
    <row r="987" customFormat="1" ht="12" customHeight="1"/>
    <row r="988" customFormat="1" ht="12" customHeight="1"/>
    <row r="989" customFormat="1" ht="12" customHeight="1"/>
    <row r="990" customFormat="1" ht="12" customHeight="1"/>
    <row r="991" customFormat="1" ht="12" customHeight="1"/>
    <row r="992" customFormat="1" ht="12" customHeight="1"/>
    <row r="993" customFormat="1" ht="12" customHeight="1"/>
    <row r="994" customFormat="1" ht="12" customHeight="1"/>
    <row r="995" customFormat="1" ht="12" customHeight="1"/>
    <row r="996" customFormat="1" ht="12" customHeight="1"/>
    <row r="997" customFormat="1" ht="12" customHeight="1"/>
    <row r="998" customFormat="1" ht="12" customHeight="1"/>
    <row r="999" customFormat="1" ht="12" customHeight="1"/>
    <row r="1000" customFormat="1" ht="12" customHeight="1"/>
  </sheetData>
  <mergeCells count="1">
    <mergeCell ref="C1:D1"/>
  </mergeCells>
  <dataValidations count="2">
    <dataValidation type="list" allowBlank="1" showErrorMessage="1" sqref="B4" xr:uid="{0CB2D4C3-B1B2-BF43-B576-4EB0A090BE9B}">
      <formula1>artiesten</formula1>
    </dataValidation>
    <dataValidation type="list" allowBlank="1" showErrorMessage="1" sqref="B5" xr:uid="{FDCA1C15-C0AE-924F-B0D3-BCCB1A3BB4FA}">
      <formula1>productie</formula1>
    </dataValidation>
  </dataValidations>
  <pageMargins left="0.75" right="0.75" top="1" bottom="1" header="0" footer="0"/>
  <pageSetup paperSize="9" orientation="portrait"/>
  <legacyDrawing r:id="rId1"/>
</worksheet>
</file>

<file path=xl/worksheets/sheet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>
    <pageSetUpPr fitToPage="1"/>
  </sheetPr>
  <dimension ref="A1:Z1000"/>
  <sheetViews>
    <sheetView workbookViewId="0">
      <selection activeCell="D73" sqref="D73"/>
    </sheetView>
  </sheetViews>
  <sheetFormatPr defaultColWidth="14.5" defaultRowHeight="15" customHeight="1"/>
  <cols>
    <col min="1" max="1" width="36.5" customWidth="1"/>
    <col min="2" max="2" width="10.875" customWidth="1"/>
    <col min="3" max="3" width="15.125" customWidth="1"/>
    <col min="4" max="4" width="14" customWidth="1"/>
    <col min="5" max="26" width="10.875" customWidth="1"/>
  </cols>
  <sheetData>
    <row r="1" spans="1:26" s="93" customFormat="1" ht="15.95">
      <c r="A1" s="128" t="s">
        <v>40</v>
      </c>
      <c r="B1" s="129">
        <v>2026</v>
      </c>
      <c r="C1" s="169" t="s">
        <v>132</v>
      </c>
      <c r="D1" s="182"/>
      <c r="E1" s="96"/>
      <c r="F1" s="96"/>
      <c r="G1" s="96"/>
      <c r="H1" s="96"/>
      <c r="I1" s="96"/>
      <c r="J1" s="96"/>
      <c r="K1" s="96"/>
      <c r="L1" s="96"/>
      <c r="M1" s="96"/>
      <c r="N1" s="96"/>
    </row>
    <row r="2" spans="1:26" ht="12" customHeight="1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</row>
    <row r="3" spans="1:26" ht="12" customHeight="1">
      <c r="A3" s="17" t="s">
        <v>42</v>
      </c>
      <c r="B3" s="18" t="s">
        <v>15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26" ht="12" customHeight="1">
      <c r="A4" s="17" t="s">
        <v>43</v>
      </c>
      <c r="B4" s="18" t="s">
        <v>15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</row>
    <row r="5" spans="1:26" ht="12" customHeight="1">
      <c r="A5" s="17" t="s">
        <v>44</v>
      </c>
      <c r="B5" s="18" t="s">
        <v>15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</row>
    <row r="6" spans="1:26" ht="12" customHeight="1">
      <c r="A6" s="17" t="s">
        <v>45</v>
      </c>
      <c r="B6" s="19">
        <v>0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2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</row>
    <row r="8" spans="1:26" ht="12" customHeight="1">
      <c r="A8" s="15" t="s">
        <v>46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</row>
    <row r="9" spans="1:26" ht="12" customHeight="1">
      <c r="A9" s="17" t="s">
        <v>47</v>
      </c>
      <c r="B9" s="20" t="s">
        <v>123</v>
      </c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</row>
    <row r="10" spans="1:26" ht="12" customHeight="1">
      <c r="A10" s="17" t="s">
        <v>49</v>
      </c>
      <c r="B10" s="18" t="s">
        <v>15</v>
      </c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</row>
    <row r="11" spans="1:26" ht="12" customHeight="1">
      <c r="A11" s="17" t="s">
        <v>50</v>
      </c>
      <c r="B11" s="18" t="s">
        <v>15</v>
      </c>
      <c r="C11" s="6" t="s">
        <v>15</v>
      </c>
      <c r="D11" s="6" t="s">
        <v>15</v>
      </c>
      <c r="E11" s="6"/>
      <c r="F11" s="6"/>
      <c r="G11" s="6"/>
      <c r="H11" s="6"/>
      <c r="I11" s="6"/>
      <c r="J11" s="6"/>
      <c r="K11" s="6"/>
      <c r="L11" s="6"/>
      <c r="M11" s="6"/>
      <c r="N11" s="6"/>
    </row>
    <row r="12" spans="1:26" ht="12" customHeight="1">
      <c r="A12" s="17" t="s">
        <v>51</v>
      </c>
      <c r="B12" s="18" t="s">
        <v>15</v>
      </c>
      <c r="C12" s="6" t="s">
        <v>15</v>
      </c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</row>
    <row r="13" spans="1:26" ht="12" customHeight="1">
      <c r="A13" s="17" t="s">
        <v>52</v>
      </c>
      <c r="B13" s="18" t="s">
        <v>15</v>
      </c>
      <c r="C13" s="6" t="s">
        <v>15</v>
      </c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</row>
    <row r="14" spans="1:26" ht="12" customHeight="1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</row>
    <row r="15" spans="1:26" ht="12" customHeight="1">
      <c r="A15" s="17" t="s">
        <v>107</v>
      </c>
      <c r="B15" s="21">
        <v>0</v>
      </c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</row>
    <row r="16" spans="1:26" ht="12" customHeight="1">
      <c r="A16" s="17" t="s">
        <v>108</v>
      </c>
      <c r="B16" s="21">
        <v>0</v>
      </c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</row>
    <row r="17" spans="1:14" ht="12" customHeight="1">
      <c r="A17" s="17" t="s">
        <v>109</v>
      </c>
      <c r="B17" s="21">
        <v>0</v>
      </c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</row>
    <row r="18" spans="1:14" ht="12" customHeight="1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</row>
    <row r="19" spans="1:14" ht="12" customHeight="1">
      <c r="A19" s="17" t="s">
        <v>133</v>
      </c>
      <c r="B19" s="24">
        <f t="shared" ref="B19:B21" si="0">B15*3/13/38</f>
        <v>0</v>
      </c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</row>
    <row r="20" spans="1:14" ht="12" customHeight="1">
      <c r="A20" s="17" t="s">
        <v>134</v>
      </c>
      <c r="B20" s="24">
        <f t="shared" si="0"/>
        <v>0</v>
      </c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</row>
    <row r="21" spans="1:14" ht="12" customHeight="1">
      <c r="A21" s="17" t="s">
        <v>135</v>
      </c>
      <c r="B21" s="24">
        <f t="shared" si="0"/>
        <v>0</v>
      </c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</row>
    <row r="22" spans="1:14" ht="12" customHeight="1">
      <c r="A22" s="6" t="s">
        <v>15</v>
      </c>
      <c r="B22" s="6" t="s">
        <v>15</v>
      </c>
      <c r="C22" s="6" t="s">
        <v>15</v>
      </c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</row>
    <row r="23" spans="1:14" ht="12" customHeight="1">
      <c r="A23" s="17" t="s">
        <v>75</v>
      </c>
      <c r="B23" s="8">
        <f>'RSZ-tarieven'!B5</f>
        <v>0.30609999999999998</v>
      </c>
      <c r="C23" s="8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</row>
    <row r="24" spans="1:14" ht="12" customHeight="1">
      <c r="A24" s="17" t="s">
        <v>76</v>
      </c>
      <c r="B24" s="8">
        <f>'RSZ-tarieven'!B15</f>
        <v>1.9799999999999998E-2</v>
      </c>
      <c r="C24" s="8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</row>
    <row r="25" spans="1:14" ht="12" customHeight="1">
      <c r="A25" s="17" t="s">
        <v>77</v>
      </c>
      <c r="B25" s="22">
        <f>IF(B6&lt;10,0,1.69%)</f>
        <v>0</v>
      </c>
      <c r="C25" s="8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</row>
    <row r="26" spans="1:14" ht="12" customHeight="1">
      <c r="A26" s="17" t="s">
        <v>136</v>
      </c>
      <c r="B26" s="26">
        <f>IF(B15&gt;3744,0,0.14*(11233.89-(B15*3))/13/5/38)</f>
        <v>0.63673870445344127</v>
      </c>
      <c r="C26" s="6" t="s">
        <v>15</v>
      </c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</row>
    <row r="27" spans="1:14" ht="12" customHeight="1">
      <c r="A27" s="17" t="s">
        <v>79</v>
      </c>
      <c r="B27" s="53">
        <f>('RSZ-tarieven'!B31)*3/13/38</f>
        <v>1.0465587044534412</v>
      </c>
      <c r="C27" s="8" t="s">
        <v>137</v>
      </c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</row>
    <row r="28" spans="1:14" ht="12" customHeight="1">
      <c r="A28" s="17" t="s">
        <v>80</v>
      </c>
      <c r="B28" s="27"/>
      <c r="C28" s="6"/>
      <c r="D28" s="6"/>
      <c r="E28" s="6"/>
      <c r="F28" s="6"/>
      <c r="G28" s="6"/>
      <c r="H28" s="6"/>
      <c r="I28" s="6"/>
      <c r="J28" s="28" t="s">
        <v>15</v>
      </c>
      <c r="K28" s="6"/>
      <c r="L28" s="6"/>
      <c r="M28" s="29" t="s">
        <v>15</v>
      </c>
      <c r="N28" s="6"/>
    </row>
    <row r="29" spans="1:14" ht="12" customHeight="1">
      <c r="A29" s="6"/>
      <c r="B29" s="6"/>
      <c r="C29" s="6"/>
      <c r="D29" s="6"/>
      <c r="E29" s="6"/>
      <c r="F29" s="6"/>
      <c r="G29" s="6"/>
      <c r="H29" s="6"/>
      <c r="I29" s="6"/>
      <c r="J29" s="28"/>
      <c r="K29" s="6"/>
      <c r="L29" s="6"/>
      <c r="M29" s="29"/>
      <c r="N29" s="6"/>
    </row>
    <row r="30" spans="1:14" ht="12" customHeight="1">
      <c r="A30" s="6"/>
      <c r="B30" s="30">
        <f>B1</f>
        <v>2026</v>
      </c>
      <c r="C30" s="20" t="s">
        <v>82</v>
      </c>
      <c r="D30" s="20" t="s">
        <v>83</v>
      </c>
      <c r="E30" s="20" t="s">
        <v>84</v>
      </c>
      <c r="F30" s="20" t="s">
        <v>85</v>
      </c>
      <c r="G30" s="20" t="s">
        <v>86</v>
      </c>
      <c r="H30" s="20" t="s">
        <v>87</v>
      </c>
      <c r="I30" s="20" t="s">
        <v>89</v>
      </c>
      <c r="J30" s="20" t="s">
        <v>90</v>
      </c>
      <c r="K30" s="20" t="s">
        <v>91</v>
      </c>
      <c r="L30" s="20" t="s">
        <v>92</v>
      </c>
      <c r="M30" s="20" t="s">
        <v>93</v>
      </c>
      <c r="N30" s="20" t="s">
        <v>95</v>
      </c>
    </row>
    <row r="31" spans="1:14" ht="12" customHeight="1">
      <c r="A31" s="27" t="s">
        <v>138</v>
      </c>
      <c r="B31" s="44">
        <f t="shared" ref="B31:B33" si="1">SUM(C31:N31)</f>
        <v>0</v>
      </c>
      <c r="C31" s="45">
        <v>0</v>
      </c>
      <c r="D31" s="46">
        <v>0</v>
      </c>
      <c r="E31" s="46">
        <v>0</v>
      </c>
      <c r="F31" s="46">
        <v>0</v>
      </c>
      <c r="G31" s="46">
        <v>0</v>
      </c>
      <c r="H31" s="46">
        <v>0</v>
      </c>
      <c r="I31" s="46">
        <v>0</v>
      </c>
      <c r="J31" s="46">
        <v>0</v>
      </c>
      <c r="K31" s="46">
        <v>0</v>
      </c>
      <c r="L31" s="46">
        <v>0</v>
      </c>
      <c r="M31" s="46">
        <v>0</v>
      </c>
      <c r="N31" s="47">
        <v>0</v>
      </c>
    </row>
    <row r="32" spans="1:14" ht="12" customHeight="1">
      <c r="A32" s="6" t="s">
        <v>99</v>
      </c>
      <c r="B32" s="33">
        <f t="shared" si="1"/>
        <v>0</v>
      </c>
      <c r="C32" s="34">
        <f t="shared" ref="C32:N32" si="2">$B$19*C31</f>
        <v>0</v>
      </c>
      <c r="D32" s="24">
        <f t="shared" si="2"/>
        <v>0</v>
      </c>
      <c r="E32" s="24">
        <f t="shared" si="2"/>
        <v>0</v>
      </c>
      <c r="F32" s="24">
        <f t="shared" si="2"/>
        <v>0</v>
      </c>
      <c r="G32" s="24">
        <f t="shared" si="2"/>
        <v>0</v>
      </c>
      <c r="H32" s="24">
        <f t="shared" si="2"/>
        <v>0</v>
      </c>
      <c r="I32" s="24">
        <f t="shared" si="2"/>
        <v>0</v>
      </c>
      <c r="J32" s="24">
        <f t="shared" si="2"/>
        <v>0</v>
      </c>
      <c r="K32" s="24">
        <f t="shared" si="2"/>
        <v>0</v>
      </c>
      <c r="L32" s="24">
        <f t="shared" si="2"/>
        <v>0</v>
      </c>
      <c r="M32" s="24">
        <f t="shared" si="2"/>
        <v>0</v>
      </c>
      <c r="N32" s="113">
        <f t="shared" si="2"/>
        <v>0</v>
      </c>
    </row>
    <row r="33" spans="1:14" ht="12" customHeight="1">
      <c r="A33" s="6" t="s">
        <v>101</v>
      </c>
      <c r="B33" s="33">
        <f t="shared" si="1"/>
        <v>0</v>
      </c>
      <c r="C33" s="34">
        <f t="shared" ref="C33:E33" si="3">MAX(0,IF((C32)&gt;0,((C32)*108%)*($B$23+$B$24+$B$25)-((($B$26+$B27+$B28)*C31)),0))</f>
        <v>0</v>
      </c>
      <c r="D33" s="24">
        <f t="shared" si="3"/>
        <v>0</v>
      </c>
      <c r="E33" s="24">
        <f t="shared" si="3"/>
        <v>0</v>
      </c>
      <c r="F33" s="24">
        <f>MAX(0,IF((F32)&gt;0,((F32)*108%)*($B$23+$B$24+$B$25)-((($B$26+$B28)*F31)),0))</f>
        <v>0</v>
      </c>
      <c r="G33" s="24">
        <f>MAX(0,IF((G32)&gt;0,((G32)*108%)*($B$23+$B$24+$B$25)-((($B$26+$B28)*G31)),0))</f>
        <v>0</v>
      </c>
      <c r="H33" s="24">
        <f>MAX(0,IF((H32)&gt;0,((H32)*108%)*($B$23+$B$24+$B$25)-((($B$26+$B28)*H31)),0))</f>
        <v>0</v>
      </c>
      <c r="I33" s="24">
        <f>MAX(0,IF((I32)&gt;0,((I32)*108%)*($B$23+$B$24+$B$25)-((($B$26+$B28)*I31)),0))</f>
        <v>0</v>
      </c>
      <c r="J33" s="24">
        <f>MAX(0,IF((J32)&gt;0,((J32)*108%)*($B$23+$B$24+$B$25)-((($B$26+$B28)*J31)),0))</f>
        <v>0</v>
      </c>
      <c r="K33" s="24">
        <f>MAX(0,IF((K32)&gt;0,((K32)*108%)*($B$23+$B$24+$B$25)-((($B$26++$B28)*K31)),0))</f>
        <v>0</v>
      </c>
      <c r="L33" s="24">
        <f>MAX(0,IF((L32)&gt;0,((L32)*108%)*($B$23+$B$24+$B$25)-((($B$26+$B28)*L31)),0))</f>
        <v>0</v>
      </c>
      <c r="M33" s="24">
        <f>MAX(0,IF((M32)&gt;0,((M32)*108%)*($B$23+$B$24+$B$25)-((($B$26+$B28)*M31)),0))</f>
        <v>0</v>
      </c>
      <c r="N33" s="114">
        <f>MAX(0,IF((N32)&gt;0,((N32)*108%)*($B$23+$B$24+$B$25)-((($B$26+$B28)*N31)),0))</f>
        <v>0</v>
      </c>
    </row>
    <row r="34" spans="1:14" ht="12" customHeight="1">
      <c r="A34" s="6"/>
      <c r="B34" s="37">
        <f t="shared" ref="B34:N34" si="4">SUM(B32:B33)</f>
        <v>0</v>
      </c>
      <c r="C34" s="120">
        <f t="shared" si="4"/>
        <v>0</v>
      </c>
      <c r="D34" s="121">
        <f t="shared" si="4"/>
        <v>0</v>
      </c>
      <c r="E34" s="121">
        <f t="shared" si="4"/>
        <v>0</v>
      </c>
      <c r="F34" s="121">
        <f t="shared" si="4"/>
        <v>0</v>
      </c>
      <c r="G34" s="121">
        <f t="shared" si="4"/>
        <v>0</v>
      </c>
      <c r="H34" s="121">
        <f t="shared" si="4"/>
        <v>0</v>
      </c>
      <c r="I34" s="121">
        <f t="shared" si="4"/>
        <v>0</v>
      </c>
      <c r="J34" s="121">
        <f t="shared" si="4"/>
        <v>0</v>
      </c>
      <c r="K34" s="121">
        <f t="shared" si="4"/>
        <v>0</v>
      </c>
      <c r="L34" s="121">
        <f t="shared" si="4"/>
        <v>0</v>
      </c>
      <c r="M34" s="121">
        <f t="shared" si="4"/>
        <v>0</v>
      </c>
      <c r="N34" s="122">
        <f t="shared" si="4"/>
        <v>0</v>
      </c>
    </row>
    <row r="35" spans="1:14" ht="12" customHeight="1">
      <c r="A35" s="38" t="s">
        <v>105</v>
      </c>
      <c r="B35" s="39">
        <f>(SUM(C34:N34)-B34)+(SUM(C32:N33)-B34)</f>
        <v>0</v>
      </c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</row>
    <row r="36" spans="1:14" ht="12" customHeight="1">
      <c r="A36" s="6"/>
      <c r="B36" s="40" t="s">
        <v>106</v>
      </c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</row>
    <row r="37" spans="1:14" ht="12" customHeight="1">
      <c r="A37" s="8">
        <v>0.1027</v>
      </c>
      <c r="B37" s="41">
        <f>SUM(C37:N37)</f>
        <v>0</v>
      </c>
      <c r="C37" s="123">
        <f>(C32*108%)*$A$37</f>
        <v>0</v>
      </c>
      <c r="D37" s="123">
        <f t="shared" ref="D37:M37" si="5">(108%*D32)*$A$37</f>
        <v>0</v>
      </c>
      <c r="E37" s="123">
        <f t="shared" si="5"/>
        <v>0</v>
      </c>
      <c r="F37" s="123">
        <f t="shared" si="5"/>
        <v>0</v>
      </c>
      <c r="G37" s="123">
        <f t="shared" si="5"/>
        <v>0</v>
      </c>
      <c r="H37" s="123">
        <f t="shared" si="5"/>
        <v>0</v>
      </c>
      <c r="I37" s="123">
        <f t="shared" si="5"/>
        <v>0</v>
      </c>
      <c r="J37" s="123">
        <f t="shared" si="5"/>
        <v>0</v>
      </c>
      <c r="K37" s="123">
        <f t="shared" si="5"/>
        <v>0</v>
      </c>
      <c r="L37" s="123">
        <f t="shared" si="5"/>
        <v>0</v>
      </c>
      <c r="M37" s="123">
        <f t="shared" si="5"/>
        <v>0</v>
      </c>
      <c r="N37" s="125">
        <f>(N32*108%)*$A$37</f>
        <v>0</v>
      </c>
    </row>
    <row r="38" spans="1:14" ht="12" customHeight="1"/>
    <row r="39" spans="1:14" ht="12" customHeight="1"/>
    <row r="40" spans="1:14" ht="12" customHeight="1"/>
    <row r="41" spans="1:14" ht="12" customHeight="1"/>
    <row r="42" spans="1:14" ht="12" customHeight="1"/>
    <row r="43" spans="1:14" ht="12" customHeight="1"/>
    <row r="44" spans="1:14" ht="12" customHeight="1"/>
    <row r="45" spans="1:14" ht="12" customHeight="1"/>
    <row r="46" spans="1:14" ht="12" customHeight="1"/>
    <row r="47" spans="1:14" ht="12" customHeight="1"/>
    <row r="48" spans="1:14" ht="12" customHeight="1"/>
    <row r="49" customFormat="1" ht="12" customHeight="1"/>
    <row r="50" customFormat="1" ht="12" customHeight="1"/>
    <row r="51" customFormat="1" ht="12" customHeight="1"/>
    <row r="52" customFormat="1" ht="12" customHeight="1"/>
    <row r="53" customFormat="1" ht="12" customHeight="1"/>
    <row r="54" customFormat="1" ht="12" customHeight="1"/>
    <row r="55" customFormat="1" ht="12" customHeight="1"/>
    <row r="56" customFormat="1" ht="12" customHeight="1"/>
    <row r="57" customFormat="1" ht="12" customHeight="1"/>
    <row r="58" customFormat="1" ht="12" customHeight="1"/>
    <row r="59" customFormat="1" ht="12" customHeight="1"/>
    <row r="60" customFormat="1" ht="12" customHeight="1"/>
    <row r="61" customFormat="1" ht="12" customHeight="1"/>
    <row r="62" customFormat="1" ht="12" customHeight="1"/>
    <row r="63" customFormat="1" ht="12" customHeight="1"/>
    <row r="64" customFormat="1" ht="12" customHeight="1"/>
    <row r="65" customFormat="1" ht="12" customHeight="1"/>
    <row r="66" customFormat="1" ht="12" customHeight="1"/>
    <row r="67" customFormat="1" ht="12" customHeight="1"/>
    <row r="68" customFormat="1" ht="12" customHeight="1"/>
    <row r="69" customFormat="1" ht="12" customHeight="1"/>
    <row r="70" customFormat="1" ht="12" customHeight="1"/>
    <row r="71" customFormat="1" ht="12" customHeight="1"/>
    <row r="72" customFormat="1" ht="12" customHeight="1"/>
    <row r="73" customFormat="1" ht="12" customHeight="1"/>
    <row r="74" customFormat="1" ht="12" customHeight="1"/>
    <row r="75" customFormat="1" ht="12" customHeight="1"/>
    <row r="76" customFormat="1" ht="12" customHeight="1"/>
    <row r="77" customFormat="1" ht="12" customHeight="1"/>
    <row r="78" customFormat="1" ht="12" customHeight="1"/>
    <row r="79" customFormat="1" ht="12" customHeight="1"/>
    <row r="80" customFormat="1" ht="12" customHeight="1"/>
    <row r="81" customFormat="1" ht="12" customHeight="1"/>
    <row r="82" customFormat="1" ht="12" customHeight="1"/>
    <row r="83" customFormat="1" ht="12" customHeight="1"/>
    <row r="84" customFormat="1" ht="12" customHeight="1"/>
    <row r="85" customFormat="1" ht="12" customHeight="1"/>
    <row r="86" customFormat="1" ht="12" customHeight="1"/>
    <row r="87" customFormat="1" ht="12" customHeight="1"/>
    <row r="88" customFormat="1" ht="12" customHeight="1"/>
    <row r="89" customFormat="1" ht="12" customHeight="1"/>
    <row r="90" customFormat="1" ht="12" customHeight="1"/>
    <row r="91" customFormat="1" ht="12" customHeight="1"/>
    <row r="92" customFormat="1" ht="12" customHeight="1"/>
    <row r="93" customFormat="1" ht="12" customHeight="1"/>
    <row r="94" customFormat="1" ht="12" customHeight="1"/>
    <row r="95" customFormat="1" ht="12" customHeight="1"/>
    <row r="96" customFormat="1" ht="12" customHeight="1"/>
    <row r="97" customFormat="1" ht="12" customHeight="1"/>
    <row r="98" customFormat="1" ht="12" customHeight="1"/>
    <row r="99" customFormat="1" ht="12" customHeight="1"/>
    <row r="100" customFormat="1" ht="12" customHeight="1"/>
    <row r="101" customFormat="1" ht="12" customHeight="1"/>
    <row r="102" customFormat="1" ht="12" customHeight="1"/>
    <row r="103" customFormat="1" ht="12" customHeight="1"/>
    <row r="104" customFormat="1" ht="12" customHeight="1"/>
    <row r="105" customFormat="1" ht="12" customHeight="1"/>
    <row r="106" customFormat="1" ht="12" customHeight="1"/>
    <row r="107" customFormat="1" ht="12" customHeight="1"/>
    <row r="108" customFormat="1" ht="12" customHeight="1"/>
    <row r="109" customFormat="1" ht="12" customHeight="1"/>
    <row r="110" customFormat="1" ht="12" customHeight="1"/>
    <row r="111" customFormat="1" ht="12" customHeight="1"/>
    <row r="112" customFormat="1" ht="12" customHeight="1"/>
    <row r="113" customFormat="1" ht="12" customHeight="1"/>
    <row r="114" customFormat="1" ht="12" customHeight="1"/>
    <row r="115" customFormat="1" ht="12" customHeight="1"/>
    <row r="116" customFormat="1" ht="12" customHeight="1"/>
    <row r="117" customFormat="1" ht="12" customHeight="1"/>
    <row r="118" customFormat="1" ht="12" customHeight="1"/>
    <row r="119" customFormat="1" ht="12" customHeight="1"/>
    <row r="120" customFormat="1" ht="12" customHeight="1"/>
    <row r="121" customFormat="1" ht="12" customHeight="1"/>
    <row r="122" customFormat="1" ht="12" customHeight="1"/>
    <row r="123" customFormat="1" ht="12" customHeight="1"/>
    <row r="124" customFormat="1" ht="12" customHeight="1"/>
    <row r="125" customFormat="1" ht="12" customHeight="1"/>
    <row r="126" customFormat="1" ht="12" customHeight="1"/>
    <row r="127" customFormat="1" ht="12" customHeight="1"/>
    <row r="128" customFormat="1" ht="12" customHeight="1"/>
    <row r="129" customFormat="1" ht="12" customHeight="1"/>
    <row r="130" customFormat="1" ht="12" customHeight="1"/>
    <row r="131" customFormat="1" ht="12" customHeight="1"/>
    <row r="132" customFormat="1" ht="12" customHeight="1"/>
    <row r="133" customFormat="1" ht="12" customHeight="1"/>
    <row r="134" customFormat="1" ht="12" customHeight="1"/>
    <row r="135" customFormat="1" ht="12" customHeight="1"/>
    <row r="136" customFormat="1" ht="12" customHeight="1"/>
    <row r="137" customFormat="1" ht="12" customHeight="1"/>
    <row r="138" customFormat="1" ht="12" customHeight="1"/>
    <row r="139" customFormat="1" ht="12" customHeight="1"/>
    <row r="140" customFormat="1" ht="12" customHeight="1"/>
    <row r="141" customFormat="1" ht="12" customHeight="1"/>
    <row r="142" customFormat="1" ht="12" customHeight="1"/>
    <row r="143" customFormat="1" ht="12" customHeight="1"/>
    <row r="144" customFormat="1" ht="12" customHeight="1"/>
    <row r="145" customFormat="1" ht="12" customHeight="1"/>
    <row r="146" customFormat="1" ht="12" customHeight="1"/>
    <row r="147" customFormat="1" ht="12" customHeight="1"/>
    <row r="148" customFormat="1" ht="12" customHeight="1"/>
    <row r="149" customFormat="1" ht="12" customHeight="1"/>
    <row r="150" customFormat="1" ht="12" customHeight="1"/>
    <row r="151" customFormat="1" ht="12" customHeight="1"/>
    <row r="152" customFormat="1" ht="12" customHeight="1"/>
    <row r="153" customFormat="1" ht="12" customHeight="1"/>
    <row r="154" customFormat="1" ht="12" customHeight="1"/>
    <row r="155" customFormat="1" ht="12" customHeight="1"/>
    <row r="156" customFormat="1" ht="12" customHeight="1"/>
    <row r="157" customFormat="1" ht="12" customHeight="1"/>
    <row r="158" customFormat="1" ht="12" customHeight="1"/>
    <row r="159" customFormat="1" ht="12" customHeight="1"/>
    <row r="160" customFormat="1" ht="12" customHeight="1"/>
    <row r="161" customFormat="1" ht="12" customHeight="1"/>
    <row r="162" customFormat="1" ht="12" customHeight="1"/>
    <row r="163" customFormat="1" ht="12" customHeight="1"/>
    <row r="164" customFormat="1" ht="12" customHeight="1"/>
    <row r="165" customFormat="1" ht="12" customHeight="1"/>
    <row r="166" customFormat="1" ht="12" customHeight="1"/>
    <row r="167" customFormat="1" ht="12" customHeight="1"/>
    <row r="168" customFormat="1" ht="12" customHeight="1"/>
    <row r="169" customFormat="1" ht="12" customHeight="1"/>
    <row r="170" customFormat="1" ht="12" customHeight="1"/>
    <row r="171" customFormat="1" ht="12" customHeight="1"/>
    <row r="172" customFormat="1" ht="12" customHeight="1"/>
    <row r="173" customFormat="1" ht="12" customHeight="1"/>
    <row r="174" customFormat="1" ht="12" customHeight="1"/>
    <row r="175" customFormat="1" ht="12" customHeight="1"/>
    <row r="176" customFormat="1" ht="12" customHeight="1"/>
    <row r="177" customFormat="1" ht="12" customHeight="1"/>
    <row r="178" customFormat="1" ht="12" customHeight="1"/>
    <row r="179" customFormat="1" ht="12" customHeight="1"/>
    <row r="180" customFormat="1" ht="12" customHeight="1"/>
    <row r="181" customFormat="1" ht="12" customHeight="1"/>
    <row r="182" customFormat="1" ht="12" customHeight="1"/>
    <row r="183" customFormat="1" ht="12" customHeight="1"/>
    <row r="184" customFormat="1" ht="12" customHeight="1"/>
    <row r="185" customFormat="1" ht="12" customHeight="1"/>
    <row r="186" customFormat="1" ht="12" customHeight="1"/>
    <row r="187" customFormat="1" ht="12" customHeight="1"/>
    <row r="188" customFormat="1" ht="12" customHeight="1"/>
    <row r="189" customFormat="1" ht="12" customHeight="1"/>
    <row r="190" customFormat="1" ht="12" customHeight="1"/>
    <row r="191" customFormat="1" ht="12" customHeight="1"/>
    <row r="192" customFormat="1" ht="12" customHeight="1"/>
    <row r="193" customFormat="1" ht="12" customHeight="1"/>
    <row r="194" customFormat="1" ht="12" customHeight="1"/>
    <row r="195" customFormat="1" ht="12" customHeight="1"/>
    <row r="196" customFormat="1" ht="12" customHeight="1"/>
    <row r="197" customFormat="1" ht="12" customHeight="1"/>
    <row r="198" customFormat="1" ht="12" customHeight="1"/>
    <row r="199" customFormat="1" ht="12" customHeight="1"/>
    <row r="200" customFormat="1" ht="12" customHeight="1"/>
    <row r="201" customFormat="1" ht="12" customHeight="1"/>
    <row r="202" customFormat="1" ht="12" customHeight="1"/>
    <row r="203" customFormat="1" ht="12" customHeight="1"/>
    <row r="204" customFormat="1" ht="12" customHeight="1"/>
    <row r="205" customFormat="1" ht="12" customHeight="1"/>
    <row r="206" customFormat="1" ht="12" customHeight="1"/>
    <row r="207" customFormat="1" ht="12" customHeight="1"/>
    <row r="208" customFormat="1" ht="12" customHeight="1"/>
    <row r="209" customFormat="1" ht="12" customHeight="1"/>
    <row r="210" customFormat="1" ht="12" customHeight="1"/>
    <row r="211" customFormat="1" ht="12" customHeight="1"/>
    <row r="212" customFormat="1" ht="12" customHeight="1"/>
    <row r="213" customFormat="1" ht="12" customHeight="1"/>
    <row r="214" customFormat="1" ht="12" customHeight="1"/>
    <row r="215" customFormat="1" ht="12" customHeight="1"/>
    <row r="216" customFormat="1" ht="12" customHeight="1"/>
    <row r="217" customFormat="1" ht="12" customHeight="1"/>
    <row r="218" customFormat="1" ht="12" customHeight="1"/>
    <row r="219" customFormat="1" ht="12" customHeight="1"/>
    <row r="220" customFormat="1" ht="12" customHeight="1"/>
    <row r="221" customFormat="1" ht="12" customHeight="1"/>
    <row r="222" customFormat="1" ht="12" customHeight="1"/>
    <row r="223" customFormat="1" ht="12" customHeight="1"/>
    <row r="224" customFormat="1" ht="12" customHeight="1"/>
    <row r="225" customFormat="1" ht="12" customHeight="1"/>
    <row r="226" customFormat="1" ht="12" customHeight="1"/>
    <row r="227" customFormat="1" ht="12" customHeight="1"/>
    <row r="228" customFormat="1" ht="12" customHeight="1"/>
    <row r="229" customFormat="1" ht="12" customHeight="1"/>
    <row r="230" customFormat="1" ht="12" customHeight="1"/>
    <row r="231" customFormat="1" ht="12" customHeight="1"/>
    <row r="232" customFormat="1" ht="12" customHeight="1"/>
    <row r="233" customFormat="1" ht="12" customHeight="1"/>
    <row r="234" customFormat="1" ht="12" customHeight="1"/>
    <row r="235" customFormat="1" ht="12" customHeight="1"/>
    <row r="236" customFormat="1" ht="12" customHeight="1"/>
    <row r="237" customFormat="1" ht="12" customHeight="1"/>
    <row r="238" customFormat="1" ht="12" customHeight="1"/>
    <row r="239" customFormat="1" ht="12" customHeight="1"/>
    <row r="240" customFormat="1" ht="12" customHeight="1"/>
    <row r="241" customFormat="1" ht="12" customHeight="1"/>
    <row r="242" customFormat="1" ht="12" customHeight="1"/>
    <row r="243" customFormat="1" ht="12" customHeight="1"/>
    <row r="244" customFormat="1" ht="12" customHeight="1"/>
    <row r="245" customFormat="1" ht="12" customHeight="1"/>
    <row r="246" customFormat="1" ht="12" customHeight="1"/>
    <row r="247" customFormat="1" ht="12" customHeight="1"/>
    <row r="248" customFormat="1" ht="12" customHeight="1"/>
    <row r="249" customFormat="1" ht="12" customHeight="1"/>
    <row r="250" customFormat="1" ht="12" customHeight="1"/>
    <row r="251" customFormat="1" ht="12" customHeight="1"/>
    <row r="252" customFormat="1" ht="12" customHeight="1"/>
    <row r="253" customFormat="1" ht="12" customHeight="1"/>
    <row r="254" customFormat="1" ht="12" customHeight="1"/>
    <row r="255" customFormat="1" ht="12" customHeight="1"/>
    <row r="256" customFormat="1" ht="12" customHeight="1"/>
    <row r="257" customFormat="1" ht="12" customHeight="1"/>
    <row r="258" customFormat="1" ht="12" customHeight="1"/>
    <row r="259" customFormat="1" ht="12" customHeight="1"/>
    <row r="260" customFormat="1" ht="12" customHeight="1"/>
    <row r="261" customFormat="1" ht="12" customHeight="1"/>
    <row r="262" customFormat="1" ht="12" customHeight="1"/>
    <row r="263" customFormat="1" ht="12" customHeight="1"/>
    <row r="264" customFormat="1" ht="12" customHeight="1"/>
    <row r="265" customFormat="1" ht="12" customHeight="1"/>
    <row r="266" customFormat="1" ht="12" customHeight="1"/>
    <row r="267" customFormat="1" ht="12" customHeight="1"/>
    <row r="268" customFormat="1" ht="12" customHeight="1"/>
    <row r="269" customFormat="1" ht="12" customHeight="1"/>
    <row r="270" customFormat="1" ht="12" customHeight="1"/>
    <row r="271" customFormat="1" ht="12" customHeight="1"/>
    <row r="272" customFormat="1" ht="12" customHeight="1"/>
    <row r="273" customFormat="1" ht="12" customHeight="1"/>
    <row r="274" customFormat="1" ht="12" customHeight="1"/>
    <row r="275" customFormat="1" ht="12" customHeight="1"/>
    <row r="276" customFormat="1" ht="12" customHeight="1"/>
    <row r="277" customFormat="1" ht="12" customHeight="1"/>
    <row r="278" customFormat="1" ht="12" customHeight="1"/>
    <row r="279" customFormat="1" ht="12" customHeight="1"/>
    <row r="280" customFormat="1" ht="12" customHeight="1"/>
    <row r="281" customFormat="1" ht="12" customHeight="1"/>
    <row r="282" customFormat="1" ht="12" customHeight="1"/>
    <row r="283" customFormat="1" ht="12" customHeight="1"/>
    <row r="284" customFormat="1" ht="12" customHeight="1"/>
    <row r="285" customFormat="1" ht="12" customHeight="1"/>
    <row r="286" customFormat="1" ht="12" customHeight="1"/>
    <row r="287" customFormat="1" ht="12" customHeight="1"/>
    <row r="288" customFormat="1" ht="12" customHeight="1"/>
    <row r="289" customFormat="1" ht="12" customHeight="1"/>
    <row r="290" customFormat="1" ht="12" customHeight="1"/>
    <row r="291" customFormat="1" ht="12" customHeight="1"/>
    <row r="292" customFormat="1" ht="12" customHeight="1"/>
    <row r="293" customFormat="1" ht="12" customHeight="1"/>
    <row r="294" customFormat="1" ht="12" customHeight="1"/>
    <row r="295" customFormat="1" ht="12" customHeight="1"/>
    <row r="296" customFormat="1" ht="12" customHeight="1"/>
    <row r="297" customFormat="1" ht="12" customHeight="1"/>
    <row r="298" customFormat="1" ht="12" customHeight="1"/>
    <row r="299" customFormat="1" ht="12" customHeight="1"/>
    <row r="300" customFormat="1" ht="12" customHeight="1"/>
    <row r="301" customFormat="1" ht="12" customHeight="1"/>
    <row r="302" customFormat="1" ht="12" customHeight="1"/>
    <row r="303" customFormat="1" ht="12" customHeight="1"/>
    <row r="304" customFormat="1" ht="12" customHeight="1"/>
    <row r="305" customFormat="1" ht="12" customHeight="1"/>
    <row r="306" customFormat="1" ht="12" customHeight="1"/>
    <row r="307" customFormat="1" ht="12" customHeight="1"/>
    <row r="308" customFormat="1" ht="12" customHeight="1"/>
    <row r="309" customFormat="1" ht="12" customHeight="1"/>
    <row r="310" customFormat="1" ht="12" customHeight="1"/>
    <row r="311" customFormat="1" ht="12" customHeight="1"/>
    <row r="312" customFormat="1" ht="12" customHeight="1"/>
    <row r="313" customFormat="1" ht="12" customHeight="1"/>
    <row r="314" customFormat="1" ht="12" customHeight="1"/>
    <row r="315" customFormat="1" ht="12" customHeight="1"/>
    <row r="316" customFormat="1" ht="12" customHeight="1"/>
    <row r="317" customFormat="1" ht="12" customHeight="1"/>
    <row r="318" customFormat="1" ht="12" customHeight="1"/>
    <row r="319" customFormat="1" ht="12" customHeight="1"/>
    <row r="320" customFormat="1" ht="12" customHeight="1"/>
    <row r="321" customFormat="1" ht="12" customHeight="1"/>
    <row r="322" customFormat="1" ht="12" customHeight="1"/>
    <row r="323" customFormat="1" ht="12" customHeight="1"/>
    <row r="324" customFormat="1" ht="12" customHeight="1"/>
    <row r="325" customFormat="1" ht="12" customHeight="1"/>
    <row r="326" customFormat="1" ht="12" customHeight="1"/>
    <row r="327" customFormat="1" ht="12" customHeight="1"/>
    <row r="328" customFormat="1" ht="12" customHeight="1"/>
    <row r="329" customFormat="1" ht="12" customHeight="1"/>
    <row r="330" customFormat="1" ht="12" customHeight="1"/>
    <row r="331" customFormat="1" ht="12" customHeight="1"/>
    <row r="332" customFormat="1" ht="12" customHeight="1"/>
    <row r="333" customFormat="1" ht="12" customHeight="1"/>
    <row r="334" customFormat="1" ht="12" customHeight="1"/>
    <row r="335" customFormat="1" ht="12" customHeight="1"/>
    <row r="336" customFormat="1" ht="12" customHeight="1"/>
    <row r="337" customFormat="1" ht="12" customHeight="1"/>
    <row r="338" customFormat="1" ht="12" customHeight="1"/>
    <row r="339" customFormat="1" ht="12" customHeight="1"/>
    <row r="340" customFormat="1" ht="12" customHeight="1"/>
    <row r="341" customFormat="1" ht="12" customHeight="1"/>
    <row r="342" customFormat="1" ht="12" customHeight="1"/>
    <row r="343" customFormat="1" ht="12" customHeight="1"/>
    <row r="344" customFormat="1" ht="12" customHeight="1"/>
    <row r="345" customFormat="1" ht="12" customHeight="1"/>
    <row r="346" customFormat="1" ht="12" customHeight="1"/>
    <row r="347" customFormat="1" ht="12" customHeight="1"/>
    <row r="348" customFormat="1" ht="12" customHeight="1"/>
    <row r="349" customFormat="1" ht="12" customHeight="1"/>
    <row r="350" customFormat="1" ht="12" customHeight="1"/>
    <row r="351" customFormat="1" ht="12" customHeight="1"/>
    <row r="352" customFormat="1" ht="12" customHeight="1"/>
    <row r="353" customFormat="1" ht="12" customHeight="1"/>
    <row r="354" customFormat="1" ht="12" customHeight="1"/>
    <row r="355" customFormat="1" ht="12" customHeight="1"/>
    <row r="356" customFormat="1" ht="12" customHeight="1"/>
    <row r="357" customFormat="1" ht="12" customHeight="1"/>
    <row r="358" customFormat="1" ht="12" customHeight="1"/>
    <row r="359" customFormat="1" ht="12" customHeight="1"/>
    <row r="360" customFormat="1" ht="12" customHeight="1"/>
    <row r="361" customFormat="1" ht="12" customHeight="1"/>
    <row r="362" customFormat="1" ht="12" customHeight="1"/>
    <row r="363" customFormat="1" ht="12" customHeight="1"/>
    <row r="364" customFormat="1" ht="12" customHeight="1"/>
    <row r="365" customFormat="1" ht="12" customHeight="1"/>
    <row r="366" customFormat="1" ht="12" customHeight="1"/>
    <row r="367" customFormat="1" ht="12" customHeight="1"/>
    <row r="368" customFormat="1" ht="12" customHeight="1"/>
    <row r="369" customFormat="1" ht="12" customHeight="1"/>
    <row r="370" customFormat="1" ht="12" customHeight="1"/>
    <row r="371" customFormat="1" ht="12" customHeight="1"/>
    <row r="372" customFormat="1" ht="12" customHeight="1"/>
    <row r="373" customFormat="1" ht="12" customHeight="1"/>
    <row r="374" customFormat="1" ht="12" customHeight="1"/>
    <row r="375" customFormat="1" ht="12" customHeight="1"/>
    <row r="376" customFormat="1" ht="12" customHeight="1"/>
    <row r="377" customFormat="1" ht="12" customHeight="1"/>
    <row r="378" customFormat="1" ht="12" customHeight="1"/>
    <row r="379" customFormat="1" ht="12" customHeight="1"/>
    <row r="380" customFormat="1" ht="12" customHeight="1"/>
    <row r="381" customFormat="1" ht="12" customHeight="1"/>
    <row r="382" customFormat="1" ht="12" customHeight="1"/>
    <row r="383" customFormat="1" ht="12" customHeight="1"/>
    <row r="384" customFormat="1" ht="12" customHeight="1"/>
    <row r="385" customFormat="1" ht="12" customHeight="1"/>
    <row r="386" customFormat="1" ht="12" customHeight="1"/>
    <row r="387" customFormat="1" ht="12" customHeight="1"/>
    <row r="388" customFormat="1" ht="12" customHeight="1"/>
    <row r="389" customFormat="1" ht="12" customHeight="1"/>
    <row r="390" customFormat="1" ht="12" customHeight="1"/>
    <row r="391" customFormat="1" ht="12" customHeight="1"/>
    <row r="392" customFormat="1" ht="12" customHeight="1"/>
    <row r="393" customFormat="1" ht="12" customHeight="1"/>
    <row r="394" customFormat="1" ht="12" customHeight="1"/>
    <row r="395" customFormat="1" ht="12" customHeight="1"/>
    <row r="396" customFormat="1" ht="12" customHeight="1"/>
    <row r="397" customFormat="1" ht="12" customHeight="1"/>
    <row r="398" customFormat="1" ht="12" customHeight="1"/>
    <row r="399" customFormat="1" ht="12" customHeight="1"/>
    <row r="400" customFormat="1" ht="12" customHeight="1"/>
    <row r="401" customFormat="1" ht="12" customHeight="1"/>
    <row r="402" customFormat="1" ht="12" customHeight="1"/>
    <row r="403" customFormat="1" ht="12" customHeight="1"/>
    <row r="404" customFormat="1" ht="12" customHeight="1"/>
    <row r="405" customFormat="1" ht="12" customHeight="1"/>
    <row r="406" customFormat="1" ht="12" customHeight="1"/>
    <row r="407" customFormat="1" ht="12" customHeight="1"/>
    <row r="408" customFormat="1" ht="12" customHeight="1"/>
    <row r="409" customFormat="1" ht="12" customHeight="1"/>
    <row r="410" customFormat="1" ht="12" customHeight="1"/>
    <row r="411" customFormat="1" ht="12" customHeight="1"/>
    <row r="412" customFormat="1" ht="12" customHeight="1"/>
    <row r="413" customFormat="1" ht="12" customHeight="1"/>
    <row r="414" customFormat="1" ht="12" customHeight="1"/>
    <row r="415" customFormat="1" ht="12" customHeight="1"/>
    <row r="416" customFormat="1" ht="12" customHeight="1"/>
    <row r="417" customFormat="1" ht="12" customHeight="1"/>
    <row r="418" customFormat="1" ht="12" customHeight="1"/>
    <row r="419" customFormat="1" ht="12" customHeight="1"/>
    <row r="420" customFormat="1" ht="12" customHeight="1"/>
    <row r="421" customFormat="1" ht="12" customHeight="1"/>
    <row r="422" customFormat="1" ht="12" customHeight="1"/>
    <row r="423" customFormat="1" ht="12" customHeight="1"/>
    <row r="424" customFormat="1" ht="12" customHeight="1"/>
    <row r="425" customFormat="1" ht="12" customHeight="1"/>
    <row r="426" customFormat="1" ht="12" customHeight="1"/>
    <row r="427" customFormat="1" ht="12" customHeight="1"/>
    <row r="428" customFormat="1" ht="12" customHeight="1"/>
    <row r="429" customFormat="1" ht="12" customHeight="1"/>
    <row r="430" customFormat="1" ht="12" customHeight="1"/>
    <row r="431" customFormat="1" ht="12" customHeight="1"/>
    <row r="432" customFormat="1" ht="12" customHeight="1"/>
    <row r="433" customFormat="1" ht="12" customHeight="1"/>
    <row r="434" customFormat="1" ht="12" customHeight="1"/>
    <row r="435" customFormat="1" ht="12" customHeight="1"/>
    <row r="436" customFormat="1" ht="12" customHeight="1"/>
    <row r="437" customFormat="1" ht="12" customHeight="1"/>
    <row r="438" customFormat="1" ht="12" customHeight="1"/>
    <row r="439" customFormat="1" ht="12" customHeight="1"/>
    <row r="440" customFormat="1" ht="12" customHeight="1"/>
    <row r="441" customFormat="1" ht="12" customHeight="1"/>
    <row r="442" customFormat="1" ht="12" customHeight="1"/>
    <row r="443" customFormat="1" ht="12" customHeight="1"/>
    <row r="444" customFormat="1" ht="12" customHeight="1"/>
    <row r="445" customFormat="1" ht="12" customHeight="1"/>
    <row r="446" customFormat="1" ht="12" customHeight="1"/>
    <row r="447" customFormat="1" ht="12" customHeight="1"/>
    <row r="448" customFormat="1" ht="12" customHeight="1"/>
    <row r="449" customFormat="1" ht="12" customHeight="1"/>
    <row r="450" customFormat="1" ht="12" customHeight="1"/>
    <row r="451" customFormat="1" ht="12" customHeight="1"/>
    <row r="452" customFormat="1" ht="12" customHeight="1"/>
    <row r="453" customFormat="1" ht="12" customHeight="1"/>
    <row r="454" customFormat="1" ht="12" customHeight="1"/>
    <row r="455" customFormat="1" ht="12" customHeight="1"/>
    <row r="456" customFormat="1" ht="12" customHeight="1"/>
    <row r="457" customFormat="1" ht="12" customHeight="1"/>
    <row r="458" customFormat="1" ht="12" customHeight="1"/>
    <row r="459" customFormat="1" ht="12" customHeight="1"/>
    <row r="460" customFormat="1" ht="12" customHeight="1"/>
    <row r="461" customFormat="1" ht="12" customHeight="1"/>
    <row r="462" customFormat="1" ht="12" customHeight="1"/>
    <row r="463" customFormat="1" ht="12" customHeight="1"/>
    <row r="464" customFormat="1" ht="12" customHeight="1"/>
    <row r="465" customFormat="1" ht="12" customHeight="1"/>
    <row r="466" customFormat="1" ht="12" customHeight="1"/>
    <row r="467" customFormat="1" ht="12" customHeight="1"/>
    <row r="468" customFormat="1" ht="12" customHeight="1"/>
    <row r="469" customFormat="1" ht="12" customHeight="1"/>
    <row r="470" customFormat="1" ht="12" customHeight="1"/>
    <row r="471" customFormat="1" ht="12" customHeight="1"/>
    <row r="472" customFormat="1" ht="12" customHeight="1"/>
    <row r="473" customFormat="1" ht="12" customHeight="1"/>
    <row r="474" customFormat="1" ht="12" customHeight="1"/>
    <row r="475" customFormat="1" ht="12" customHeight="1"/>
    <row r="476" customFormat="1" ht="12" customHeight="1"/>
    <row r="477" customFormat="1" ht="12" customHeight="1"/>
    <row r="478" customFormat="1" ht="12" customHeight="1"/>
    <row r="479" customFormat="1" ht="12" customHeight="1"/>
    <row r="480" customFormat="1" ht="12" customHeight="1"/>
    <row r="481" customFormat="1" ht="12" customHeight="1"/>
    <row r="482" customFormat="1" ht="12" customHeight="1"/>
    <row r="483" customFormat="1" ht="12" customHeight="1"/>
    <row r="484" customFormat="1" ht="12" customHeight="1"/>
    <row r="485" customFormat="1" ht="12" customHeight="1"/>
    <row r="486" customFormat="1" ht="12" customHeight="1"/>
    <row r="487" customFormat="1" ht="12" customHeight="1"/>
    <row r="488" customFormat="1" ht="12" customHeight="1"/>
    <row r="489" customFormat="1" ht="12" customHeight="1"/>
    <row r="490" customFormat="1" ht="12" customHeight="1"/>
    <row r="491" customFormat="1" ht="12" customHeight="1"/>
    <row r="492" customFormat="1" ht="12" customHeight="1"/>
    <row r="493" customFormat="1" ht="12" customHeight="1"/>
    <row r="494" customFormat="1" ht="12" customHeight="1"/>
    <row r="495" customFormat="1" ht="12" customHeight="1"/>
    <row r="496" customFormat="1" ht="12" customHeight="1"/>
    <row r="497" customFormat="1" ht="12" customHeight="1"/>
    <row r="498" customFormat="1" ht="12" customHeight="1"/>
    <row r="499" customFormat="1" ht="12" customHeight="1"/>
    <row r="500" customFormat="1" ht="12" customHeight="1"/>
    <row r="501" customFormat="1" ht="12" customHeight="1"/>
    <row r="502" customFormat="1" ht="12" customHeight="1"/>
    <row r="503" customFormat="1" ht="12" customHeight="1"/>
    <row r="504" customFormat="1" ht="12" customHeight="1"/>
    <row r="505" customFormat="1" ht="12" customHeight="1"/>
    <row r="506" customFormat="1" ht="12" customHeight="1"/>
    <row r="507" customFormat="1" ht="12" customHeight="1"/>
    <row r="508" customFormat="1" ht="12" customHeight="1"/>
    <row r="509" customFormat="1" ht="12" customHeight="1"/>
    <row r="510" customFormat="1" ht="12" customHeight="1"/>
    <row r="511" customFormat="1" ht="12" customHeight="1"/>
    <row r="512" customFormat="1" ht="12" customHeight="1"/>
    <row r="513" customFormat="1" ht="12" customHeight="1"/>
    <row r="514" customFormat="1" ht="12" customHeight="1"/>
    <row r="515" customFormat="1" ht="12" customHeight="1"/>
    <row r="516" customFormat="1" ht="12" customHeight="1"/>
    <row r="517" customFormat="1" ht="12" customHeight="1"/>
    <row r="518" customFormat="1" ht="12" customHeight="1"/>
    <row r="519" customFormat="1" ht="12" customHeight="1"/>
    <row r="520" customFormat="1" ht="12" customHeight="1"/>
    <row r="521" customFormat="1" ht="12" customHeight="1"/>
    <row r="522" customFormat="1" ht="12" customHeight="1"/>
    <row r="523" customFormat="1" ht="12" customHeight="1"/>
    <row r="524" customFormat="1" ht="12" customHeight="1"/>
    <row r="525" customFormat="1" ht="12" customHeight="1"/>
    <row r="526" customFormat="1" ht="12" customHeight="1"/>
    <row r="527" customFormat="1" ht="12" customHeight="1"/>
    <row r="528" customFormat="1" ht="12" customHeight="1"/>
    <row r="529" customFormat="1" ht="12" customHeight="1"/>
    <row r="530" customFormat="1" ht="12" customHeight="1"/>
    <row r="531" customFormat="1" ht="12" customHeight="1"/>
    <row r="532" customFormat="1" ht="12" customHeight="1"/>
    <row r="533" customFormat="1" ht="12" customHeight="1"/>
    <row r="534" customFormat="1" ht="12" customHeight="1"/>
    <row r="535" customFormat="1" ht="12" customHeight="1"/>
    <row r="536" customFormat="1" ht="12" customHeight="1"/>
    <row r="537" customFormat="1" ht="12" customHeight="1"/>
    <row r="538" customFormat="1" ht="12" customHeight="1"/>
    <row r="539" customFormat="1" ht="12" customHeight="1"/>
    <row r="540" customFormat="1" ht="12" customHeight="1"/>
    <row r="541" customFormat="1" ht="12" customHeight="1"/>
    <row r="542" customFormat="1" ht="12" customHeight="1"/>
    <row r="543" customFormat="1" ht="12" customHeight="1"/>
    <row r="544" customFormat="1" ht="12" customHeight="1"/>
    <row r="545" customFormat="1" ht="12" customHeight="1"/>
    <row r="546" customFormat="1" ht="12" customHeight="1"/>
    <row r="547" customFormat="1" ht="12" customHeight="1"/>
    <row r="548" customFormat="1" ht="12" customHeight="1"/>
    <row r="549" customFormat="1" ht="12" customHeight="1"/>
    <row r="550" customFormat="1" ht="12" customHeight="1"/>
    <row r="551" customFormat="1" ht="12" customHeight="1"/>
    <row r="552" customFormat="1" ht="12" customHeight="1"/>
    <row r="553" customFormat="1" ht="12" customHeight="1"/>
    <row r="554" customFormat="1" ht="12" customHeight="1"/>
    <row r="555" customFormat="1" ht="12" customHeight="1"/>
    <row r="556" customFormat="1" ht="12" customHeight="1"/>
    <row r="557" customFormat="1" ht="12" customHeight="1"/>
    <row r="558" customFormat="1" ht="12" customHeight="1"/>
    <row r="559" customFormat="1" ht="12" customHeight="1"/>
    <row r="560" customFormat="1" ht="12" customHeight="1"/>
    <row r="561" customFormat="1" ht="12" customHeight="1"/>
    <row r="562" customFormat="1" ht="12" customHeight="1"/>
    <row r="563" customFormat="1" ht="12" customHeight="1"/>
    <row r="564" customFormat="1" ht="12" customHeight="1"/>
    <row r="565" customFormat="1" ht="12" customHeight="1"/>
    <row r="566" customFormat="1" ht="12" customHeight="1"/>
    <row r="567" customFormat="1" ht="12" customHeight="1"/>
    <row r="568" customFormat="1" ht="12" customHeight="1"/>
    <row r="569" customFormat="1" ht="12" customHeight="1"/>
    <row r="570" customFormat="1" ht="12" customHeight="1"/>
    <row r="571" customFormat="1" ht="12" customHeight="1"/>
    <row r="572" customFormat="1" ht="12" customHeight="1"/>
    <row r="573" customFormat="1" ht="12" customHeight="1"/>
    <row r="574" customFormat="1" ht="12" customHeight="1"/>
    <row r="575" customFormat="1" ht="12" customHeight="1"/>
    <row r="576" customFormat="1" ht="12" customHeight="1"/>
    <row r="577" customFormat="1" ht="12" customHeight="1"/>
    <row r="578" customFormat="1" ht="12" customHeight="1"/>
    <row r="579" customFormat="1" ht="12" customHeight="1"/>
    <row r="580" customFormat="1" ht="12" customHeight="1"/>
    <row r="581" customFormat="1" ht="12" customHeight="1"/>
    <row r="582" customFormat="1" ht="12" customHeight="1"/>
    <row r="583" customFormat="1" ht="12" customHeight="1"/>
    <row r="584" customFormat="1" ht="12" customHeight="1"/>
    <row r="585" customFormat="1" ht="12" customHeight="1"/>
    <row r="586" customFormat="1" ht="12" customHeight="1"/>
    <row r="587" customFormat="1" ht="12" customHeight="1"/>
    <row r="588" customFormat="1" ht="12" customHeight="1"/>
    <row r="589" customFormat="1" ht="12" customHeight="1"/>
    <row r="590" customFormat="1" ht="12" customHeight="1"/>
    <row r="591" customFormat="1" ht="12" customHeight="1"/>
    <row r="592" customFormat="1" ht="12" customHeight="1"/>
    <row r="593" customFormat="1" ht="12" customHeight="1"/>
    <row r="594" customFormat="1" ht="12" customHeight="1"/>
    <row r="595" customFormat="1" ht="12" customHeight="1"/>
    <row r="596" customFormat="1" ht="12" customHeight="1"/>
    <row r="597" customFormat="1" ht="12" customHeight="1"/>
    <row r="598" customFormat="1" ht="12" customHeight="1"/>
    <row r="599" customFormat="1" ht="12" customHeight="1"/>
    <row r="600" customFormat="1" ht="12" customHeight="1"/>
    <row r="601" customFormat="1" ht="12" customHeight="1"/>
    <row r="602" customFormat="1" ht="12" customHeight="1"/>
    <row r="603" customFormat="1" ht="12" customHeight="1"/>
    <row r="604" customFormat="1" ht="12" customHeight="1"/>
    <row r="605" customFormat="1" ht="12" customHeight="1"/>
    <row r="606" customFormat="1" ht="12" customHeight="1"/>
    <row r="607" customFormat="1" ht="12" customHeight="1"/>
    <row r="608" customFormat="1" ht="12" customHeight="1"/>
    <row r="609" customFormat="1" ht="12" customHeight="1"/>
    <row r="610" customFormat="1" ht="12" customHeight="1"/>
    <row r="611" customFormat="1" ht="12" customHeight="1"/>
    <row r="612" customFormat="1" ht="12" customHeight="1"/>
    <row r="613" customFormat="1" ht="12" customHeight="1"/>
    <row r="614" customFormat="1" ht="12" customHeight="1"/>
    <row r="615" customFormat="1" ht="12" customHeight="1"/>
    <row r="616" customFormat="1" ht="12" customHeight="1"/>
    <row r="617" customFormat="1" ht="12" customHeight="1"/>
    <row r="618" customFormat="1" ht="12" customHeight="1"/>
    <row r="619" customFormat="1" ht="12" customHeight="1"/>
    <row r="620" customFormat="1" ht="12" customHeight="1"/>
    <row r="621" customFormat="1" ht="12" customHeight="1"/>
    <row r="622" customFormat="1" ht="12" customHeight="1"/>
    <row r="623" customFormat="1" ht="12" customHeight="1"/>
    <row r="624" customFormat="1" ht="12" customHeight="1"/>
    <row r="625" customFormat="1" ht="12" customHeight="1"/>
    <row r="626" customFormat="1" ht="12" customHeight="1"/>
    <row r="627" customFormat="1" ht="12" customHeight="1"/>
    <row r="628" customFormat="1" ht="12" customHeight="1"/>
    <row r="629" customFormat="1" ht="12" customHeight="1"/>
    <row r="630" customFormat="1" ht="12" customHeight="1"/>
    <row r="631" customFormat="1" ht="12" customHeight="1"/>
    <row r="632" customFormat="1" ht="12" customHeight="1"/>
    <row r="633" customFormat="1" ht="12" customHeight="1"/>
    <row r="634" customFormat="1" ht="12" customHeight="1"/>
    <row r="635" customFormat="1" ht="12" customHeight="1"/>
    <row r="636" customFormat="1" ht="12" customHeight="1"/>
    <row r="637" customFormat="1" ht="12" customHeight="1"/>
    <row r="638" customFormat="1" ht="12" customHeight="1"/>
    <row r="639" customFormat="1" ht="12" customHeight="1"/>
    <row r="640" customFormat="1" ht="12" customHeight="1"/>
    <row r="641" customFormat="1" ht="12" customHeight="1"/>
    <row r="642" customFormat="1" ht="12" customHeight="1"/>
    <row r="643" customFormat="1" ht="12" customHeight="1"/>
    <row r="644" customFormat="1" ht="12" customHeight="1"/>
    <row r="645" customFormat="1" ht="12" customHeight="1"/>
    <row r="646" customFormat="1" ht="12" customHeight="1"/>
    <row r="647" customFormat="1" ht="12" customHeight="1"/>
    <row r="648" customFormat="1" ht="12" customHeight="1"/>
    <row r="649" customFormat="1" ht="12" customHeight="1"/>
    <row r="650" customFormat="1" ht="12" customHeight="1"/>
    <row r="651" customFormat="1" ht="12" customHeight="1"/>
    <row r="652" customFormat="1" ht="12" customHeight="1"/>
    <row r="653" customFormat="1" ht="12" customHeight="1"/>
    <row r="654" customFormat="1" ht="12" customHeight="1"/>
    <row r="655" customFormat="1" ht="12" customHeight="1"/>
    <row r="656" customFormat="1" ht="12" customHeight="1"/>
    <row r="657" customFormat="1" ht="12" customHeight="1"/>
    <row r="658" customFormat="1" ht="12" customHeight="1"/>
    <row r="659" customFormat="1" ht="12" customHeight="1"/>
    <row r="660" customFormat="1" ht="12" customHeight="1"/>
    <row r="661" customFormat="1" ht="12" customHeight="1"/>
    <row r="662" customFormat="1" ht="12" customHeight="1"/>
    <row r="663" customFormat="1" ht="12" customHeight="1"/>
    <row r="664" customFormat="1" ht="12" customHeight="1"/>
    <row r="665" customFormat="1" ht="12" customHeight="1"/>
    <row r="666" customFormat="1" ht="12" customHeight="1"/>
    <row r="667" customFormat="1" ht="12" customHeight="1"/>
    <row r="668" customFormat="1" ht="12" customHeight="1"/>
    <row r="669" customFormat="1" ht="12" customHeight="1"/>
    <row r="670" customFormat="1" ht="12" customHeight="1"/>
    <row r="671" customFormat="1" ht="12" customHeight="1"/>
    <row r="672" customFormat="1" ht="12" customHeight="1"/>
    <row r="673" customFormat="1" ht="12" customHeight="1"/>
    <row r="674" customFormat="1" ht="12" customHeight="1"/>
    <row r="675" customFormat="1" ht="12" customHeight="1"/>
    <row r="676" customFormat="1" ht="12" customHeight="1"/>
    <row r="677" customFormat="1" ht="12" customHeight="1"/>
    <row r="678" customFormat="1" ht="12" customHeight="1"/>
    <row r="679" customFormat="1" ht="12" customHeight="1"/>
    <row r="680" customFormat="1" ht="12" customHeight="1"/>
    <row r="681" customFormat="1" ht="12" customHeight="1"/>
    <row r="682" customFormat="1" ht="12" customHeight="1"/>
    <row r="683" customFormat="1" ht="12" customHeight="1"/>
    <row r="684" customFormat="1" ht="12" customHeight="1"/>
    <row r="685" customFormat="1" ht="12" customHeight="1"/>
    <row r="686" customFormat="1" ht="12" customHeight="1"/>
    <row r="687" customFormat="1" ht="12" customHeight="1"/>
    <row r="688" customFormat="1" ht="12" customHeight="1"/>
    <row r="689" customFormat="1" ht="12" customHeight="1"/>
    <row r="690" customFormat="1" ht="12" customHeight="1"/>
    <row r="691" customFormat="1" ht="12" customHeight="1"/>
    <row r="692" customFormat="1" ht="12" customHeight="1"/>
    <row r="693" customFormat="1" ht="12" customHeight="1"/>
    <row r="694" customFormat="1" ht="12" customHeight="1"/>
    <row r="695" customFormat="1" ht="12" customHeight="1"/>
    <row r="696" customFormat="1" ht="12" customHeight="1"/>
    <row r="697" customFormat="1" ht="12" customHeight="1"/>
    <row r="698" customFormat="1" ht="12" customHeight="1"/>
    <row r="699" customFormat="1" ht="12" customHeight="1"/>
    <row r="700" customFormat="1" ht="12" customHeight="1"/>
    <row r="701" customFormat="1" ht="12" customHeight="1"/>
    <row r="702" customFormat="1" ht="12" customHeight="1"/>
    <row r="703" customFormat="1" ht="12" customHeight="1"/>
    <row r="704" customFormat="1" ht="12" customHeight="1"/>
    <row r="705" customFormat="1" ht="12" customHeight="1"/>
    <row r="706" customFormat="1" ht="12" customHeight="1"/>
    <row r="707" customFormat="1" ht="12" customHeight="1"/>
    <row r="708" customFormat="1" ht="12" customHeight="1"/>
    <row r="709" customFormat="1" ht="12" customHeight="1"/>
    <row r="710" customFormat="1" ht="12" customHeight="1"/>
    <row r="711" customFormat="1" ht="12" customHeight="1"/>
    <row r="712" customFormat="1" ht="12" customHeight="1"/>
    <row r="713" customFormat="1" ht="12" customHeight="1"/>
    <row r="714" customFormat="1" ht="12" customHeight="1"/>
    <row r="715" customFormat="1" ht="12" customHeight="1"/>
    <row r="716" customFormat="1" ht="12" customHeight="1"/>
    <row r="717" customFormat="1" ht="12" customHeight="1"/>
    <row r="718" customFormat="1" ht="12" customHeight="1"/>
    <row r="719" customFormat="1" ht="12" customHeight="1"/>
    <row r="720" customFormat="1" ht="12" customHeight="1"/>
    <row r="721" customFormat="1" ht="12" customHeight="1"/>
    <row r="722" customFormat="1" ht="12" customHeight="1"/>
    <row r="723" customFormat="1" ht="12" customHeight="1"/>
    <row r="724" customFormat="1" ht="12" customHeight="1"/>
    <row r="725" customFormat="1" ht="12" customHeight="1"/>
    <row r="726" customFormat="1" ht="12" customHeight="1"/>
    <row r="727" customFormat="1" ht="12" customHeight="1"/>
    <row r="728" customFormat="1" ht="12" customHeight="1"/>
    <row r="729" customFormat="1" ht="12" customHeight="1"/>
    <row r="730" customFormat="1" ht="12" customHeight="1"/>
    <row r="731" customFormat="1" ht="12" customHeight="1"/>
    <row r="732" customFormat="1" ht="12" customHeight="1"/>
    <row r="733" customFormat="1" ht="12" customHeight="1"/>
    <row r="734" customFormat="1" ht="12" customHeight="1"/>
    <row r="735" customFormat="1" ht="12" customHeight="1"/>
    <row r="736" customFormat="1" ht="12" customHeight="1"/>
    <row r="737" customFormat="1" ht="12" customHeight="1"/>
    <row r="738" customFormat="1" ht="12" customHeight="1"/>
    <row r="739" customFormat="1" ht="12" customHeight="1"/>
    <row r="740" customFormat="1" ht="12" customHeight="1"/>
    <row r="741" customFormat="1" ht="12" customHeight="1"/>
    <row r="742" customFormat="1" ht="12" customHeight="1"/>
    <row r="743" customFormat="1" ht="12" customHeight="1"/>
    <row r="744" customFormat="1" ht="12" customHeight="1"/>
    <row r="745" customFormat="1" ht="12" customHeight="1"/>
    <row r="746" customFormat="1" ht="12" customHeight="1"/>
    <row r="747" customFormat="1" ht="12" customHeight="1"/>
    <row r="748" customFormat="1" ht="12" customHeight="1"/>
    <row r="749" customFormat="1" ht="12" customHeight="1"/>
    <row r="750" customFormat="1" ht="12" customHeight="1"/>
    <row r="751" customFormat="1" ht="12" customHeight="1"/>
    <row r="752" customFormat="1" ht="12" customHeight="1"/>
    <row r="753" customFormat="1" ht="12" customHeight="1"/>
    <row r="754" customFormat="1" ht="12" customHeight="1"/>
    <row r="755" customFormat="1" ht="12" customHeight="1"/>
    <row r="756" customFormat="1" ht="12" customHeight="1"/>
    <row r="757" customFormat="1" ht="12" customHeight="1"/>
    <row r="758" customFormat="1" ht="12" customHeight="1"/>
    <row r="759" customFormat="1" ht="12" customHeight="1"/>
    <row r="760" customFormat="1" ht="12" customHeight="1"/>
    <row r="761" customFormat="1" ht="12" customHeight="1"/>
    <row r="762" customFormat="1" ht="12" customHeight="1"/>
    <row r="763" customFormat="1" ht="12" customHeight="1"/>
    <row r="764" customFormat="1" ht="12" customHeight="1"/>
    <row r="765" customFormat="1" ht="12" customHeight="1"/>
    <row r="766" customFormat="1" ht="12" customHeight="1"/>
    <row r="767" customFormat="1" ht="12" customHeight="1"/>
    <row r="768" customFormat="1" ht="12" customHeight="1"/>
    <row r="769" customFormat="1" ht="12" customHeight="1"/>
    <row r="770" customFormat="1" ht="12" customHeight="1"/>
    <row r="771" customFormat="1" ht="12" customHeight="1"/>
    <row r="772" customFormat="1" ht="12" customHeight="1"/>
    <row r="773" customFormat="1" ht="12" customHeight="1"/>
    <row r="774" customFormat="1" ht="12" customHeight="1"/>
    <row r="775" customFormat="1" ht="12" customHeight="1"/>
    <row r="776" customFormat="1" ht="12" customHeight="1"/>
    <row r="777" customFormat="1" ht="12" customHeight="1"/>
    <row r="778" customFormat="1" ht="12" customHeight="1"/>
    <row r="779" customFormat="1" ht="12" customHeight="1"/>
    <row r="780" customFormat="1" ht="12" customHeight="1"/>
    <row r="781" customFormat="1" ht="12" customHeight="1"/>
    <row r="782" customFormat="1" ht="12" customHeight="1"/>
    <row r="783" customFormat="1" ht="12" customHeight="1"/>
    <row r="784" customFormat="1" ht="12" customHeight="1"/>
    <row r="785" customFormat="1" ht="12" customHeight="1"/>
    <row r="786" customFormat="1" ht="12" customHeight="1"/>
    <row r="787" customFormat="1" ht="12" customHeight="1"/>
    <row r="788" customFormat="1" ht="12" customHeight="1"/>
    <row r="789" customFormat="1" ht="12" customHeight="1"/>
    <row r="790" customFormat="1" ht="12" customHeight="1"/>
    <row r="791" customFormat="1" ht="12" customHeight="1"/>
    <row r="792" customFormat="1" ht="12" customHeight="1"/>
    <row r="793" customFormat="1" ht="12" customHeight="1"/>
    <row r="794" customFormat="1" ht="12" customHeight="1"/>
    <row r="795" customFormat="1" ht="12" customHeight="1"/>
    <row r="796" customFormat="1" ht="12" customHeight="1"/>
    <row r="797" customFormat="1" ht="12" customHeight="1"/>
    <row r="798" customFormat="1" ht="12" customHeight="1"/>
    <row r="799" customFormat="1" ht="12" customHeight="1"/>
    <row r="800" customFormat="1" ht="12" customHeight="1"/>
    <row r="801" customFormat="1" ht="12" customHeight="1"/>
    <row r="802" customFormat="1" ht="12" customHeight="1"/>
    <row r="803" customFormat="1" ht="12" customHeight="1"/>
    <row r="804" customFormat="1" ht="12" customHeight="1"/>
    <row r="805" customFormat="1" ht="12" customHeight="1"/>
    <row r="806" customFormat="1" ht="12" customHeight="1"/>
    <row r="807" customFormat="1" ht="12" customHeight="1"/>
    <row r="808" customFormat="1" ht="12" customHeight="1"/>
    <row r="809" customFormat="1" ht="12" customHeight="1"/>
    <row r="810" customFormat="1" ht="12" customHeight="1"/>
    <row r="811" customFormat="1" ht="12" customHeight="1"/>
    <row r="812" customFormat="1" ht="12" customHeight="1"/>
    <row r="813" customFormat="1" ht="12" customHeight="1"/>
    <row r="814" customFormat="1" ht="12" customHeight="1"/>
    <row r="815" customFormat="1" ht="12" customHeight="1"/>
    <row r="816" customFormat="1" ht="12" customHeight="1"/>
    <row r="817" customFormat="1" ht="12" customHeight="1"/>
    <row r="818" customFormat="1" ht="12" customHeight="1"/>
    <row r="819" customFormat="1" ht="12" customHeight="1"/>
    <row r="820" customFormat="1" ht="12" customHeight="1"/>
    <row r="821" customFormat="1" ht="12" customHeight="1"/>
    <row r="822" customFormat="1" ht="12" customHeight="1"/>
    <row r="823" customFormat="1" ht="12" customHeight="1"/>
    <row r="824" customFormat="1" ht="12" customHeight="1"/>
    <row r="825" customFormat="1" ht="12" customHeight="1"/>
    <row r="826" customFormat="1" ht="12" customHeight="1"/>
    <row r="827" customFormat="1" ht="12" customHeight="1"/>
    <row r="828" customFormat="1" ht="12" customHeight="1"/>
    <row r="829" customFormat="1" ht="12" customHeight="1"/>
    <row r="830" customFormat="1" ht="12" customHeight="1"/>
    <row r="831" customFormat="1" ht="12" customHeight="1"/>
    <row r="832" customFormat="1" ht="12" customHeight="1"/>
    <row r="833" customFormat="1" ht="12" customHeight="1"/>
    <row r="834" customFormat="1" ht="12" customHeight="1"/>
    <row r="835" customFormat="1" ht="12" customHeight="1"/>
    <row r="836" customFormat="1" ht="12" customHeight="1"/>
    <row r="837" customFormat="1" ht="12" customHeight="1"/>
    <row r="838" customFormat="1" ht="12" customHeight="1"/>
    <row r="839" customFormat="1" ht="12" customHeight="1"/>
    <row r="840" customFormat="1" ht="12" customHeight="1"/>
    <row r="841" customFormat="1" ht="12" customHeight="1"/>
    <row r="842" customFormat="1" ht="12" customHeight="1"/>
    <row r="843" customFormat="1" ht="12" customHeight="1"/>
    <row r="844" customFormat="1" ht="12" customHeight="1"/>
    <row r="845" customFormat="1" ht="12" customHeight="1"/>
    <row r="846" customFormat="1" ht="12" customHeight="1"/>
    <row r="847" customFormat="1" ht="12" customHeight="1"/>
    <row r="848" customFormat="1" ht="12" customHeight="1"/>
    <row r="849" customFormat="1" ht="12" customHeight="1"/>
    <row r="850" customFormat="1" ht="12" customHeight="1"/>
    <row r="851" customFormat="1" ht="12" customHeight="1"/>
    <row r="852" customFormat="1" ht="12" customHeight="1"/>
    <row r="853" customFormat="1" ht="12" customHeight="1"/>
    <row r="854" customFormat="1" ht="12" customHeight="1"/>
    <row r="855" customFormat="1" ht="12" customHeight="1"/>
    <row r="856" customFormat="1" ht="12" customHeight="1"/>
    <row r="857" customFormat="1" ht="12" customHeight="1"/>
    <row r="858" customFormat="1" ht="12" customHeight="1"/>
    <row r="859" customFormat="1" ht="12" customHeight="1"/>
    <row r="860" customFormat="1" ht="12" customHeight="1"/>
    <row r="861" customFormat="1" ht="12" customHeight="1"/>
    <row r="862" customFormat="1" ht="12" customHeight="1"/>
    <row r="863" customFormat="1" ht="12" customHeight="1"/>
    <row r="864" customFormat="1" ht="12" customHeight="1"/>
    <row r="865" customFormat="1" ht="12" customHeight="1"/>
    <row r="866" customFormat="1" ht="12" customHeight="1"/>
    <row r="867" customFormat="1" ht="12" customHeight="1"/>
    <row r="868" customFormat="1" ht="12" customHeight="1"/>
    <row r="869" customFormat="1" ht="12" customHeight="1"/>
    <row r="870" customFormat="1" ht="12" customHeight="1"/>
    <row r="871" customFormat="1" ht="12" customHeight="1"/>
    <row r="872" customFormat="1" ht="12" customHeight="1"/>
    <row r="873" customFormat="1" ht="12" customHeight="1"/>
    <row r="874" customFormat="1" ht="12" customHeight="1"/>
    <row r="875" customFormat="1" ht="12" customHeight="1"/>
    <row r="876" customFormat="1" ht="12" customHeight="1"/>
    <row r="877" customFormat="1" ht="12" customHeight="1"/>
    <row r="878" customFormat="1" ht="12" customHeight="1"/>
    <row r="879" customFormat="1" ht="12" customHeight="1"/>
    <row r="880" customFormat="1" ht="12" customHeight="1"/>
    <row r="881" customFormat="1" ht="12" customHeight="1"/>
    <row r="882" customFormat="1" ht="12" customHeight="1"/>
    <row r="883" customFormat="1" ht="12" customHeight="1"/>
    <row r="884" customFormat="1" ht="12" customHeight="1"/>
    <row r="885" customFormat="1" ht="12" customHeight="1"/>
    <row r="886" customFormat="1" ht="12" customHeight="1"/>
    <row r="887" customFormat="1" ht="12" customHeight="1"/>
    <row r="888" customFormat="1" ht="12" customHeight="1"/>
    <row r="889" customFormat="1" ht="12" customHeight="1"/>
    <row r="890" customFormat="1" ht="12" customHeight="1"/>
    <row r="891" customFormat="1" ht="12" customHeight="1"/>
    <row r="892" customFormat="1" ht="12" customHeight="1"/>
    <row r="893" customFormat="1" ht="12" customHeight="1"/>
    <row r="894" customFormat="1" ht="12" customHeight="1"/>
    <row r="895" customFormat="1" ht="12" customHeight="1"/>
    <row r="896" customFormat="1" ht="12" customHeight="1"/>
    <row r="897" customFormat="1" ht="12" customHeight="1"/>
    <row r="898" customFormat="1" ht="12" customHeight="1"/>
    <row r="899" customFormat="1" ht="12" customHeight="1"/>
    <row r="900" customFormat="1" ht="12" customHeight="1"/>
    <row r="901" customFormat="1" ht="12" customHeight="1"/>
    <row r="902" customFormat="1" ht="12" customHeight="1"/>
    <row r="903" customFormat="1" ht="12" customHeight="1"/>
    <row r="904" customFormat="1" ht="12" customHeight="1"/>
    <row r="905" customFormat="1" ht="12" customHeight="1"/>
    <row r="906" customFormat="1" ht="12" customHeight="1"/>
    <row r="907" customFormat="1" ht="12" customHeight="1"/>
    <row r="908" customFormat="1" ht="12" customHeight="1"/>
    <row r="909" customFormat="1" ht="12" customHeight="1"/>
    <row r="910" customFormat="1" ht="12" customHeight="1"/>
    <row r="911" customFormat="1" ht="12" customHeight="1"/>
    <row r="912" customFormat="1" ht="12" customHeight="1"/>
    <row r="913" customFormat="1" ht="12" customHeight="1"/>
    <row r="914" customFormat="1" ht="12" customHeight="1"/>
    <row r="915" customFormat="1" ht="12" customHeight="1"/>
    <row r="916" customFormat="1" ht="12" customHeight="1"/>
    <row r="917" customFormat="1" ht="12" customHeight="1"/>
    <row r="918" customFormat="1" ht="12" customHeight="1"/>
    <row r="919" customFormat="1" ht="12" customHeight="1"/>
    <row r="920" customFormat="1" ht="12" customHeight="1"/>
    <row r="921" customFormat="1" ht="12" customHeight="1"/>
    <row r="922" customFormat="1" ht="12" customHeight="1"/>
    <row r="923" customFormat="1" ht="12" customHeight="1"/>
    <row r="924" customFormat="1" ht="12" customHeight="1"/>
    <row r="925" customFormat="1" ht="12" customHeight="1"/>
    <row r="926" customFormat="1" ht="12" customHeight="1"/>
    <row r="927" customFormat="1" ht="12" customHeight="1"/>
    <row r="928" customFormat="1" ht="12" customHeight="1"/>
    <row r="929" customFormat="1" ht="12" customHeight="1"/>
    <row r="930" customFormat="1" ht="12" customHeight="1"/>
    <row r="931" customFormat="1" ht="12" customHeight="1"/>
    <row r="932" customFormat="1" ht="12" customHeight="1"/>
    <row r="933" customFormat="1" ht="12" customHeight="1"/>
    <row r="934" customFormat="1" ht="12" customHeight="1"/>
    <row r="935" customFormat="1" ht="12" customHeight="1"/>
    <row r="936" customFormat="1" ht="12" customHeight="1"/>
    <row r="937" customFormat="1" ht="12" customHeight="1"/>
    <row r="938" customFormat="1" ht="12" customHeight="1"/>
    <row r="939" customFormat="1" ht="12" customHeight="1"/>
    <row r="940" customFormat="1" ht="12" customHeight="1"/>
    <row r="941" customFormat="1" ht="12" customHeight="1"/>
    <row r="942" customFormat="1" ht="12" customHeight="1"/>
    <row r="943" customFormat="1" ht="12" customHeight="1"/>
    <row r="944" customFormat="1" ht="12" customHeight="1"/>
    <row r="945" customFormat="1" ht="12" customHeight="1"/>
    <row r="946" customFormat="1" ht="12" customHeight="1"/>
    <row r="947" customFormat="1" ht="12" customHeight="1"/>
    <row r="948" customFormat="1" ht="12" customHeight="1"/>
    <row r="949" customFormat="1" ht="12" customHeight="1"/>
    <row r="950" customFormat="1" ht="12" customHeight="1"/>
    <row r="951" customFormat="1" ht="12" customHeight="1"/>
    <row r="952" customFormat="1" ht="12" customHeight="1"/>
    <row r="953" customFormat="1" ht="12" customHeight="1"/>
    <row r="954" customFormat="1" ht="12" customHeight="1"/>
    <row r="955" customFormat="1" ht="12" customHeight="1"/>
    <row r="956" customFormat="1" ht="12" customHeight="1"/>
    <row r="957" customFormat="1" ht="12" customHeight="1"/>
    <row r="958" customFormat="1" ht="12" customHeight="1"/>
    <row r="959" customFormat="1" ht="12" customHeight="1"/>
    <row r="960" customFormat="1" ht="12" customHeight="1"/>
    <row r="961" customFormat="1" ht="12" customHeight="1"/>
    <row r="962" customFormat="1" ht="12" customHeight="1"/>
    <row r="963" customFormat="1" ht="12" customHeight="1"/>
    <row r="964" customFormat="1" ht="12" customHeight="1"/>
    <row r="965" customFormat="1" ht="12" customHeight="1"/>
    <row r="966" customFormat="1" ht="12" customHeight="1"/>
    <row r="967" customFormat="1" ht="12" customHeight="1"/>
    <row r="968" customFormat="1" ht="12" customHeight="1"/>
    <row r="969" customFormat="1" ht="12" customHeight="1"/>
    <row r="970" customFormat="1" ht="12" customHeight="1"/>
    <row r="971" customFormat="1" ht="12" customHeight="1"/>
    <row r="972" customFormat="1" ht="12" customHeight="1"/>
    <row r="973" customFormat="1" ht="12" customHeight="1"/>
    <row r="974" customFormat="1" ht="12" customHeight="1"/>
    <row r="975" customFormat="1" ht="12" customHeight="1"/>
    <row r="976" customFormat="1" ht="12" customHeight="1"/>
    <row r="977" customFormat="1" ht="12" customHeight="1"/>
    <row r="978" customFormat="1" ht="12" customHeight="1"/>
    <row r="979" customFormat="1" ht="12" customHeight="1"/>
    <row r="980" customFormat="1" ht="12" customHeight="1"/>
    <row r="981" customFormat="1" ht="12" customHeight="1"/>
    <row r="982" customFormat="1" ht="12" customHeight="1"/>
    <row r="983" customFormat="1" ht="12" customHeight="1"/>
    <row r="984" customFormat="1" ht="12" customHeight="1"/>
    <row r="985" customFormat="1" ht="12" customHeight="1"/>
    <row r="986" customFormat="1" ht="12" customHeight="1"/>
    <row r="987" customFormat="1" ht="12" customHeight="1"/>
    <row r="988" customFormat="1" ht="12" customHeight="1"/>
    <row r="989" customFormat="1" ht="12" customHeight="1"/>
    <row r="990" customFormat="1" ht="12" customHeight="1"/>
    <row r="991" customFormat="1" ht="12" customHeight="1"/>
    <row r="992" customFormat="1" ht="12" customHeight="1"/>
    <row r="993" customFormat="1" ht="12" customHeight="1"/>
    <row r="994" customFormat="1" ht="12" customHeight="1"/>
    <row r="995" customFormat="1" ht="12" customHeight="1"/>
    <row r="996" customFormat="1" ht="12" customHeight="1"/>
    <row r="997" customFormat="1" ht="12" customHeight="1"/>
    <row r="998" customFormat="1" ht="12" customHeight="1"/>
    <row r="999" customFormat="1" ht="12" customHeight="1"/>
    <row r="1000" customFormat="1" ht="12" customHeight="1"/>
  </sheetData>
  <mergeCells count="1">
    <mergeCell ref="C1:D1"/>
  </mergeCells>
  <dataValidations count="2">
    <dataValidation type="list" allowBlank="1" showErrorMessage="1" sqref="B4" xr:uid="{0D815EDC-FC3D-E343-B095-1F6CCA8586C4}">
      <formula1>artiesten</formula1>
    </dataValidation>
    <dataValidation type="list" allowBlank="1" showErrorMessage="1" sqref="B5" xr:uid="{8505ABB1-89D5-DB4E-9AAC-781D4367903C}">
      <formula1>productie</formula1>
    </dataValidation>
  </dataValidations>
  <pageMargins left="0.75" right="0.75" top="1" bottom="1" header="0" footer="0"/>
  <pageSetup paperSize="9" orientation="portrait"/>
  <legacyDrawing r:id="rId1"/>
</worksheet>
</file>

<file path=xl/worksheets/sheet4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>
    <pageSetUpPr fitToPage="1"/>
  </sheetPr>
  <dimension ref="A1:Z1000"/>
  <sheetViews>
    <sheetView workbookViewId="0">
      <selection sqref="A1:XFD1048576"/>
    </sheetView>
  </sheetViews>
  <sheetFormatPr defaultColWidth="14.5" defaultRowHeight="15" customHeight="1"/>
  <cols>
    <col min="1" max="1" width="60.5" customWidth="1"/>
    <col min="2" max="3" width="13.5" customWidth="1"/>
    <col min="4" max="4" width="10.875" customWidth="1"/>
    <col min="5" max="5" width="16.125" customWidth="1"/>
    <col min="6" max="26" width="10.875" customWidth="1"/>
  </cols>
  <sheetData>
    <row r="1" spans="1:26" s="93" customFormat="1" ht="15.95" customHeight="1">
      <c r="A1" s="128" t="s">
        <v>40</v>
      </c>
      <c r="B1" s="92">
        <v>2026</v>
      </c>
      <c r="C1" s="170" t="s">
        <v>139</v>
      </c>
      <c r="D1" s="183"/>
      <c r="E1" s="182"/>
      <c r="F1" s="96"/>
      <c r="G1" s="96"/>
      <c r="H1" s="96"/>
      <c r="I1" s="96"/>
      <c r="J1" s="96"/>
      <c r="K1" s="96"/>
      <c r="L1" s="96"/>
      <c r="M1" s="96"/>
      <c r="N1" s="96"/>
    </row>
    <row r="2" spans="1:26" ht="12" customHeight="1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</row>
    <row r="3" spans="1:26" ht="12" customHeight="1">
      <c r="A3" s="17" t="s">
        <v>42</v>
      </c>
      <c r="B3" s="18" t="s">
        <v>15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26" ht="12" customHeight="1">
      <c r="A4" s="17" t="s">
        <v>43</v>
      </c>
      <c r="B4" s="18" t="s">
        <v>15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</row>
    <row r="5" spans="1:26" ht="12" customHeight="1">
      <c r="A5" s="17" t="s">
        <v>44</v>
      </c>
      <c r="B5" s="18" t="s">
        <v>15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</row>
    <row r="6" spans="1:26" ht="12" customHeight="1">
      <c r="A6" s="17" t="s">
        <v>45</v>
      </c>
      <c r="B6" s="25">
        <v>0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2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</row>
    <row r="8" spans="1:26" ht="12" customHeight="1">
      <c r="A8" s="15" t="s">
        <v>46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</row>
    <row r="9" spans="1:26" ht="12" customHeight="1">
      <c r="A9" s="17" t="s">
        <v>47</v>
      </c>
      <c r="B9" s="20" t="s">
        <v>123</v>
      </c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</row>
    <row r="10" spans="1:26" ht="12" customHeight="1">
      <c r="A10" s="17" t="s">
        <v>49</v>
      </c>
      <c r="B10" s="6" t="s">
        <v>140</v>
      </c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</row>
    <row r="11" spans="1:26" ht="12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</row>
    <row r="12" spans="1:26" ht="12" customHeight="1">
      <c r="A12" s="17" t="s">
        <v>141</v>
      </c>
      <c r="B12" s="25">
        <v>0</v>
      </c>
      <c r="C12" s="6"/>
      <c r="D12" s="6" t="s">
        <v>15</v>
      </c>
      <c r="E12" s="6"/>
      <c r="F12" s="6"/>
      <c r="G12" s="6"/>
      <c r="H12" s="6"/>
      <c r="I12" s="6"/>
      <c r="J12" s="6"/>
      <c r="K12" s="6"/>
      <c r="L12" s="6"/>
      <c r="M12" s="6"/>
      <c r="N12" s="6"/>
    </row>
    <row r="13" spans="1:26" ht="12" customHeight="1">
      <c r="A13" s="17" t="s">
        <v>142</v>
      </c>
      <c r="B13" s="25">
        <v>0</v>
      </c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spans="1:26" ht="12" customHeight="1">
      <c r="A14" s="17" t="s">
        <v>143</v>
      </c>
      <c r="B14" s="25">
        <v>0</v>
      </c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spans="1:26" ht="12" customHeight="1">
      <c r="A15" s="17" t="s">
        <v>144</v>
      </c>
      <c r="B15" s="25">
        <v>0</v>
      </c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</row>
    <row r="16" spans="1:26" ht="12" customHeight="1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</row>
    <row r="17" spans="1:26" ht="12" customHeight="1">
      <c r="A17" s="17" t="s">
        <v>68</v>
      </c>
      <c r="B17" s="25">
        <v>0</v>
      </c>
      <c r="C17" s="6" t="s">
        <v>69</v>
      </c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</row>
    <row r="18" spans="1:26" ht="12" customHeight="1">
      <c r="A18" s="17" t="s">
        <v>116</v>
      </c>
      <c r="B18" s="25">
        <v>0</v>
      </c>
      <c r="C18" s="6" t="s">
        <v>69</v>
      </c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</row>
    <row r="19" spans="1:26" ht="12" customHeight="1">
      <c r="A19" s="17" t="s">
        <v>71</v>
      </c>
      <c r="B19" s="25">
        <v>0</v>
      </c>
      <c r="C19" s="6" t="s">
        <v>69</v>
      </c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</row>
    <row r="20" spans="1:26" ht="12" customHeight="1">
      <c r="A20" s="17" t="s">
        <v>73</v>
      </c>
      <c r="B20" s="25">
        <v>0</v>
      </c>
      <c r="C20" s="6" t="s">
        <v>69</v>
      </c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</row>
    <row r="21" spans="1:26" ht="12" customHeight="1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</row>
    <row r="22" spans="1:26" ht="12" customHeight="1">
      <c r="A22" s="17" t="s">
        <v>75</v>
      </c>
      <c r="B22" s="104">
        <f>'RSZ-tarieven'!B5</f>
        <v>0.30609999999999998</v>
      </c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</row>
    <row r="23" spans="1:26" ht="12" customHeight="1">
      <c r="A23" s="17" t="s">
        <v>76</v>
      </c>
      <c r="B23" s="104">
        <f>'RSZ-tarieven'!B15</f>
        <v>1.9799999999999998E-2</v>
      </c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</row>
    <row r="24" spans="1:26" ht="12" customHeight="1">
      <c r="A24" s="17" t="s">
        <v>77</v>
      </c>
      <c r="B24" s="104">
        <f>IF(B6&lt;10,0,1.69%)</f>
        <v>0</v>
      </c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</row>
    <row r="25" spans="1:26" ht="12" customHeight="1">
      <c r="A25" s="17" t="s">
        <v>145</v>
      </c>
      <c r="B25" s="25">
        <v>0</v>
      </c>
      <c r="C25" s="6" t="s">
        <v>15</v>
      </c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</row>
    <row r="26" spans="1:26" ht="12" customHeight="1">
      <c r="A26" s="17" t="s">
        <v>79</v>
      </c>
      <c r="B26" s="25">
        <v>0</v>
      </c>
      <c r="C26" s="6" t="s">
        <v>15</v>
      </c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</row>
    <row r="27" spans="1:26" ht="12" customHeight="1">
      <c r="A27" s="17" t="s">
        <v>80</v>
      </c>
      <c r="B27" s="25">
        <v>0</v>
      </c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</row>
    <row r="28" spans="1:26" ht="12" customHeight="1">
      <c r="A28" s="6"/>
      <c r="B28" s="6"/>
      <c r="C28" s="6"/>
      <c r="D28" s="6"/>
      <c r="E28" s="6"/>
      <c r="F28" s="6"/>
      <c r="G28" s="6"/>
      <c r="H28" s="6"/>
      <c r="I28" s="6"/>
      <c r="J28" s="28" t="s">
        <v>15</v>
      </c>
      <c r="K28" s="6"/>
      <c r="L28" s="6"/>
      <c r="M28" s="29" t="s">
        <v>15</v>
      </c>
      <c r="N28" s="6"/>
    </row>
    <row r="29" spans="1:26" ht="12" customHeight="1">
      <c r="A29" s="6"/>
      <c r="B29" s="54">
        <f>B1</f>
        <v>2026</v>
      </c>
      <c r="C29" s="55" t="s">
        <v>82</v>
      </c>
      <c r="D29" s="55" t="s">
        <v>83</v>
      </c>
      <c r="E29" s="55" t="s">
        <v>84</v>
      </c>
      <c r="F29" s="55" t="s">
        <v>85</v>
      </c>
      <c r="G29" s="55" t="s">
        <v>86</v>
      </c>
      <c r="H29" s="55" t="s">
        <v>87</v>
      </c>
      <c r="I29" s="55" t="s">
        <v>89</v>
      </c>
      <c r="J29" s="55" t="s">
        <v>90</v>
      </c>
      <c r="K29" s="55" t="s">
        <v>91</v>
      </c>
      <c r="L29" s="55" t="s">
        <v>92</v>
      </c>
      <c r="M29" s="55" t="s">
        <v>93</v>
      </c>
      <c r="N29" s="56" t="s">
        <v>95</v>
      </c>
    </row>
    <row r="30" spans="1:26" ht="12" customHeight="1">
      <c r="A30" s="43" t="s">
        <v>146</v>
      </c>
      <c r="B30" s="44">
        <f t="shared" ref="B30:B33" si="0">SUM(C30:N30)</f>
        <v>0</v>
      </c>
      <c r="C30" s="45">
        <v>0</v>
      </c>
      <c r="D30" s="46">
        <v>0</v>
      </c>
      <c r="E30" s="46">
        <v>0</v>
      </c>
      <c r="F30" s="46">
        <v>0</v>
      </c>
      <c r="G30" s="46">
        <v>0</v>
      </c>
      <c r="H30" s="46">
        <v>0</v>
      </c>
      <c r="I30" s="46">
        <v>0</v>
      </c>
      <c r="J30" s="46">
        <v>0</v>
      </c>
      <c r="K30" s="46">
        <v>0</v>
      </c>
      <c r="L30" s="46">
        <v>0</v>
      </c>
      <c r="M30" s="46">
        <v>0</v>
      </c>
      <c r="N30" s="47">
        <v>0</v>
      </c>
    </row>
    <row r="31" spans="1:26" ht="12" customHeight="1">
      <c r="A31" s="43" t="s">
        <v>147</v>
      </c>
      <c r="B31" s="44">
        <f t="shared" si="0"/>
        <v>0</v>
      </c>
      <c r="C31" s="45">
        <v>0</v>
      </c>
      <c r="D31" s="46">
        <v>0</v>
      </c>
      <c r="E31" s="46">
        <v>0</v>
      </c>
      <c r="F31" s="46">
        <v>0</v>
      </c>
      <c r="G31" s="46">
        <v>0</v>
      </c>
      <c r="H31" s="46">
        <v>0</v>
      </c>
      <c r="I31" s="46">
        <v>0</v>
      </c>
      <c r="J31" s="46">
        <v>0</v>
      </c>
      <c r="K31" s="46">
        <v>0</v>
      </c>
      <c r="L31" s="46">
        <v>0</v>
      </c>
      <c r="M31" s="46">
        <v>0</v>
      </c>
      <c r="N31" s="47">
        <v>0</v>
      </c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spans="1:26" ht="12" customHeight="1">
      <c r="A32" s="43" t="s">
        <v>148</v>
      </c>
      <c r="B32" s="44">
        <f t="shared" si="0"/>
        <v>0</v>
      </c>
      <c r="C32" s="45">
        <v>0</v>
      </c>
      <c r="D32" s="46">
        <v>0</v>
      </c>
      <c r="E32" s="46">
        <v>0</v>
      </c>
      <c r="F32" s="46">
        <v>0</v>
      </c>
      <c r="G32" s="46">
        <v>0</v>
      </c>
      <c r="H32" s="46">
        <v>0</v>
      </c>
      <c r="I32" s="46">
        <v>0</v>
      </c>
      <c r="J32" s="46">
        <v>0</v>
      </c>
      <c r="K32" s="46">
        <v>0</v>
      </c>
      <c r="L32" s="46">
        <v>0</v>
      </c>
      <c r="M32" s="46">
        <v>0</v>
      </c>
      <c r="N32" s="47">
        <v>0</v>
      </c>
    </row>
    <row r="33" spans="1:26" ht="12" customHeight="1">
      <c r="A33" s="43" t="s">
        <v>149</v>
      </c>
      <c r="B33" s="44">
        <f t="shared" si="0"/>
        <v>0</v>
      </c>
      <c r="C33" s="45">
        <v>0</v>
      </c>
      <c r="D33" s="46">
        <v>0</v>
      </c>
      <c r="E33" s="46">
        <v>0</v>
      </c>
      <c r="F33" s="46">
        <v>0</v>
      </c>
      <c r="G33" s="46">
        <v>0</v>
      </c>
      <c r="H33" s="46">
        <v>0</v>
      </c>
      <c r="I33" s="46">
        <v>0</v>
      </c>
      <c r="J33" s="46">
        <v>0</v>
      </c>
      <c r="K33" s="46">
        <v>0</v>
      </c>
      <c r="L33" s="46">
        <v>0</v>
      </c>
      <c r="M33" s="46">
        <v>0</v>
      </c>
      <c r="N33" s="47">
        <v>0</v>
      </c>
    </row>
    <row r="34" spans="1:26" ht="12" customHeight="1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spans="1:26" ht="12" customHeight="1">
      <c r="A35" s="43" t="s">
        <v>150</v>
      </c>
      <c r="B35" s="57">
        <f t="shared" ref="B35:B41" si="1">SUM(C35:N35)</f>
        <v>0</v>
      </c>
      <c r="C35" s="58">
        <v>0</v>
      </c>
      <c r="D35" s="59">
        <v>0</v>
      </c>
      <c r="E35" s="59">
        <v>0</v>
      </c>
      <c r="F35" s="59">
        <v>0</v>
      </c>
      <c r="G35" s="59">
        <v>0</v>
      </c>
      <c r="H35" s="59">
        <v>0</v>
      </c>
      <c r="I35" s="59">
        <v>0</v>
      </c>
      <c r="J35" s="59">
        <v>0</v>
      </c>
      <c r="K35" s="59">
        <v>0</v>
      </c>
      <c r="L35" s="59">
        <v>0</v>
      </c>
      <c r="M35" s="59">
        <v>0</v>
      </c>
      <c r="N35" s="60">
        <v>0</v>
      </c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</row>
    <row r="36" spans="1:26" ht="12" customHeight="1">
      <c r="A36" s="6" t="s">
        <v>99</v>
      </c>
      <c r="B36" s="61">
        <f t="shared" si="1"/>
        <v>0</v>
      </c>
      <c r="C36" s="126">
        <f t="shared" ref="C36:N36" si="2">($B12*C30)+($B13*C31)+($B14*C32)+($B15*C33)</f>
        <v>0</v>
      </c>
      <c r="D36" s="127">
        <f t="shared" si="2"/>
        <v>0</v>
      </c>
      <c r="E36" s="127">
        <f t="shared" si="2"/>
        <v>0</v>
      </c>
      <c r="F36" s="127">
        <f t="shared" si="2"/>
        <v>0</v>
      </c>
      <c r="G36" s="127">
        <f t="shared" si="2"/>
        <v>0</v>
      </c>
      <c r="H36" s="127">
        <f t="shared" si="2"/>
        <v>0</v>
      </c>
      <c r="I36" s="127">
        <f t="shared" si="2"/>
        <v>0</v>
      </c>
      <c r="J36" s="127">
        <f t="shared" si="2"/>
        <v>0</v>
      </c>
      <c r="K36" s="127">
        <f t="shared" si="2"/>
        <v>0</v>
      </c>
      <c r="L36" s="127">
        <f t="shared" si="2"/>
        <v>0</v>
      </c>
      <c r="M36" s="127">
        <f t="shared" si="2"/>
        <v>0</v>
      </c>
      <c r="N36" s="113">
        <f t="shared" si="2"/>
        <v>0</v>
      </c>
    </row>
    <row r="37" spans="1:26" ht="12" customHeight="1">
      <c r="A37" s="6" t="s">
        <v>100</v>
      </c>
      <c r="B37" s="33">
        <f t="shared" si="1"/>
        <v>0</v>
      </c>
      <c r="C37" s="34">
        <f t="shared" ref="C37:N37" si="3">$B$17*C35</f>
        <v>0</v>
      </c>
      <c r="D37" s="24">
        <f t="shared" si="3"/>
        <v>0</v>
      </c>
      <c r="E37" s="24">
        <f t="shared" si="3"/>
        <v>0</v>
      </c>
      <c r="F37" s="24">
        <f t="shared" si="3"/>
        <v>0</v>
      </c>
      <c r="G37" s="24">
        <f t="shared" si="3"/>
        <v>0</v>
      </c>
      <c r="H37" s="24">
        <f t="shared" si="3"/>
        <v>0</v>
      </c>
      <c r="I37" s="24">
        <f t="shared" si="3"/>
        <v>0</v>
      </c>
      <c r="J37" s="24">
        <f t="shared" si="3"/>
        <v>0</v>
      </c>
      <c r="K37" s="24">
        <f t="shared" si="3"/>
        <v>0</v>
      </c>
      <c r="L37" s="24">
        <f t="shared" si="3"/>
        <v>0</v>
      </c>
      <c r="M37" s="24">
        <f t="shared" si="3"/>
        <v>0</v>
      </c>
      <c r="N37" s="114">
        <f t="shared" si="3"/>
        <v>0</v>
      </c>
    </row>
    <row r="38" spans="1:26" ht="12" customHeight="1">
      <c r="A38" s="6" t="s">
        <v>101</v>
      </c>
      <c r="B38" s="33">
        <f t="shared" si="1"/>
        <v>0</v>
      </c>
      <c r="C38" s="34">
        <f>MAX(0,IF((C36+C37)&gt;0,((C36+C37)*108%)*($B$22+$B$23+$B$24)-(($B$25+$B$26+$B$27)*($C$35)),0))</f>
        <v>0</v>
      </c>
      <c r="D38" s="24">
        <f>MAX(0,IF((D36+D37)&gt;0,((D36+D37)*108%)*($B$22+$B$23+$B$24)-(($B$25+$B$26+$B$27)*($D$35)),0))</f>
        <v>0</v>
      </c>
      <c r="E38" s="24">
        <f>MAX(0,IF((E36+E37)&gt;0,((E36+E37)*108%)*($B$22+$B$23+$B$24)-(($B$25+$B$26+$B$27)*($E$35)),0))</f>
        <v>0</v>
      </c>
      <c r="F38" s="24">
        <f>MAX(0,IF((F36+F37)&gt;0,((F36+F37)*108%)*($B$22+$B$23+$B$24)-(($B$25+$B$26+$B$27)*($F$35)),0))</f>
        <v>0</v>
      </c>
      <c r="G38" s="24">
        <f>MAX(0,IF((G36+G37)&gt;0,((G36+G37)*108%)*($B$22+$B$23+$B$24)-(($B$25+$B$26+$B$27)*($G$35)),0))</f>
        <v>0</v>
      </c>
      <c r="H38" s="24">
        <f>MAX(0,IF((H36+H37)&gt;0,((H36+H37)*108%)*($B$22+$B$23+$B$24)-(($B$25+$B$26+$B$27)*($H$35)),0))</f>
        <v>0</v>
      </c>
      <c r="I38" s="24">
        <f>MAX(0,IF((I36+I37)&gt;0,((I36+I37)*108%)*($B$22+$B$23+$B$24)-(($B$25+$B$26+$B$27)*($I$35)),0))</f>
        <v>0</v>
      </c>
      <c r="J38" s="24">
        <f>MAX(0,IF((J36+J37)&gt;0,((J36+J37)*108%)*($B$22+$B$23+$B$24)-(($B$25+$B$26+$B$27)*($J$35)),0))</f>
        <v>0</v>
      </c>
      <c r="K38" s="24">
        <f>MAX(0,IF((K36+K37)&gt;0,((K36+K37)*108%)*($B$22+$B$23+$B$24)-(($B$25+$B$26+$B$27)*($K$35)),0))</f>
        <v>0</v>
      </c>
      <c r="L38" s="24">
        <f>MAX(0,IF((L36+L37)&gt;0,((L36+L37)*108%)*($B$22+$B$23+$B$24)-(($B$25+$B$26+$B$27)*($L$35)),0))</f>
        <v>0</v>
      </c>
      <c r="M38" s="24">
        <f>MAX(0,IF((M36+M37)&gt;0,((M36+M37)*108%)*($B$22+$B$23+$B$24)-(($B$25+$B$26+$B$27)*($M$35)),0))</f>
        <v>0</v>
      </c>
      <c r="N38" s="114">
        <f>MAX(0,IF((N36+N37)&gt;0,((N36+N37)*108%)*($B$22+$B$23+$B$24)-(($B$25+$B$26+$B$27)*($N$35)),0))</f>
        <v>0</v>
      </c>
    </row>
    <row r="39" spans="1:26" ht="12" customHeight="1">
      <c r="A39" s="6" t="s">
        <v>102</v>
      </c>
      <c r="B39" s="33">
        <f t="shared" si="1"/>
        <v>0</v>
      </c>
      <c r="C39" s="34">
        <f t="shared" ref="C39:N39" si="4">$B18*(C35)</f>
        <v>0</v>
      </c>
      <c r="D39" s="35">
        <f t="shared" si="4"/>
        <v>0</v>
      </c>
      <c r="E39" s="35">
        <f t="shared" si="4"/>
        <v>0</v>
      </c>
      <c r="F39" s="35">
        <f t="shared" si="4"/>
        <v>0</v>
      </c>
      <c r="G39" s="35">
        <f t="shared" si="4"/>
        <v>0</v>
      </c>
      <c r="H39" s="35">
        <f t="shared" si="4"/>
        <v>0</v>
      </c>
      <c r="I39" s="35">
        <f t="shared" si="4"/>
        <v>0</v>
      </c>
      <c r="J39" s="35">
        <f t="shared" si="4"/>
        <v>0</v>
      </c>
      <c r="K39" s="35">
        <f t="shared" si="4"/>
        <v>0</v>
      </c>
      <c r="L39" s="35">
        <f t="shared" si="4"/>
        <v>0</v>
      </c>
      <c r="M39" s="35">
        <f t="shared" si="4"/>
        <v>0</v>
      </c>
      <c r="N39" s="115">
        <f t="shared" si="4"/>
        <v>0</v>
      </c>
    </row>
    <row r="40" spans="1:26" ht="12" customHeight="1">
      <c r="A40" s="6" t="s">
        <v>103</v>
      </c>
      <c r="B40" s="33">
        <f t="shared" si="1"/>
        <v>0</v>
      </c>
      <c r="C40" s="34">
        <f>$B19*(C35)</f>
        <v>0</v>
      </c>
      <c r="D40" s="24">
        <f t="shared" ref="D40:N40" si="5">$B19*D35</f>
        <v>0</v>
      </c>
      <c r="E40" s="24">
        <f t="shared" si="5"/>
        <v>0</v>
      </c>
      <c r="F40" s="24">
        <f t="shared" si="5"/>
        <v>0</v>
      </c>
      <c r="G40" s="24">
        <f t="shared" si="5"/>
        <v>0</v>
      </c>
      <c r="H40" s="24">
        <f t="shared" si="5"/>
        <v>0</v>
      </c>
      <c r="I40" s="24">
        <f t="shared" si="5"/>
        <v>0</v>
      </c>
      <c r="J40" s="24">
        <f t="shared" si="5"/>
        <v>0</v>
      </c>
      <c r="K40" s="24">
        <f t="shared" si="5"/>
        <v>0</v>
      </c>
      <c r="L40" s="24">
        <f t="shared" si="5"/>
        <v>0</v>
      </c>
      <c r="M40" s="24">
        <f t="shared" si="5"/>
        <v>0</v>
      </c>
      <c r="N40" s="114">
        <f t="shared" si="5"/>
        <v>0</v>
      </c>
    </row>
    <row r="41" spans="1:26" ht="12" customHeight="1">
      <c r="A41" s="6" t="s">
        <v>104</v>
      </c>
      <c r="B41" s="36">
        <f t="shared" si="1"/>
        <v>0</v>
      </c>
      <c r="C41" s="116">
        <f>$B20*(C35)</f>
        <v>0</v>
      </c>
      <c r="D41" s="117">
        <f t="shared" ref="D41:N41" si="6">$B20*D35</f>
        <v>0</v>
      </c>
      <c r="E41" s="117">
        <f t="shared" si="6"/>
        <v>0</v>
      </c>
      <c r="F41" s="117">
        <f t="shared" si="6"/>
        <v>0</v>
      </c>
      <c r="G41" s="117">
        <f t="shared" si="6"/>
        <v>0</v>
      </c>
      <c r="H41" s="117">
        <f t="shared" si="6"/>
        <v>0</v>
      </c>
      <c r="I41" s="117">
        <f t="shared" si="6"/>
        <v>0</v>
      </c>
      <c r="J41" s="117">
        <f t="shared" si="6"/>
        <v>0</v>
      </c>
      <c r="K41" s="117">
        <f t="shared" si="6"/>
        <v>0</v>
      </c>
      <c r="L41" s="117">
        <f t="shared" si="6"/>
        <v>0</v>
      </c>
      <c r="M41" s="117">
        <f t="shared" si="6"/>
        <v>0</v>
      </c>
      <c r="N41" s="119">
        <f t="shared" si="6"/>
        <v>0</v>
      </c>
    </row>
    <row r="42" spans="1:26" ht="12" customHeight="1">
      <c r="A42" s="6"/>
      <c r="B42" s="62">
        <f t="shared" ref="B42:N42" si="7">SUM(B36:B41)</f>
        <v>0</v>
      </c>
      <c r="C42" s="120">
        <f t="shared" si="7"/>
        <v>0</v>
      </c>
      <c r="D42" s="121">
        <f t="shared" si="7"/>
        <v>0</v>
      </c>
      <c r="E42" s="121">
        <f t="shared" si="7"/>
        <v>0</v>
      </c>
      <c r="F42" s="121">
        <f t="shared" si="7"/>
        <v>0</v>
      </c>
      <c r="G42" s="121">
        <f t="shared" si="7"/>
        <v>0</v>
      </c>
      <c r="H42" s="121">
        <f t="shared" si="7"/>
        <v>0</v>
      </c>
      <c r="I42" s="121">
        <f t="shared" si="7"/>
        <v>0</v>
      </c>
      <c r="J42" s="121">
        <f t="shared" si="7"/>
        <v>0</v>
      </c>
      <c r="K42" s="121">
        <f t="shared" si="7"/>
        <v>0</v>
      </c>
      <c r="L42" s="121">
        <f t="shared" si="7"/>
        <v>0</v>
      </c>
      <c r="M42" s="121">
        <f t="shared" si="7"/>
        <v>0</v>
      </c>
      <c r="N42" s="122">
        <f t="shared" si="7"/>
        <v>0</v>
      </c>
    </row>
    <row r="43" spans="1:26" ht="12" customHeight="1">
      <c r="A43" s="38" t="s">
        <v>105</v>
      </c>
      <c r="B43" s="39">
        <f>(SUM(C42:N42)-B42)+(SUM(C36:N41)-B42)</f>
        <v>0</v>
      </c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</row>
    <row r="44" spans="1:26" ht="12" customHeight="1">
      <c r="A44" s="6"/>
      <c r="B44" s="40" t="s">
        <v>106</v>
      </c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</row>
    <row r="45" spans="1:26" ht="12" customHeight="1">
      <c r="A45" s="8">
        <v>0.1027</v>
      </c>
      <c r="B45" s="41">
        <f>SUM(C45:N45)</f>
        <v>0</v>
      </c>
      <c r="C45" s="123">
        <f t="shared" ref="C45:N45" si="8">(C36*108%)*$A$45</f>
        <v>0</v>
      </c>
      <c r="D45" s="123">
        <f t="shared" si="8"/>
        <v>0</v>
      </c>
      <c r="E45" s="123">
        <f t="shared" si="8"/>
        <v>0</v>
      </c>
      <c r="F45" s="123">
        <f t="shared" si="8"/>
        <v>0</v>
      </c>
      <c r="G45" s="123">
        <f t="shared" si="8"/>
        <v>0</v>
      </c>
      <c r="H45" s="123">
        <f t="shared" si="8"/>
        <v>0</v>
      </c>
      <c r="I45" s="123">
        <f t="shared" si="8"/>
        <v>0</v>
      </c>
      <c r="J45" s="123">
        <f t="shared" si="8"/>
        <v>0</v>
      </c>
      <c r="K45" s="123">
        <f t="shared" si="8"/>
        <v>0</v>
      </c>
      <c r="L45" s="123">
        <f t="shared" si="8"/>
        <v>0</v>
      </c>
      <c r="M45" s="123">
        <f t="shared" si="8"/>
        <v>0</v>
      </c>
      <c r="N45" s="125">
        <f t="shared" si="8"/>
        <v>0</v>
      </c>
    </row>
    <row r="46" spans="1:26" ht="12" customHeight="1"/>
    <row r="47" spans="1:26" ht="12" customHeight="1"/>
    <row r="48" spans="1:26" ht="12" customHeight="1"/>
    <row r="49" customFormat="1" ht="12" customHeight="1"/>
    <row r="50" customFormat="1" ht="12" customHeight="1"/>
    <row r="51" customFormat="1" ht="12" customHeight="1"/>
    <row r="52" customFormat="1" ht="12" customHeight="1"/>
    <row r="53" customFormat="1" ht="12" customHeight="1"/>
    <row r="54" customFormat="1" ht="12" customHeight="1"/>
    <row r="55" customFormat="1" ht="12" customHeight="1"/>
    <row r="56" customFormat="1" ht="12" customHeight="1"/>
    <row r="57" customFormat="1" ht="12" customHeight="1"/>
    <row r="58" customFormat="1" ht="12" customHeight="1"/>
    <row r="59" customFormat="1" ht="12" customHeight="1"/>
    <row r="60" customFormat="1" ht="12" customHeight="1"/>
    <row r="61" customFormat="1" ht="12" customHeight="1"/>
    <row r="62" customFormat="1" ht="12" customHeight="1"/>
    <row r="63" customFormat="1" ht="12" customHeight="1"/>
    <row r="64" customFormat="1" ht="12" customHeight="1"/>
    <row r="65" customFormat="1" ht="12" customHeight="1"/>
    <row r="66" customFormat="1" ht="12" customHeight="1"/>
    <row r="67" customFormat="1" ht="12" customHeight="1"/>
    <row r="68" customFormat="1" ht="12" customHeight="1"/>
    <row r="69" customFormat="1" ht="12" customHeight="1"/>
    <row r="70" customFormat="1" ht="12" customHeight="1"/>
    <row r="71" customFormat="1" ht="12" customHeight="1"/>
    <row r="72" customFormat="1" ht="12" customHeight="1"/>
    <row r="73" customFormat="1" ht="12" customHeight="1"/>
    <row r="74" customFormat="1" ht="12" customHeight="1"/>
    <row r="75" customFormat="1" ht="12" customHeight="1"/>
    <row r="76" customFormat="1" ht="12" customHeight="1"/>
    <row r="77" customFormat="1" ht="12" customHeight="1"/>
    <row r="78" customFormat="1" ht="12" customHeight="1"/>
    <row r="79" customFormat="1" ht="12" customHeight="1"/>
    <row r="80" customFormat="1" ht="12" customHeight="1"/>
    <row r="81" customFormat="1" ht="12" customHeight="1"/>
    <row r="82" customFormat="1" ht="12" customHeight="1"/>
    <row r="83" customFormat="1" ht="12" customHeight="1"/>
    <row r="84" customFormat="1" ht="12" customHeight="1"/>
    <row r="85" customFormat="1" ht="12" customHeight="1"/>
    <row r="86" customFormat="1" ht="12" customHeight="1"/>
    <row r="87" customFormat="1" ht="12" customHeight="1"/>
    <row r="88" customFormat="1" ht="12" customHeight="1"/>
    <row r="89" customFormat="1" ht="12" customHeight="1"/>
    <row r="90" customFormat="1" ht="12" customHeight="1"/>
    <row r="91" customFormat="1" ht="12" customHeight="1"/>
    <row r="92" customFormat="1" ht="12" customHeight="1"/>
    <row r="93" customFormat="1" ht="12" customHeight="1"/>
    <row r="94" customFormat="1" ht="12" customHeight="1"/>
    <row r="95" customFormat="1" ht="12" customHeight="1"/>
    <row r="96" customFormat="1" ht="12" customHeight="1"/>
    <row r="97" customFormat="1" ht="12" customHeight="1"/>
    <row r="98" customFormat="1" ht="12" customHeight="1"/>
    <row r="99" customFormat="1" ht="12" customHeight="1"/>
    <row r="100" customFormat="1" ht="12" customHeight="1"/>
    <row r="101" customFormat="1" ht="12" customHeight="1"/>
    <row r="102" customFormat="1" ht="12" customHeight="1"/>
    <row r="103" customFormat="1" ht="12" customHeight="1"/>
    <row r="104" customFormat="1" ht="12" customHeight="1"/>
    <row r="105" customFormat="1" ht="12" customHeight="1"/>
    <row r="106" customFormat="1" ht="12" customHeight="1"/>
    <row r="107" customFormat="1" ht="12" customHeight="1"/>
    <row r="108" customFormat="1" ht="12" customHeight="1"/>
    <row r="109" customFormat="1" ht="12" customHeight="1"/>
    <row r="110" customFormat="1" ht="12" customHeight="1"/>
    <row r="111" customFormat="1" ht="12" customHeight="1"/>
    <row r="112" customFormat="1" ht="12" customHeight="1"/>
    <row r="113" customFormat="1" ht="12" customHeight="1"/>
    <row r="114" customFormat="1" ht="12" customHeight="1"/>
    <row r="115" customFormat="1" ht="12" customHeight="1"/>
    <row r="116" customFormat="1" ht="12" customHeight="1"/>
    <row r="117" customFormat="1" ht="12" customHeight="1"/>
    <row r="118" customFormat="1" ht="12" customHeight="1"/>
    <row r="119" customFormat="1" ht="12" customHeight="1"/>
    <row r="120" customFormat="1" ht="12" customHeight="1"/>
    <row r="121" customFormat="1" ht="12" customHeight="1"/>
    <row r="122" customFormat="1" ht="12" customHeight="1"/>
    <row r="123" customFormat="1" ht="12" customHeight="1"/>
    <row r="124" customFormat="1" ht="12" customHeight="1"/>
    <row r="125" customFormat="1" ht="12" customHeight="1"/>
    <row r="126" customFormat="1" ht="12" customHeight="1"/>
    <row r="127" customFormat="1" ht="12" customHeight="1"/>
    <row r="128" customFormat="1" ht="12" customHeight="1"/>
    <row r="129" customFormat="1" ht="12" customHeight="1"/>
    <row r="130" customFormat="1" ht="12" customHeight="1"/>
    <row r="131" customFormat="1" ht="12" customHeight="1"/>
    <row r="132" customFormat="1" ht="12" customHeight="1"/>
    <row r="133" customFormat="1" ht="12" customHeight="1"/>
    <row r="134" customFormat="1" ht="12" customHeight="1"/>
    <row r="135" customFormat="1" ht="12" customHeight="1"/>
    <row r="136" customFormat="1" ht="12" customHeight="1"/>
    <row r="137" customFormat="1" ht="12" customHeight="1"/>
    <row r="138" customFormat="1" ht="12" customHeight="1"/>
    <row r="139" customFormat="1" ht="12" customHeight="1"/>
    <row r="140" customFormat="1" ht="12" customHeight="1"/>
    <row r="141" customFormat="1" ht="12" customHeight="1"/>
    <row r="142" customFormat="1" ht="12" customHeight="1"/>
    <row r="143" customFormat="1" ht="12" customHeight="1"/>
    <row r="144" customFormat="1" ht="12" customHeight="1"/>
    <row r="145" customFormat="1" ht="12" customHeight="1"/>
    <row r="146" customFormat="1" ht="12" customHeight="1"/>
    <row r="147" customFormat="1" ht="12" customHeight="1"/>
    <row r="148" customFormat="1" ht="12" customHeight="1"/>
    <row r="149" customFormat="1" ht="12" customHeight="1"/>
    <row r="150" customFormat="1" ht="12" customHeight="1"/>
    <row r="151" customFormat="1" ht="12" customHeight="1"/>
    <row r="152" customFormat="1" ht="12" customHeight="1"/>
    <row r="153" customFormat="1" ht="12" customHeight="1"/>
    <row r="154" customFormat="1" ht="12" customHeight="1"/>
    <row r="155" customFormat="1" ht="12" customHeight="1"/>
    <row r="156" customFormat="1" ht="12" customHeight="1"/>
    <row r="157" customFormat="1" ht="12" customHeight="1"/>
    <row r="158" customFormat="1" ht="12" customHeight="1"/>
    <row r="159" customFormat="1" ht="12" customHeight="1"/>
    <row r="160" customFormat="1" ht="12" customHeight="1"/>
    <row r="161" customFormat="1" ht="12" customHeight="1"/>
    <row r="162" customFormat="1" ht="12" customHeight="1"/>
    <row r="163" customFormat="1" ht="12" customHeight="1"/>
    <row r="164" customFormat="1" ht="12" customHeight="1"/>
    <row r="165" customFormat="1" ht="12" customHeight="1"/>
    <row r="166" customFormat="1" ht="12" customHeight="1"/>
    <row r="167" customFormat="1" ht="12" customHeight="1"/>
    <row r="168" customFormat="1" ht="12" customHeight="1"/>
    <row r="169" customFormat="1" ht="12" customHeight="1"/>
    <row r="170" customFormat="1" ht="12" customHeight="1"/>
    <row r="171" customFormat="1" ht="12" customHeight="1"/>
    <row r="172" customFormat="1" ht="12" customHeight="1"/>
    <row r="173" customFormat="1" ht="12" customHeight="1"/>
    <row r="174" customFormat="1" ht="12" customHeight="1"/>
    <row r="175" customFormat="1" ht="12" customHeight="1"/>
    <row r="176" customFormat="1" ht="12" customHeight="1"/>
    <row r="177" customFormat="1" ht="12" customHeight="1"/>
    <row r="178" customFormat="1" ht="12" customHeight="1"/>
    <row r="179" customFormat="1" ht="12" customHeight="1"/>
    <row r="180" customFormat="1" ht="12" customHeight="1"/>
    <row r="181" customFormat="1" ht="12" customHeight="1"/>
    <row r="182" customFormat="1" ht="12" customHeight="1"/>
    <row r="183" customFormat="1" ht="12" customHeight="1"/>
    <row r="184" customFormat="1" ht="12" customHeight="1"/>
    <row r="185" customFormat="1" ht="12" customHeight="1"/>
    <row r="186" customFormat="1" ht="12" customHeight="1"/>
    <row r="187" customFormat="1" ht="12" customHeight="1"/>
    <row r="188" customFormat="1" ht="12" customHeight="1"/>
    <row r="189" customFormat="1" ht="12" customHeight="1"/>
    <row r="190" customFormat="1" ht="12" customHeight="1"/>
    <row r="191" customFormat="1" ht="12" customHeight="1"/>
    <row r="192" customFormat="1" ht="12" customHeight="1"/>
    <row r="193" customFormat="1" ht="12" customHeight="1"/>
    <row r="194" customFormat="1" ht="12" customHeight="1"/>
    <row r="195" customFormat="1" ht="12" customHeight="1"/>
    <row r="196" customFormat="1" ht="12" customHeight="1"/>
    <row r="197" customFormat="1" ht="12" customHeight="1"/>
    <row r="198" customFormat="1" ht="12" customHeight="1"/>
    <row r="199" customFormat="1" ht="12" customHeight="1"/>
    <row r="200" customFormat="1" ht="12" customHeight="1"/>
    <row r="201" customFormat="1" ht="12" customHeight="1"/>
    <row r="202" customFormat="1" ht="12" customHeight="1"/>
    <row r="203" customFormat="1" ht="12" customHeight="1"/>
    <row r="204" customFormat="1" ht="12" customHeight="1"/>
    <row r="205" customFormat="1" ht="12" customHeight="1"/>
    <row r="206" customFormat="1" ht="12" customHeight="1"/>
    <row r="207" customFormat="1" ht="12" customHeight="1"/>
    <row r="208" customFormat="1" ht="12" customHeight="1"/>
    <row r="209" customFormat="1" ht="12" customHeight="1"/>
    <row r="210" customFormat="1" ht="12" customHeight="1"/>
    <row r="211" customFormat="1" ht="12" customHeight="1"/>
    <row r="212" customFormat="1" ht="12" customHeight="1"/>
    <row r="213" customFormat="1" ht="12" customHeight="1"/>
    <row r="214" customFormat="1" ht="12" customHeight="1"/>
    <row r="215" customFormat="1" ht="12" customHeight="1"/>
    <row r="216" customFormat="1" ht="12" customHeight="1"/>
    <row r="217" customFormat="1" ht="12" customHeight="1"/>
    <row r="218" customFormat="1" ht="12" customHeight="1"/>
    <row r="219" customFormat="1" ht="12" customHeight="1"/>
    <row r="220" customFormat="1" ht="12" customHeight="1"/>
    <row r="221" customFormat="1" ht="12" customHeight="1"/>
    <row r="222" customFormat="1" ht="12" customHeight="1"/>
    <row r="223" customFormat="1" ht="12" customHeight="1"/>
    <row r="224" customFormat="1" ht="12" customHeight="1"/>
    <row r="225" customFormat="1" ht="12" customHeight="1"/>
    <row r="226" customFormat="1" ht="12" customHeight="1"/>
    <row r="227" customFormat="1" ht="12" customHeight="1"/>
    <row r="228" customFormat="1" ht="12" customHeight="1"/>
    <row r="229" customFormat="1" ht="12" customHeight="1"/>
    <row r="230" customFormat="1" ht="12" customHeight="1"/>
    <row r="231" customFormat="1" ht="12" customHeight="1"/>
    <row r="232" customFormat="1" ht="12" customHeight="1"/>
    <row r="233" customFormat="1" ht="12" customHeight="1"/>
    <row r="234" customFormat="1" ht="12" customHeight="1"/>
    <row r="235" customFormat="1" ht="12" customHeight="1"/>
    <row r="236" customFormat="1" ht="12" customHeight="1"/>
    <row r="237" customFormat="1" ht="12" customHeight="1"/>
    <row r="238" customFormat="1" ht="12" customHeight="1"/>
    <row r="239" customFormat="1" ht="12" customHeight="1"/>
    <row r="240" customFormat="1" ht="12" customHeight="1"/>
    <row r="241" customFormat="1" ht="12" customHeight="1"/>
    <row r="242" customFormat="1" ht="12" customHeight="1"/>
    <row r="243" customFormat="1" ht="12" customHeight="1"/>
    <row r="244" customFormat="1" ht="12" customHeight="1"/>
    <row r="245" customFormat="1" ht="12" customHeight="1"/>
    <row r="246" customFormat="1" ht="12" customHeight="1"/>
    <row r="247" customFormat="1" ht="12" customHeight="1"/>
    <row r="248" customFormat="1" ht="12" customHeight="1"/>
    <row r="249" customFormat="1" ht="12" customHeight="1"/>
    <row r="250" customFormat="1" ht="12" customHeight="1"/>
    <row r="251" customFormat="1" ht="12" customHeight="1"/>
    <row r="252" customFormat="1" ht="12" customHeight="1"/>
    <row r="253" customFormat="1" ht="12" customHeight="1"/>
    <row r="254" customFormat="1" ht="12" customHeight="1"/>
    <row r="255" customFormat="1" ht="12" customHeight="1"/>
    <row r="256" customFormat="1" ht="12" customHeight="1"/>
    <row r="257" customFormat="1" ht="12" customHeight="1"/>
    <row r="258" customFormat="1" ht="12" customHeight="1"/>
    <row r="259" customFormat="1" ht="12" customHeight="1"/>
    <row r="260" customFormat="1" ht="12" customHeight="1"/>
    <row r="261" customFormat="1" ht="12" customHeight="1"/>
    <row r="262" customFormat="1" ht="12" customHeight="1"/>
    <row r="263" customFormat="1" ht="12" customHeight="1"/>
    <row r="264" customFormat="1" ht="12" customHeight="1"/>
    <row r="265" customFormat="1" ht="12" customHeight="1"/>
    <row r="266" customFormat="1" ht="12" customHeight="1"/>
    <row r="267" customFormat="1" ht="12" customHeight="1"/>
    <row r="268" customFormat="1" ht="12" customHeight="1"/>
    <row r="269" customFormat="1" ht="12" customHeight="1"/>
    <row r="270" customFormat="1" ht="12" customHeight="1"/>
    <row r="271" customFormat="1" ht="12" customHeight="1"/>
    <row r="272" customFormat="1" ht="12" customHeight="1"/>
    <row r="273" customFormat="1" ht="12" customHeight="1"/>
    <row r="274" customFormat="1" ht="12" customHeight="1"/>
    <row r="275" customFormat="1" ht="12" customHeight="1"/>
    <row r="276" customFormat="1" ht="12" customHeight="1"/>
    <row r="277" customFormat="1" ht="12" customHeight="1"/>
    <row r="278" customFormat="1" ht="12" customHeight="1"/>
    <row r="279" customFormat="1" ht="12" customHeight="1"/>
    <row r="280" customFormat="1" ht="12" customHeight="1"/>
    <row r="281" customFormat="1" ht="12" customHeight="1"/>
    <row r="282" customFormat="1" ht="12" customHeight="1"/>
    <row r="283" customFormat="1" ht="12" customHeight="1"/>
    <row r="284" customFormat="1" ht="12" customHeight="1"/>
    <row r="285" customFormat="1" ht="12" customHeight="1"/>
    <row r="286" customFormat="1" ht="12" customHeight="1"/>
    <row r="287" customFormat="1" ht="12" customHeight="1"/>
    <row r="288" customFormat="1" ht="12" customHeight="1"/>
    <row r="289" customFormat="1" ht="12" customHeight="1"/>
    <row r="290" customFormat="1" ht="12" customHeight="1"/>
    <row r="291" customFormat="1" ht="12" customHeight="1"/>
    <row r="292" customFormat="1" ht="12" customHeight="1"/>
    <row r="293" customFormat="1" ht="12" customHeight="1"/>
    <row r="294" customFormat="1" ht="12" customHeight="1"/>
    <row r="295" customFormat="1" ht="12" customHeight="1"/>
    <row r="296" customFormat="1" ht="12" customHeight="1"/>
    <row r="297" customFormat="1" ht="12" customHeight="1"/>
    <row r="298" customFormat="1" ht="12" customHeight="1"/>
    <row r="299" customFormat="1" ht="12" customHeight="1"/>
    <row r="300" customFormat="1" ht="12" customHeight="1"/>
    <row r="301" customFormat="1" ht="12" customHeight="1"/>
    <row r="302" customFormat="1" ht="12" customHeight="1"/>
    <row r="303" customFormat="1" ht="12" customHeight="1"/>
    <row r="304" customFormat="1" ht="12" customHeight="1"/>
    <row r="305" customFormat="1" ht="12" customHeight="1"/>
    <row r="306" customFormat="1" ht="12" customHeight="1"/>
    <row r="307" customFormat="1" ht="12" customHeight="1"/>
    <row r="308" customFormat="1" ht="12" customHeight="1"/>
    <row r="309" customFormat="1" ht="12" customHeight="1"/>
    <row r="310" customFormat="1" ht="12" customHeight="1"/>
    <row r="311" customFormat="1" ht="12" customHeight="1"/>
    <row r="312" customFormat="1" ht="12" customHeight="1"/>
    <row r="313" customFormat="1" ht="12" customHeight="1"/>
    <row r="314" customFormat="1" ht="12" customHeight="1"/>
    <row r="315" customFormat="1" ht="12" customHeight="1"/>
    <row r="316" customFormat="1" ht="12" customHeight="1"/>
    <row r="317" customFormat="1" ht="12" customHeight="1"/>
    <row r="318" customFormat="1" ht="12" customHeight="1"/>
    <row r="319" customFormat="1" ht="12" customHeight="1"/>
    <row r="320" customFormat="1" ht="12" customHeight="1"/>
    <row r="321" customFormat="1" ht="12" customHeight="1"/>
    <row r="322" customFormat="1" ht="12" customHeight="1"/>
    <row r="323" customFormat="1" ht="12" customHeight="1"/>
    <row r="324" customFormat="1" ht="12" customHeight="1"/>
    <row r="325" customFormat="1" ht="12" customHeight="1"/>
    <row r="326" customFormat="1" ht="12" customHeight="1"/>
    <row r="327" customFormat="1" ht="12" customHeight="1"/>
    <row r="328" customFormat="1" ht="12" customHeight="1"/>
    <row r="329" customFormat="1" ht="12" customHeight="1"/>
    <row r="330" customFormat="1" ht="12" customHeight="1"/>
    <row r="331" customFormat="1" ht="12" customHeight="1"/>
    <row r="332" customFormat="1" ht="12" customHeight="1"/>
    <row r="333" customFormat="1" ht="12" customHeight="1"/>
    <row r="334" customFormat="1" ht="12" customHeight="1"/>
    <row r="335" customFormat="1" ht="12" customHeight="1"/>
    <row r="336" customFormat="1" ht="12" customHeight="1"/>
    <row r="337" customFormat="1" ht="12" customHeight="1"/>
    <row r="338" customFormat="1" ht="12" customHeight="1"/>
    <row r="339" customFormat="1" ht="12" customHeight="1"/>
    <row r="340" customFormat="1" ht="12" customHeight="1"/>
    <row r="341" customFormat="1" ht="12" customHeight="1"/>
    <row r="342" customFormat="1" ht="12" customHeight="1"/>
    <row r="343" customFormat="1" ht="12" customHeight="1"/>
    <row r="344" customFormat="1" ht="12" customHeight="1"/>
    <row r="345" customFormat="1" ht="12" customHeight="1"/>
    <row r="346" customFormat="1" ht="12" customHeight="1"/>
    <row r="347" customFormat="1" ht="12" customHeight="1"/>
    <row r="348" customFormat="1" ht="12" customHeight="1"/>
    <row r="349" customFormat="1" ht="12" customHeight="1"/>
    <row r="350" customFormat="1" ht="12" customHeight="1"/>
    <row r="351" customFormat="1" ht="12" customHeight="1"/>
    <row r="352" customFormat="1" ht="12" customHeight="1"/>
    <row r="353" customFormat="1" ht="12" customHeight="1"/>
    <row r="354" customFormat="1" ht="12" customHeight="1"/>
    <row r="355" customFormat="1" ht="12" customHeight="1"/>
    <row r="356" customFormat="1" ht="12" customHeight="1"/>
    <row r="357" customFormat="1" ht="12" customHeight="1"/>
    <row r="358" customFormat="1" ht="12" customHeight="1"/>
    <row r="359" customFormat="1" ht="12" customHeight="1"/>
    <row r="360" customFormat="1" ht="12" customHeight="1"/>
    <row r="361" customFormat="1" ht="12" customHeight="1"/>
    <row r="362" customFormat="1" ht="12" customHeight="1"/>
    <row r="363" customFormat="1" ht="12" customHeight="1"/>
    <row r="364" customFormat="1" ht="12" customHeight="1"/>
    <row r="365" customFormat="1" ht="12" customHeight="1"/>
    <row r="366" customFormat="1" ht="12" customHeight="1"/>
    <row r="367" customFormat="1" ht="12" customHeight="1"/>
    <row r="368" customFormat="1" ht="12" customHeight="1"/>
    <row r="369" customFormat="1" ht="12" customHeight="1"/>
    <row r="370" customFormat="1" ht="12" customHeight="1"/>
    <row r="371" customFormat="1" ht="12" customHeight="1"/>
    <row r="372" customFormat="1" ht="12" customHeight="1"/>
    <row r="373" customFormat="1" ht="12" customHeight="1"/>
    <row r="374" customFormat="1" ht="12" customHeight="1"/>
    <row r="375" customFormat="1" ht="12" customHeight="1"/>
    <row r="376" customFormat="1" ht="12" customHeight="1"/>
    <row r="377" customFormat="1" ht="12" customHeight="1"/>
    <row r="378" customFormat="1" ht="12" customHeight="1"/>
    <row r="379" customFormat="1" ht="12" customHeight="1"/>
    <row r="380" customFormat="1" ht="12" customHeight="1"/>
    <row r="381" customFormat="1" ht="12" customHeight="1"/>
    <row r="382" customFormat="1" ht="12" customHeight="1"/>
    <row r="383" customFormat="1" ht="12" customHeight="1"/>
    <row r="384" customFormat="1" ht="12" customHeight="1"/>
    <row r="385" customFormat="1" ht="12" customHeight="1"/>
    <row r="386" customFormat="1" ht="12" customHeight="1"/>
    <row r="387" customFormat="1" ht="12" customHeight="1"/>
    <row r="388" customFormat="1" ht="12" customHeight="1"/>
    <row r="389" customFormat="1" ht="12" customHeight="1"/>
    <row r="390" customFormat="1" ht="12" customHeight="1"/>
    <row r="391" customFormat="1" ht="12" customHeight="1"/>
    <row r="392" customFormat="1" ht="12" customHeight="1"/>
    <row r="393" customFormat="1" ht="12" customHeight="1"/>
    <row r="394" customFormat="1" ht="12" customHeight="1"/>
    <row r="395" customFormat="1" ht="12" customHeight="1"/>
    <row r="396" customFormat="1" ht="12" customHeight="1"/>
    <row r="397" customFormat="1" ht="12" customHeight="1"/>
    <row r="398" customFormat="1" ht="12" customHeight="1"/>
    <row r="399" customFormat="1" ht="12" customHeight="1"/>
    <row r="400" customFormat="1" ht="12" customHeight="1"/>
    <row r="401" customFormat="1" ht="12" customHeight="1"/>
    <row r="402" customFormat="1" ht="12" customHeight="1"/>
    <row r="403" customFormat="1" ht="12" customHeight="1"/>
    <row r="404" customFormat="1" ht="12" customHeight="1"/>
    <row r="405" customFormat="1" ht="12" customHeight="1"/>
    <row r="406" customFormat="1" ht="12" customHeight="1"/>
    <row r="407" customFormat="1" ht="12" customHeight="1"/>
    <row r="408" customFormat="1" ht="12" customHeight="1"/>
    <row r="409" customFormat="1" ht="12" customHeight="1"/>
    <row r="410" customFormat="1" ht="12" customHeight="1"/>
    <row r="411" customFormat="1" ht="12" customHeight="1"/>
    <row r="412" customFormat="1" ht="12" customHeight="1"/>
    <row r="413" customFormat="1" ht="12" customHeight="1"/>
    <row r="414" customFormat="1" ht="12" customHeight="1"/>
    <row r="415" customFormat="1" ht="12" customHeight="1"/>
    <row r="416" customFormat="1" ht="12" customHeight="1"/>
    <row r="417" customFormat="1" ht="12" customHeight="1"/>
    <row r="418" customFormat="1" ht="12" customHeight="1"/>
    <row r="419" customFormat="1" ht="12" customHeight="1"/>
    <row r="420" customFormat="1" ht="12" customHeight="1"/>
    <row r="421" customFormat="1" ht="12" customHeight="1"/>
    <row r="422" customFormat="1" ht="12" customHeight="1"/>
    <row r="423" customFormat="1" ht="12" customHeight="1"/>
    <row r="424" customFormat="1" ht="12" customHeight="1"/>
    <row r="425" customFormat="1" ht="12" customHeight="1"/>
    <row r="426" customFormat="1" ht="12" customHeight="1"/>
    <row r="427" customFormat="1" ht="12" customHeight="1"/>
    <row r="428" customFormat="1" ht="12" customHeight="1"/>
    <row r="429" customFormat="1" ht="12" customHeight="1"/>
    <row r="430" customFormat="1" ht="12" customHeight="1"/>
    <row r="431" customFormat="1" ht="12" customHeight="1"/>
    <row r="432" customFormat="1" ht="12" customHeight="1"/>
    <row r="433" customFormat="1" ht="12" customHeight="1"/>
    <row r="434" customFormat="1" ht="12" customHeight="1"/>
    <row r="435" customFormat="1" ht="12" customHeight="1"/>
    <row r="436" customFormat="1" ht="12" customHeight="1"/>
    <row r="437" customFormat="1" ht="12" customHeight="1"/>
    <row r="438" customFormat="1" ht="12" customHeight="1"/>
    <row r="439" customFormat="1" ht="12" customHeight="1"/>
    <row r="440" customFormat="1" ht="12" customHeight="1"/>
    <row r="441" customFormat="1" ht="12" customHeight="1"/>
    <row r="442" customFormat="1" ht="12" customHeight="1"/>
    <row r="443" customFormat="1" ht="12" customHeight="1"/>
    <row r="444" customFormat="1" ht="12" customHeight="1"/>
    <row r="445" customFormat="1" ht="12" customHeight="1"/>
    <row r="446" customFormat="1" ht="12" customHeight="1"/>
    <row r="447" customFormat="1" ht="12" customHeight="1"/>
    <row r="448" customFormat="1" ht="12" customHeight="1"/>
    <row r="449" customFormat="1" ht="12" customHeight="1"/>
    <row r="450" customFormat="1" ht="12" customHeight="1"/>
    <row r="451" customFormat="1" ht="12" customHeight="1"/>
    <row r="452" customFormat="1" ht="12" customHeight="1"/>
    <row r="453" customFormat="1" ht="12" customHeight="1"/>
    <row r="454" customFormat="1" ht="12" customHeight="1"/>
    <row r="455" customFormat="1" ht="12" customHeight="1"/>
    <row r="456" customFormat="1" ht="12" customHeight="1"/>
    <row r="457" customFormat="1" ht="12" customHeight="1"/>
    <row r="458" customFormat="1" ht="12" customHeight="1"/>
    <row r="459" customFormat="1" ht="12" customHeight="1"/>
    <row r="460" customFormat="1" ht="12" customHeight="1"/>
    <row r="461" customFormat="1" ht="12" customHeight="1"/>
    <row r="462" customFormat="1" ht="12" customHeight="1"/>
    <row r="463" customFormat="1" ht="12" customHeight="1"/>
    <row r="464" customFormat="1" ht="12" customHeight="1"/>
    <row r="465" customFormat="1" ht="12" customHeight="1"/>
    <row r="466" customFormat="1" ht="12" customHeight="1"/>
    <row r="467" customFormat="1" ht="12" customHeight="1"/>
    <row r="468" customFormat="1" ht="12" customHeight="1"/>
    <row r="469" customFormat="1" ht="12" customHeight="1"/>
    <row r="470" customFormat="1" ht="12" customHeight="1"/>
    <row r="471" customFormat="1" ht="12" customHeight="1"/>
    <row r="472" customFormat="1" ht="12" customHeight="1"/>
    <row r="473" customFormat="1" ht="12" customHeight="1"/>
    <row r="474" customFormat="1" ht="12" customHeight="1"/>
    <row r="475" customFormat="1" ht="12" customHeight="1"/>
    <row r="476" customFormat="1" ht="12" customHeight="1"/>
    <row r="477" customFormat="1" ht="12" customHeight="1"/>
    <row r="478" customFormat="1" ht="12" customHeight="1"/>
    <row r="479" customFormat="1" ht="12" customHeight="1"/>
    <row r="480" customFormat="1" ht="12" customHeight="1"/>
    <row r="481" customFormat="1" ht="12" customHeight="1"/>
    <row r="482" customFormat="1" ht="12" customHeight="1"/>
    <row r="483" customFormat="1" ht="12" customHeight="1"/>
    <row r="484" customFormat="1" ht="12" customHeight="1"/>
    <row r="485" customFormat="1" ht="12" customHeight="1"/>
    <row r="486" customFormat="1" ht="12" customHeight="1"/>
    <row r="487" customFormat="1" ht="12" customHeight="1"/>
    <row r="488" customFormat="1" ht="12" customHeight="1"/>
    <row r="489" customFormat="1" ht="12" customHeight="1"/>
    <row r="490" customFormat="1" ht="12" customHeight="1"/>
    <row r="491" customFormat="1" ht="12" customHeight="1"/>
    <row r="492" customFormat="1" ht="12" customHeight="1"/>
    <row r="493" customFormat="1" ht="12" customHeight="1"/>
    <row r="494" customFormat="1" ht="12" customHeight="1"/>
    <row r="495" customFormat="1" ht="12" customHeight="1"/>
    <row r="496" customFormat="1" ht="12" customHeight="1"/>
    <row r="497" customFormat="1" ht="12" customHeight="1"/>
    <row r="498" customFormat="1" ht="12" customHeight="1"/>
    <row r="499" customFormat="1" ht="12" customHeight="1"/>
    <row r="500" customFormat="1" ht="12" customHeight="1"/>
    <row r="501" customFormat="1" ht="12" customHeight="1"/>
    <row r="502" customFormat="1" ht="12" customHeight="1"/>
    <row r="503" customFormat="1" ht="12" customHeight="1"/>
    <row r="504" customFormat="1" ht="12" customHeight="1"/>
    <row r="505" customFormat="1" ht="12" customHeight="1"/>
    <row r="506" customFormat="1" ht="12" customHeight="1"/>
    <row r="507" customFormat="1" ht="12" customHeight="1"/>
    <row r="508" customFormat="1" ht="12" customHeight="1"/>
    <row r="509" customFormat="1" ht="12" customHeight="1"/>
    <row r="510" customFormat="1" ht="12" customHeight="1"/>
    <row r="511" customFormat="1" ht="12" customHeight="1"/>
    <row r="512" customFormat="1" ht="12" customHeight="1"/>
    <row r="513" customFormat="1" ht="12" customHeight="1"/>
    <row r="514" customFormat="1" ht="12" customHeight="1"/>
    <row r="515" customFormat="1" ht="12" customHeight="1"/>
    <row r="516" customFormat="1" ht="12" customHeight="1"/>
    <row r="517" customFormat="1" ht="12" customHeight="1"/>
    <row r="518" customFormat="1" ht="12" customHeight="1"/>
    <row r="519" customFormat="1" ht="12" customHeight="1"/>
    <row r="520" customFormat="1" ht="12" customHeight="1"/>
    <row r="521" customFormat="1" ht="12" customHeight="1"/>
    <row r="522" customFormat="1" ht="12" customHeight="1"/>
    <row r="523" customFormat="1" ht="12" customHeight="1"/>
    <row r="524" customFormat="1" ht="12" customHeight="1"/>
    <row r="525" customFormat="1" ht="12" customHeight="1"/>
    <row r="526" customFormat="1" ht="12" customHeight="1"/>
    <row r="527" customFormat="1" ht="12" customHeight="1"/>
    <row r="528" customFormat="1" ht="12" customHeight="1"/>
    <row r="529" customFormat="1" ht="12" customHeight="1"/>
    <row r="530" customFormat="1" ht="12" customHeight="1"/>
    <row r="531" customFormat="1" ht="12" customHeight="1"/>
    <row r="532" customFormat="1" ht="12" customHeight="1"/>
    <row r="533" customFormat="1" ht="12" customHeight="1"/>
    <row r="534" customFormat="1" ht="12" customHeight="1"/>
    <row r="535" customFormat="1" ht="12" customHeight="1"/>
    <row r="536" customFormat="1" ht="12" customHeight="1"/>
    <row r="537" customFormat="1" ht="12" customHeight="1"/>
    <row r="538" customFormat="1" ht="12" customHeight="1"/>
    <row r="539" customFormat="1" ht="12" customHeight="1"/>
    <row r="540" customFormat="1" ht="12" customHeight="1"/>
    <row r="541" customFormat="1" ht="12" customHeight="1"/>
    <row r="542" customFormat="1" ht="12" customHeight="1"/>
    <row r="543" customFormat="1" ht="12" customHeight="1"/>
    <row r="544" customFormat="1" ht="12" customHeight="1"/>
    <row r="545" customFormat="1" ht="12" customHeight="1"/>
    <row r="546" customFormat="1" ht="12" customHeight="1"/>
    <row r="547" customFormat="1" ht="12" customHeight="1"/>
    <row r="548" customFormat="1" ht="12" customHeight="1"/>
    <row r="549" customFormat="1" ht="12" customHeight="1"/>
    <row r="550" customFormat="1" ht="12" customHeight="1"/>
    <row r="551" customFormat="1" ht="12" customHeight="1"/>
    <row r="552" customFormat="1" ht="12" customHeight="1"/>
    <row r="553" customFormat="1" ht="12" customHeight="1"/>
    <row r="554" customFormat="1" ht="12" customHeight="1"/>
    <row r="555" customFormat="1" ht="12" customHeight="1"/>
    <row r="556" customFormat="1" ht="12" customHeight="1"/>
    <row r="557" customFormat="1" ht="12" customHeight="1"/>
    <row r="558" customFormat="1" ht="12" customHeight="1"/>
    <row r="559" customFormat="1" ht="12" customHeight="1"/>
    <row r="560" customFormat="1" ht="12" customHeight="1"/>
    <row r="561" customFormat="1" ht="12" customHeight="1"/>
    <row r="562" customFormat="1" ht="12" customHeight="1"/>
    <row r="563" customFormat="1" ht="12" customHeight="1"/>
    <row r="564" customFormat="1" ht="12" customHeight="1"/>
    <row r="565" customFormat="1" ht="12" customHeight="1"/>
    <row r="566" customFormat="1" ht="12" customHeight="1"/>
    <row r="567" customFormat="1" ht="12" customHeight="1"/>
    <row r="568" customFormat="1" ht="12" customHeight="1"/>
    <row r="569" customFormat="1" ht="12" customHeight="1"/>
    <row r="570" customFormat="1" ht="12" customHeight="1"/>
    <row r="571" customFormat="1" ht="12" customHeight="1"/>
    <row r="572" customFormat="1" ht="12" customHeight="1"/>
    <row r="573" customFormat="1" ht="12" customHeight="1"/>
    <row r="574" customFormat="1" ht="12" customHeight="1"/>
    <row r="575" customFormat="1" ht="12" customHeight="1"/>
    <row r="576" customFormat="1" ht="12" customHeight="1"/>
    <row r="577" customFormat="1" ht="12" customHeight="1"/>
    <row r="578" customFormat="1" ht="12" customHeight="1"/>
    <row r="579" customFormat="1" ht="12" customHeight="1"/>
    <row r="580" customFormat="1" ht="12" customHeight="1"/>
    <row r="581" customFormat="1" ht="12" customHeight="1"/>
    <row r="582" customFormat="1" ht="12" customHeight="1"/>
    <row r="583" customFormat="1" ht="12" customHeight="1"/>
    <row r="584" customFormat="1" ht="12" customHeight="1"/>
    <row r="585" customFormat="1" ht="12" customHeight="1"/>
    <row r="586" customFormat="1" ht="12" customHeight="1"/>
    <row r="587" customFormat="1" ht="12" customHeight="1"/>
    <row r="588" customFormat="1" ht="12" customHeight="1"/>
    <row r="589" customFormat="1" ht="12" customHeight="1"/>
    <row r="590" customFormat="1" ht="12" customHeight="1"/>
    <row r="591" customFormat="1" ht="12" customHeight="1"/>
    <row r="592" customFormat="1" ht="12" customHeight="1"/>
    <row r="593" customFormat="1" ht="12" customHeight="1"/>
    <row r="594" customFormat="1" ht="12" customHeight="1"/>
    <row r="595" customFormat="1" ht="12" customHeight="1"/>
    <row r="596" customFormat="1" ht="12" customHeight="1"/>
    <row r="597" customFormat="1" ht="12" customHeight="1"/>
    <row r="598" customFormat="1" ht="12" customHeight="1"/>
    <row r="599" customFormat="1" ht="12" customHeight="1"/>
    <row r="600" customFormat="1" ht="12" customHeight="1"/>
    <row r="601" customFormat="1" ht="12" customHeight="1"/>
    <row r="602" customFormat="1" ht="12" customHeight="1"/>
    <row r="603" customFormat="1" ht="12" customHeight="1"/>
    <row r="604" customFormat="1" ht="12" customHeight="1"/>
    <row r="605" customFormat="1" ht="12" customHeight="1"/>
    <row r="606" customFormat="1" ht="12" customHeight="1"/>
    <row r="607" customFormat="1" ht="12" customHeight="1"/>
    <row r="608" customFormat="1" ht="12" customHeight="1"/>
    <row r="609" customFormat="1" ht="12" customHeight="1"/>
    <row r="610" customFormat="1" ht="12" customHeight="1"/>
    <row r="611" customFormat="1" ht="12" customHeight="1"/>
    <row r="612" customFormat="1" ht="12" customHeight="1"/>
    <row r="613" customFormat="1" ht="12" customHeight="1"/>
    <row r="614" customFormat="1" ht="12" customHeight="1"/>
    <row r="615" customFormat="1" ht="12" customHeight="1"/>
    <row r="616" customFormat="1" ht="12" customHeight="1"/>
    <row r="617" customFormat="1" ht="12" customHeight="1"/>
    <row r="618" customFormat="1" ht="12" customHeight="1"/>
    <row r="619" customFormat="1" ht="12" customHeight="1"/>
    <row r="620" customFormat="1" ht="12" customHeight="1"/>
    <row r="621" customFormat="1" ht="12" customHeight="1"/>
    <row r="622" customFormat="1" ht="12" customHeight="1"/>
    <row r="623" customFormat="1" ht="12" customHeight="1"/>
    <row r="624" customFormat="1" ht="12" customHeight="1"/>
    <row r="625" customFormat="1" ht="12" customHeight="1"/>
    <row r="626" customFormat="1" ht="12" customHeight="1"/>
    <row r="627" customFormat="1" ht="12" customHeight="1"/>
    <row r="628" customFormat="1" ht="12" customHeight="1"/>
    <row r="629" customFormat="1" ht="12" customHeight="1"/>
    <row r="630" customFormat="1" ht="12" customHeight="1"/>
    <row r="631" customFormat="1" ht="12" customHeight="1"/>
    <row r="632" customFormat="1" ht="12" customHeight="1"/>
    <row r="633" customFormat="1" ht="12" customHeight="1"/>
    <row r="634" customFormat="1" ht="12" customHeight="1"/>
    <row r="635" customFormat="1" ht="12" customHeight="1"/>
    <row r="636" customFormat="1" ht="12" customHeight="1"/>
    <row r="637" customFormat="1" ht="12" customHeight="1"/>
    <row r="638" customFormat="1" ht="12" customHeight="1"/>
    <row r="639" customFormat="1" ht="12" customHeight="1"/>
    <row r="640" customFormat="1" ht="12" customHeight="1"/>
    <row r="641" customFormat="1" ht="12" customHeight="1"/>
    <row r="642" customFormat="1" ht="12" customHeight="1"/>
    <row r="643" customFormat="1" ht="12" customHeight="1"/>
    <row r="644" customFormat="1" ht="12" customHeight="1"/>
    <row r="645" customFormat="1" ht="12" customHeight="1"/>
    <row r="646" customFormat="1" ht="12" customHeight="1"/>
    <row r="647" customFormat="1" ht="12" customHeight="1"/>
    <row r="648" customFormat="1" ht="12" customHeight="1"/>
    <row r="649" customFormat="1" ht="12" customHeight="1"/>
    <row r="650" customFormat="1" ht="12" customHeight="1"/>
    <row r="651" customFormat="1" ht="12" customHeight="1"/>
    <row r="652" customFormat="1" ht="12" customHeight="1"/>
    <row r="653" customFormat="1" ht="12" customHeight="1"/>
    <row r="654" customFormat="1" ht="12" customHeight="1"/>
    <row r="655" customFormat="1" ht="12" customHeight="1"/>
    <row r="656" customFormat="1" ht="12" customHeight="1"/>
    <row r="657" customFormat="1" ht="12" customHeight="1"/>
    <row r="658" customFormat="1" ht="12" customHeight="1"/>
    <row r="659" customFormat="1" ht="12" customHeight="1"/>
    <row r="660" customFormat="1" ht="12" customHeight="1"/>
    <row r="661" customFormat="1" ht="12" customHeight="1"/>
    <row r="662" customFormat="1" ht="12" customHeight="1"/>
    <row r="663" customFormat="1" ht="12" customHeight="1"/>
    <row r="664" customFormat="1" ht="12" customHeight="1"/>
    <row r="665" customFormat="1" ht="12" customHeight="1"/>
    <row r="666" customFormat="1" ht="12" customHeight="1"/>
    <row r="667" customFormat="1" ht="12" customHeight="1"/>
    <row r="668" customFormat="1" ht="12" customHeight="1"/>
    <row r="669" customFormat="1" ht="12" customHeight="1"/>
    <row r="670" customFormat="1" ht="12" customHeight="1"/>
    <row r="671" customFormat="1" ht="12" customHeight="1"/>
    <row r="672" customFormat="1" ht="12" customHeight="1"/>
    <row r="673" customFormat="1" ht="12" customHeight="1"/>
    <row r="674" customFormat="1" ht="12" customHeight="1"/>
    <row r="675" customFormat="1" ht="12" customHeight="1"/>
    <row r="676" customFormat="1" ht="12" customHeight="1"/>
    <row r="677" customFormat="1" ht="12" customHeight="1"/>
    <row r="678" customFormat="1" ht="12" customHeight="1"/>
    <row r="679" customFormat="1" ht="12" customHeight="1"/>
    <row r="680" customFormat="1" ht="12" customHeight="1"/>
    <row r="681" customFormat="1" ht="12" customHeight="1"/>
    <row r="682" customFormat="1" ht="12" customHeight="1"/>
    <row r="683" customFormat="1" ht="12" customHeight="1"/>
    <row r="684" customFormat="1" ht="12" customHeight="1"/>
    <row r="685" customFormat="1" ht="12" customHeight="1"/>
    <row r="686" customFormat="1" ht="12" customHeight="1"/>
    <row r="687" customFormat="1" ht="12" customHeight="1"/>
    <row r="688" customFormat="1" ht="12" customHeight="1"/>
    <row r="689" customFormat="1" ht="12" customHeight="1"/>
    <row r="690" customFormat="1" ht="12" customHeight="1"/>
    <row r="691" customFormat="1" ht="12" customHeight="1"/>
    <row r="692" customFormat="1" ht="12" customHeight="1"/>
    <row r="693" customFormat="1" ht="12" customHeight="1"/>
    <row r="694" customFormat="1" ht="12" customHeight="1"/>
    <row r="695" customFormat="1" ht="12" customHeight="1"/>
    <row r="696" customFormat="1" ht="12" customHeight="1"/>
    <row r="697" customFormat="1" ht="12" customHeight="1"/>
    <row r="698" customFormat="1" ht="12" customHeight="1"/>
    <row r="699" customFormat="1" ht="12" customHeight="1"/>
    <row r="700" customFormat="1" ht="12" customHeight="1"/>
    <row r="701" customFormat="1" ht="12" customHeight="1"/>
    <row r="702" customFormat="1" ht="12" customHeight="1"/>
    <row r="703" customFormat="1" ht="12" customHeight="1"/>
    <row r="704" customFormat="1" ht="12" customHeight="1"/>
    <row r="705" customFormat="1" ht="12" customHeight="1"/>
    <row r="706" customFormat="1" ht="12" customHeight="1"/>
    <row r="707" customFormat="1" ht="12" customHeight="1"/>
    <row r="708" customFormat="1" ht="12" customHeight="1"/>
    <row r="709" customFormat="1" ht="12" customHeight="1"/>
    <row r="710" customFormat="1" ht="12" customHeight="1"/>
    <row r="711" customFormat="1" ht="12" customHeight="1"/>
    <row r="712" customFormat="1" ht="12" customHeight="1"/>
    <row r="713" customFormat="1" ht="12" customHeight="1"/>
    <row r="714" customFormat="1" ht="12" customHeight="1"/>
    <row r="715" customFormat="1" ht="12" customHeight="1"/>
    <row r="716" customFormat="1" ht="12" customHeight="1"/>
    <row r="717" customFormat="1" ht="12" customHeight="1"/>
    <row r="718" customFormat="1" ht="12" customHeight="1"/>
    <row r="719" customFormat="1" ht="12" customHeight="1"/>
    <row r="720" customFormat="1" ht="12" customHeight="1"/>
    <row r="721" customFormat="1" ht="12" customHeight="1"/>
    <row r="722" customFormat="1" ht="12" customHeight="1"/>
    <row r="723" customFormat="1" ht="12" customHeight="1"/>
    <row r="724" customFormat="1" ht="12" customHeight="1"/>
    <row r="725" customFormat="1" ht="12" customHeight="1"/>
    <row r="726" customFormat="1" ht="12" customHeight="1"/>
    <row r="727" customFormat="1" ht="12" customHeight="1"/>
    <row r="728" customFormat="1" ht="12" customHeight="1"/>
    <row r="729" customFormat="1" ht="12" customHeight="1"/>
    <row r="730" customFormat="1" ht="12" customHeight="1"/>
    <row r="731" customFormat="1" ht="12" customHeight="1"/>
    <row r="732" customFormat="1" ht="12" customHeight="1"/>
    <row r="733" customFormat="1" ht="12" customHeight="1"/>
    <row r="734" customFormat="1" ht="12" customHeight="1"/>
    <row r="735" customFormat="1" ht="12" customHeight="1"/>
    <row r="736" customFormat="1" ht="12" customHeight="1"/>
    <row r="737" customFormat="1" ht="12" customHeight="1"/>
    <row r="738" customFormat="1" ht="12" customHeight="1"/>
    <row r="739" customFormat="1" ht="12" customHeight="1"/>
    <row r="740" customFormat="1" ht="12" customHeight="1"/>
    <row r="741" customFormat="1" ht="12" customHeight="1"/>
    <row r="742" customFormat="1" ht="12" customHeight="1"/>
    <row r="743" customFormat="1" ht="12" customHeight="1"/>
    <row r="744" customFormat="1" ht="12" customHeight="1"/>
    <row r="745" customFormat="1" ht="12" customHeight="1"/>
    <row r="746" customFormat="1" ht="12" customHeight="1"/>
    <row r="747" customFormat="1" ht="12" customHeight="1"/>
    <row r="748" customFormat="1" ht="12" customHeight="1"/>
    <row r="749" customFormat="1" ht="12" customHeight="1"/>
    <row r="750" customFormat="1" ht="12" customHeight="1"/>
    <row r="751" customFormat="1" ht="12" customHeight="1"/>
    <row r="752" customFormat="1" ht="12" customHeight="1"/>
    <row r="753" customFormat="1" ht="12" customHeight="1"/>
    <row r="754" customFormat="1" ht="12" customHeight="1"/>
    <row r="755" customFormat="1" ht="12" customHeight="1"/>
    <row r="756" customFormat="1" ht="12" customHeight="1"/>
    <row r="757" customFormat="1" ht="12" customHeight="1"/>
    <row r="758" customFormat="1" ht="12" customHeight="1"/>
    <row r="759" customFormat="1" ht="12" customHeight="1"/>
    <row r="760" customFormat="1" ht="12" customHeight="1"/>
    <row r="761" customFormat="1" ht="12" customHeight="1"/>
    <row r="762" customFormat="1" ht="12" customHeight="1"/>
    <row r="763" customFormat="1" ht="12" customHeight="1"/>
    <row r="764" customFormat="1" ht="12" customHeight="1"/>
    <row r="765" customFormat="1" ht="12" customHeight="1"/>
    <row r="766" customFormat="1" ht="12" customHeight="1"/>
    <row r="767" customFormat="1" ht="12" customHeight="1"/>
    <row r="768" customFormat="1" ht="12" customHeight="1"/>
    <row r="769" customFormat="1" ht="12" customHeight="1"/>
    <row r="770" customFormat="1" ht="12" customHeight="1"/>
    <row r="771" customFormat="1" ht="12" customHeight="1"/>
    <row r="772" customFormat="1" ht="12" customHeight="1"/>
    <row r="773" customFormat="1" ht="12" customHeight="1"/>
    <row r="774" customFormat="1" ht="12" customHeight="1"/>
    <row r="775" customFormat="1" ht="12" customHeight="1"/>
    <row r="776" customFormat="1" ht="12" customHeight="1"/>
    <row r="777" customFormat="1" ht="12" customHeight="1"/>
    <row r="778" customFormat="1" ht="12" customHeight="1"/>
    <row r="779" customFormat="1" ht="12" customHeight="1"/>
    <row r="780" customFormat="1" ht="12" customHeight="1"/>
    <row r="781" customFormat="1" ht="12" customHeight="1"/>
    <row r="782" customFormat="1" ht="12" customHeight="1"/>
    <row r="783" customFormat="1" ht="12" customHeight="1"/>
    <row r="784" customFormat="1" ht="12" customHeight="1"/>
    <row r="785" customFormat="1" ht="12" customHeight="1"/>
    <row r="786" customFormat="1" ht="12" customHeight="1"/>
    <row r="787" customFormat="1" ht="12" customHeight="1"/>
    <row r="788" customFormat="1" ht="12" customHeight="1"/>
    <row r="789" customFormat="1" ht="12" customHeight="1"/>
    <row r="790" customFormat="1" ht="12" customHeight="1"/>
    <row r="791" customFormat="1" ht="12" customHeight="1"/>
    <row r="792" customFormat="1" ht="12" customHeight="1"/>
    <row r="793" customFormat="1" ht="12" customHeight="1"/>
    <row r="794" customFormat="1" ht="12" customHeight="1"/>
    <row r="795" customFormat="1" ht="12" customHeight="1"/>
    <row r="796" customFormat="1" ht="12" customHeight="1"/>
    <row r="797" customFormat="1" ht="12" customHeight="1"/>
    <row r="798" customFormat="1" ht="12" customHeight="1"/>
    <row r="799" customFormat="1" ht="12" customHeight="1"/>
    <row r="800" customFormat="1" ht="12" customHeight="1"/>
    <row r="801" customFormat="1" ht="12" customHeight="1"/>
    <row r="802" customFormat="1" ht="12" customHeight="1"/>
    <row r="803" customFormat="1" ht="12" customHeight="1"/>
    <row r="804" customFormat="1" ht="12" customHeight="1"/>
    <row r="805" customFormat="1" ht="12" customHeight="1"/>
    <row r="806" customFormat="1" ht="12" customHeight="1"/>
    <row r="807" customFormat="1" ht="12" customHeight="1"/>
    <row r="808" customFormat="1" ht="12" customHeight="1"/>
    <row r="809" customFormat="1" ht="12" customHeight="1"/>
    <row r="810" customFormat="1" ht="12" customHeight="1"/>
    <row r="811" customFormat="1" ht="12" customHeight="1"/>
    <row r="812" customFormat="1" ht="12" customHeight="1"/>
    <row r="813" customFormat="1" ht="12" customHeight="1"/>
    <row r="814" customFormat="1" ht="12" customHeight="1"/>
    <row r="815" customFormat="1" ht="12" customHeight="1"/>
    <row r="816" customFormat="1" ht="12" customHeight="1"/>
    <row r="817" customFormat="1" ht="12" customHeight="1"/>
    <row r="818" customFormat="1" ht="12" customHeight="1"/>
    <row r="819" customFormat="1" ht="12" customHeight="1"/>
    <row r="820" customFormat="1" ht="12" customHeight="1"/>
    <row r="821" customFormat="1" ht="12" customHeight="1"/>
    <row r="822" customFormat="1" ht="12" customHeight="1"/>
    <row r="823" customFormat="1" ht="12" customHeight="1"/>
    <row r="824" customFormat="1" ht="12" customHeight="1"/>
    <row r="825" customFormat="1" ht="12" customHeight="1"/>
    <row r="826" customFormat="1" ht="12" customHeight="1"/>
    <row r="827" customFormat="1" ht="12" customHeight="1"/>
    <row r="828" customFormat="1" ht="12" customHeight="1"/>
    <row r="829" customFormat="1" ht="12" customHeight="1"/>
    <row r="830" customFormat="1" ht="12" customHeight="1"/>
    <row r="831" customFormat="1" ht="12" customHeight="1"/>
    <row r="832" customFormat="1" ht="12" customHeight="1"/>
    <row r="833" customFormat="1" ht="12" customHeight="1"/>
    <row r="834" customFormat="1" ht="12" customHeight="1"/>
    <row r="835" customFormat="1" ht="12" customHeight="1"/>
    <row r="836" customFormat="1" ht="12" customHeight="1"/>
    <row r="837" customFormat="1" ht="12" customHeight="1"/>
    <row r="838" customFormat="1" ht="12" customHeight="1"/>
    <row r="839" customFormat="1" ht="12" customHeight="1"/>
    <row r="840" customFormat="1" ht="12" customHeight="1"/>
    <row r="841" customFormat="1" ht="12" customHeight="1"/>
    <row r="842" customFormat="1" ht="12" customHeight="1"/>
    <row r="843" customFormat="1" ht="12" customHeight="1"/>
    <row r="844" customFormat="1" ht="12" customHeight="1"/>
    <row r="845" customFormat="1" ht="12" customHeight="1"/>
    <row r="846" customFormat="1" ht="12" customHeight="1"/>
    <row r="847" customFormat="1" ht="12" customHeight="1"/>
    <row r="848" customFormat="1" ht="12" customHeight="1"/>
    <row r="849" customFormat="1" ht="12" customHeight="1"/>
    <row r="850" customFormat="1" ht="12" customHeight="1"/>
    <row r="851" customFormat="1" ht="12" customHeight="1"/>
    <row r="852" customFormat="1" ht="12" customHeight="1"/>
    <row r="853" customFormat="1" ht="12" customHeight="1"/>
    <row r="854" customFormat="1" ht="12" customHeight="1"/>
    <row r="855" customFormat="1" ht="12" customHeight="1"/>
    <row r="856" customFormat="1" ht="12" customHeight="1"/>
    <row r="857" customFormat="1" ht="12" customHeight="1"/>
    <row r="858" customFormat="1" ht="12" customHeight="1"/>
    <row r="859" customFormat="1" ht="12" customHeight="1"/>
    <row r="860" customFormat="1" ht="12" customHeight="1"/>
    <row r="861" customFormat="1" ht="12" customHeight="1"/>
    <row r="862" customFormat="1" ht="12" customHeight="1"/>
    <row r="863" customFormat="1" ht="12" customHeight="1"/>
    <row r="864" customFormat="1" ht="12" customHeight="1"/>
    <row r="865" customFormat="1" ht="12" customHeight="1"/>
    <row r="866" customFormat="1" ht="12" customHeight="1"/>
    <row r="867" customFormat="1" ht="12" customHeight="1"/>
    <row r="868" customFormat="1" ht="12" customHeight="1"/>
    <row r="869" customFormat="1" ht="12" customHeight="1"/>
    <row r="870" customFormat="1" ht="12" customHeight="1"/>
    <row r="871" customFormat="1" ht="12" customHeight="1"/>
    <row r="872" customFormat="1" ht="12" customHeight="1"/>
    <row r="873" customFormat="1" ht="12" customHeight="1"/>
    <row r="874" customFormat="1" ht="12" customHeight="1"/>
    <row r="875" customFormat="1" ht="12" customHeight="1"/>
    <row r="876" customFormat="1" ht="12" customHeight="1"/>
    <row r="877" customFormat="1" ht="12" customHeight="1"/>
    <row r="878" customFormat="1" ht="12" customHeight="1"/>
    <row r="879" customFormat="1" ht="12" customHeight="1"/>
    <row r="880" customFormat="1" ht="12" customHeight="1"/>
    <row r="881" customFormat="1" ht="12" customHeight="1"/>
    <row r="882" customFormat="1" ht="12" customHeight="1"/>
    <row r="883" customFormat="1" ht="12" customHeight="1"/>
    <row r="884" customFormat="1" ht="12" customHeight="1"/>
    <row r="885" customFormat="1" ht="12" customHeight="1"/>
    <row r="886" customFormat="1" ht="12" customHeight="1"/>
    <row r="887" customFormat="1" ht="12" customHeight="1"/>
    <row r="888" customFormat="1" ht="12" customHeight="1"/>
    <row r="889" customFormat="1" ht="12" customHeight="1"/>
    <row r="890" customFormat="1" ht="12" customHeight="1"/>
    <row r="891" customFormat="1" ht="12" customHeight="1"/>
    <row r="892" customFormat="1" ht="12" customHeight="1"/>
    <row r="893" customFormat="1" ht="12" customHeight="1"/>
    <row r="894" customFormat="1" ht="12" customHeight="1"/>
    <row r="895" customFormat="1" ht="12" customHeight="1"/>
    <row r="896" customFormat="1" ht="12" customHeight="1"/>
    <row r="897" customFormat="1" ht="12" customHeight="1"/>
    <row r="898" customFormat="1" ht="12" customHeight="1"/>
    <row r="899" customFormat="1" ht="12" customHeight="1"/>
    <row r="900" customFormat="1" ht="12" customHeight="1"/>
    <row r="901" customFormat="1" ht="12" customHeight="1"/>
    <row r="902" customFormat="1" ht="12" customHeight="1"/>
    <row r="903" customFormat="1" ht="12" customHeight="1"/>
    <row r="904" customFormat="1" ht="12" customHeight="1"/>
    <row r="905" customFormat="1" ht="12" customHeight="1"/>
    <row r="906" customFormat="1" ht="12" customHeight="1"/>
    <row r="907" customFormat="1" ht="12" customHeight="1"/>
    <row r="908" customFormat="1" ht="12" customHeight="1"/>
    <row r="909" customFormat="1" ht="12" customHeight="1"/>
    <row r="910" customFormat="1" ht="12" customHeight="1"/>
    <row r="911" customFormat="1" ht="12" customHeight="1"/>
    <row r="912" customFormat="1" ht="12" customHeight="1"/>
    <row r="913" customFormat="1" ht="12" customHeight="1"/>
    <row r="914" customFormat="1" ht="12" customHeight="1"/>
    <row r="915" customFormat="1" ht="12" customHeight="1"/>
    <row r="916" customFormat="1" ht="12" customHeight="1"/>
    <row r="917" customFormat="1" ht="12" customHeight="1"/>
    <row r="918" customFormat="1" ht="12" customHeight="1"/>
    <row r="919" customFormat="1" ht="12" customHeight="1"/>
    <row r="920" customFormat="1" ht="12" customHeight="1"/>
    <row r="921" customFormat="1" ht="12" customHeight="1"/>
    <row r="922" customFormat="1" ht="12" customHeight="1"/>
    <row r="923" customFormat="1" ht="12" customHeight="1"/>
    <row r="924" customFormat="1" ht="12" customHeight="1"/>
    <row r="925" customFormat="1" ht="12" customHeight="1"/>
    <row r="926" customFormat="1" ht="12" customHeight="1"/>
    <row r="927" customFormat="1" ht="12" customHeight="1"/>
    <row r="928" customFormat="1" ht="12" customHeight="1"/>
    <row r="929" customFormat="1" ht="12" customHeight="1"/>
    <row r="930" customFormat="1" ht="12" customHeight="1"/>
    <row r="931" customFormat="1" ht="12" customHeight="1"/>
    <row r="932" customFormat="1" ht="12" customHeight="1"/>
    <row r="933" customFormat="1" ht="12" customHeight="1"/>
    <row r="934" customFormat="1" ht="12" customHeight="1"/>
    <row r="935" customFormat="1" ht="12" customHeight="1"/>
    <row r="936" customFormat="1" ht="12" customHeight="1"/>
    <row r="937" customFormat="1" ht="12" customHeight="1"/>
    <row r="938" customFormat="1" ht="12" customHeight="1"/>
    <row r="939" customFormat="1" ht="12" customHeight="1"/>
    <row r="940" customFormat="1" ht="12" customHeight="1"/>
    <row r="941" customFormat="1" ht="12" customHeight="1"/>
    <row r="942" customFormat="1" ht="12" customHeight="1"/>
    <row r="943" customFormat="1" ht="12" customHeight="1"/>
    <row r="944" customFormat="1" ht="12" customHeight="1"/>
    <row r="945" customFormat="1" ht="12" customHeight="1"/>
    <row r="946" customFormat="1" ht="12" customHeight="1"/>
    <row r="947" customFormat="1" ht="12" customHeight="1"/>
    <row r="948" customFormat="1" ht="12" customHeight="1"/>
    <row r="949" customFormat="1" ht="12" customHeight="1"/>
    <row r="950" customFormat="1" ht="12" customHeight="1"/>
    <row r="951" customFormat="1" ht="12" customHeight="1"/>
    <row r="952" customFormat="1" ht="12" customHeight="1"/>
    <row r="953" customFormat="1" ht="12" customHeight="1"/>
    <row r="954" customFormat="1" ht="12" customHeight="1"/>
    <row r="955" customFormat="1" ht="12" customHeight="1"/>
    <row r="956" customFormat="1" ht="12" customHeight="1"/>
    <row r="957" customFormat="1" ht="12" customHeight="1"/>
    <row r="958" customFormat="1" ht="12" customHeight="1"/>
    <row r="959" customFormat="1" ht="12" customHeight="1"/>
    <row r="960" customFormat="1" ht="12" customHeight="1"/>
    <row r="961" customFormat="1" ht="12" customHeight="1"/>
    <row r="962" customFormat="1" ht="12" customHeight="1"/>
    <row r="963" customFormat="1" ht="12" customHeight="1"/>
    <row r="964" customFormat="1" ht="12" customHeight="1"/>
    <row r="965" customFormat="1" ht="12" customHeight="1"/>
    <row r="966" customFormat="1" ht="12" customHeight="1"/>
    <row r="967" customFormat="1" ht="12" customHeight="1"/>
    <row r="968" customFormat="1" ht="12" customHeight="1"/>
    <row r="969" customFormat="1" ht="12" customHeight="1"/>
    <row r="970" customFormat="1" ht="12" customHeight="1"/>
    <row r="971" customFormat="1" ht="12" customHeight="1"/>
    <row r="972" customFormat="1" ht="12" customHeight="1"/>
    <row r="973" customFormat="1" ht="12" customHeight="1"/>
    <row r="974" customFormat="1" ht="12" customHeight="1"/>
    <row r="975" customFormat="1" ht="12" customHeight="1"/>
    <row r="976" customFormat="1" ht="12" customHeight="1"/>
    <row r="977" customFormat="1" ht="12" customHeight="1"/>
    <row r="978" customFormat="1" ht="12" customHeight="1"/>
    <row r="979" customFormat="1" ht="12" customHeight="1"/>
    <row r="980" customFormat="1" ht="12" customHeight="1"/>
    <row r="981" customFormat="1" ht="12" customHeight="1"/>
    <row r="982" customFormat="1" ht="12" customHeight="1"/>
    <row r="983" customFormat="1" ht="12" customHeight="1"/>
    <row r="984" customFormat="1" ht="12" customHeight="1"/>
    <row r="985" customFormat="1" ht="12" customHeight="1"/>
    <row r="986" customFormat="1" ht="12" customHeight="1"/>
    <row r="987" customFormat="1" ht="12" customHeight="1"/>
    <row r="988" customFormat="1" ht="12" customHeight="1"/>
    <row r="989" customFormat="1" ht="12" customHeight="1"/>
    <row r="990" customFormat="1" ht="12" customHeight="1"/>
    <row r="991" customFormat="1" ht="12" customHeight="1"/>
    <row r="992" customFormat="1" ht="12" customHeight="1"/>
    <row r="993" customFormat="1" ht="12" customHeight="1"/>
    <row r="994" customFormat="1" ht="12" customHeight="1"/>
    <row r="995" customFormat="1" ht="12" customHeight="1"/>
    <row r="996" customFormat="1" ht="12" customHeight="1"/>
    <row r="997" customFormat="1" ht="12" customHeight="1"/>
    <row r="998" customFormat="1" ht="12" customHeight="1"/>
    <row r="999" customFormat="1" ht="12" customHeight="1"/>
    <row r="1000" customFormat="1" ht="12" customHeight="1"/>
  </sheetData>
  <mergeCells count="1">
    <mergeCell ref="C1:E1"/>
  </mergeCells>
  <dataValidations count="2">
    <dataValidation type="list" allowBlank="1" showErrorMessage="1" sqref="B4" xr:uid="{4AE5F941-E57B-BF44-A065-031DEEEE94F6}">
      <formula1>artiesten</formula1>
    </dataValidation>
    <dataValidation type="list" allowBlank="1" showErrorMessage="1" sqref="B5" xr:uid="{BB63B901-A324-E244-B12D-6D8ACC82E236}">
      <formula1>productie</formula1>
    </dataValidation>
  </dataValidations>
  <pageMargins left="0.75" right="0.75" top="1" bottom="1" header="0" footer="0"/>
  <pageSetup paperSize="9" orientation="portrait"/>
  <legacyDrawing r:id="rId1"/>
</worksheet>
</file>

<file path=xl/worksheets/sheet4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>
    <pageSetUpPr fitToPage="1"/>
  </sheetPr>
  <dimension ref="A1:Z1000"/>
  <sheetViews>
    <sheetView workbookViewId="0">
      <selection sqref="A1:XFD1048576"/>
    </sheetView>
  </sheetViews>
  <sheetFormatPr defaultColWidth="14.5" defaultRowHeight="15" customHeight="1"/>
  <cols>
    <col min="1" max="1" width="60.5" customWidth="1"/>
    <col min="2" max="3" width="13.5" customWidth="1"/>
    <col min="4" max="4" width="10.875" customWidth="1"/>
    <col min="5" max="5" width="16.125" customWidth="1"/>
    <col min="6" max="26" width="10.875" customWidth="1"/>
  </cols>
  <sheetData>
    <row r="1" spans="1:26" s="93" customFormat="1" ht="15.95" customHeight="1">
      <c r="A1" s="128" t="s">
        <v>40</v>
      </c>
      <c r="B1" s="92">
        <v>2026</v>
      </c>
      <c r="C1" s="170" t="s">
        <v>139</v>
      </c>
      <c r="D1" s="183"/>
      <c r="E1" s="182"/>
      <c r="F1" s="96"/>
      <c r="G1" s="96"/>
      <c r="H1" s="96"/>
      <c r="I1" s="96"/>
      <c r="J1" s="96"/>
      <c r="K1" s="96"/>
      <c r="L1" s="96"/>
      <c r="M1" s="96"/>
      <c r="N1" s="96"/>
    </row>
    <row r="2" spans="1:26" ht="12" customHeight="1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</row>
    <row r="3" spans="1:26" ht="12" customHeight="1">
      <c r="A3" s="17" t="s">
        <v>42</v>
      </c>
      <c r="B3" s="18" t="s">
        <v>15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26" ht="12" customHeight="1">
      <c r="A4" s="17" t="s">
        <v>43</v>
      </c>
      <c r="B4" s="18" t="s">
        <v>15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</row>
    <row r="5" spans="1:26" ht="12" customHeight="1">
      <c r="A5" s="17" t="s">
        <v>44</v>
      </c>
      <c r="B5" s="18" t="s">
        <v>15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</row>
    <row r="6" spans="1:26" ht="12" customHeight="1">
      <c r="A6" s="17" t="s">
        <v>45</v>
      </c>
      <c r="B6" s="25">
        <v>0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2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</row>
    <row r="8" spans="1:26" ht="12" customHeight="1">
      <c r="A8" s="15" t="s">
        <v>46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</row>
    <row r="9" spans="1:26" ht="12" customHeight="1">
      <c r="A9" s="17" t="s">
        <v>47</v>
      </c>
      <c r="B9" s="20" t="s">
        <v>123</v>
      </c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</row>
    <row r="10" spans="1:26" ht="12" customHeight="1">
      <c r="A10" s="17" t="s">
        <v>49</v>
      </c>
      <c r="B10" s="6" t="s">
        <v>140</v>
      </c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</row>
    <row r="11" spans="1:26" ht="12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</row>
    <row r="12" spans="1:26" ht="12" customHeight="1">
      <c r="A12" s="17" t="s">
        <v>141</v>
      </c>
      <c r="B12" s="25">
        <v>0</v>
      </c>
      <c r="C12" s="6"/>
      <c r="D12" s="6" t="s">
        <v>15</v>
      </c>
      <c r="E12" s="6"/>
      <c r="F12" s="6"/>
      <c r="G12" s="6"/>
      <c r="H12" s="6"/>
      <c r="I12" s="6"/>
      <c r="J12" s="6"/>
      <c r="K12" s="6"/>
      <c r="L12" s="6"/>
      <c r="M12" s="6"/>
      <c r="N12" s="6"/>
    </row>
    <row r="13" spans="1:26" ht="12" customHeight="1">
      <c r="A13" s="17" t="s">
        <v>142</v>
      </c>
      <c r="B13" s="25">
        <v>0</v>
      </c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spans="1:26" ht="12" customHeight="1">
      <c r="A14" s="17" t="s">
        <v>143</v>
      </c>
      <c r="B14" s="25">
        <v>0</v>
      </c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spans="1:26" ht="12" customHeight="1">
      <c r="A15" s="17" t="s">
        <v>144</v>
      </c>
      <c r="B15" s="25">
        <v>0</v>
      </c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</row>
    <row r="16" spans="1:26" ht="12" customHeight="1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</row>
    <row r="17" spans="1:26" ht="12" customHeight="1">
      <c r="A17" s="17" t="s">
        <v>68</v>
      </c>
      <c r="B17" s="25">
        <v>0</v>
      </c>
      <c r="C17" s="6" t="s">
        <v>69</v>
      </c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</row>
    <row r="18" spans="1:26" ht="12" customHeight="1">
      <c r="A18" s="17" t="s">
        <v>116</v>
      </c>
      <c r="B18" s="25">
        <v>0</v>
      </c>
      <c r="C18" s="6" t="s">
        <v>69</v>
      </c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</row>
    <row r="19" spans="1:26" ht="12" customHeight="1">
      <c r="A19" s="17" t="s">
        <v>71</v>
      </c>
      <c r="B19" s="25">
        <v>0</v>
      </c>
      <c r="C19" s="6" t="s">
        <v>69</v>
      </c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</row>
    <row r="20" spans="1:26" ht="12" customHeight="1">
      <c r="A20" s="17" t="s">
        <v>73</v>
      </c>
      <c r="B20" s="25">
        <v>0</v>
      </c>
      <c r="C20" s="6" t="s">
        <v>69</v>
      </c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</row>
    <row r="21" spans="1:26" ht="12" customHeight="1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</row>
    <row r="22" spans="1:26" ht="12" customHeight="1">
      <c r="A22" s="17" t="s">
        <v>75</v>
      </c>
      <c r="B22" s="104">
        <f>'RSZ-tarieven'!B5</f>
        <v>0.30609999999999998</v>
      </c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</row>
    <row r="23" spans="1:26" ht="12" customHeight="1">
      <c r="A23" s="17" t="s">
        <v>76</v>
      </c>
      <c r="B23" s="104">
        <f>'RSZ-tarieven'!B15</f>
        <v>1.9799999999999998E-2</v>
      </c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</row>
    <row r="24" spans="1:26" ht="12" customHeight="1">
      <c r="A24" s="17" t="s">
        <v>77</v>
      </c>
      <c r="B24" s="104">
        <f>IF(B6&lt;10,0,1.69%)</f>
        <v>0</v>
      </c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</row>
    <row r="25" spans="1:26" ht="12" customHeight="1">
      <c r="A25" s="17" t="s">
        <v>145</v>
      </c>
      <c r="B25" s="25">
        <v>0</v>
      </c>
      <c r="C25" s="6" t="s">
        <v>15</v>
      </c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</row>
    <row r="26" spans="1:26" ht="12" customHeight="1">
      <c r="A26" s="17" t="s">
        <v>79</v>
      </c>
      <c r="B26" s="25">
        <v>0</v>
      </c>
      <c r="C26" s="6" t="s">
        <v>15</v>
      </c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</row>
    <row r="27" spans="1:26" ht="12" customHeight="1">
      <c r="A27" s="17" t="s">
        <v>80</v>
      </c>
      <c r="B27" s="25">
        <v>0</v>
      </c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</row>
    <row r="28" spans="1:26" ht="12" customHeight="1">
      <c r="A28" s="6"/>
      <c r="B28" s="6"/>
      <c r="C28" s="6"/>
      <c r="D28" s="6"/>
      <c r="E28" s="6"/>
      <c r="F28" s="6"/>
      <c r="G28" s="6"/>
      <c r="H28" s="6"/>
      <c r="I28" s="6"/>
      <c r="J28" s="28" t="s">
        <v>15</v>
      </c>
      <c r="K28" s="6"/>
      <c r="L28" s="6"/>
      <c r="M28" s="29" t="s">
        <v>15</v>
      </c>
      <c r="N28" s="6"/>
    </row>
    <row r="29" spans="1:26" ht="12" customHeight="1">
      <c r="A29" s="6"/>
      <c r="B29" s="54">
        <f>B1</f>
        <v>2026</v>
      </c>
      <c r="C29" s="55" t="s">
        <v>82</v>
      </c>
      <c r="D29" s="55" t="s">
        <v>83</v>
      </c>
      <c r="E29" s="55" t="s">
        <v>84</v>
      </c>
      <c r="F29" s="55" t="s">
        <v>85</v>
      </c>
      <c r="G29" s="55" t="s">
        <v>86</v>
      </c>
      <c r="H29" s="55" t="s">
        <v>87</v>
      </c>
      <c r="I29" s="55" t="s">
        <v>89</v>
      </c>
      <c r="J29" s="55" t="s">
        <v>90</v>
      </c>
      <c r="K29" s="55" t="s">
        <v>91</v>
      </c>
      <c r="L29" s="55" t="s">
        <v>92</v>
      </c>
      <c r="M29" s="55" t="s">
        <v>93</v>
      </c>
      <c r="N29" s="56" t="s">
        <v>95</v>
      </c>
    </row>
    <row r="30" spans="1:26" ht="12" customHeight="1">
      <c r="A30" s="43" t="s">
        <v>146</v>
      </c>
      <c r="B30" s="44">
        <f t="shared" ref="B30:B33" si="0">SUM(C30:N30)</f>
        <v>0</v>
      </c>
      <c r="C30" s="45">
        <v>0</v>
      </c>
      <c r="D30" s="46">
        <v>0</v>
      </c>
      <c r="E30" s="46">
        <v>0</v>
      </c>
      <c r="F30" s="46">
        <v>0</v>
      </c>
      <c r="G30" s="46">
        <v>0</v>
      </c>
      <c r="H30" s="46">
        <v>0</v>
      </c>
      <c r="I30" s="46">
        <v>0</v>
      </c>
      <c r="J30" s="46">
        <v>0</v>
      </c>
      <c r="K30" s="46">
        <v>0</v>
      </c>
      <c r="L30" s="46">
        <v>0</v>
      </c>
      <c r="M30" s="46">
        <v>0</v>
      </c>
      <c r="N30" s="47">
        <v>0</v>
      </c>
    </row>
    <row r="31" spans="1:26" ht="12" customHeight="1">
      <c r="A31" s="43" t="s">
        <v>147</v>
      </c>
      <c r="B31" s="44">
        <f t="shared" si="0"/>
        <v>0</v>
      </c>
      <c r="C31" s="45">
        <v>0</v>
      </c>
      <c r="D31" s="46">
        <v>0</v>
      </c>
      <c r="E31" s="46">
        <v>0</v>
      </c>
      <c r="F31" s="46">
        <v>0</v>
      </c>
      <c r="G31" s="46">
        <v>0</v>
      </c>
      <c r="H31" s="46">
        <v>0</v>
      </c>
      <c r="I31" s="46">
        <v>0</v>
      </c>
      <c r="J31" s="46">
        <v>0</v>
      </c>
      <c r="K31" s="46">
        <v>0</v>
      </c>
      <c r="L31" s="46">
        <v>0</v>
      </c>
      <c r="M31" s="46">
        <v>0</v>
      </c>
      <c r="N31" s="47">
        <v>0</v>
      </c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spans="1:26" ht="12" customHeight="1">
      <c r="A32" s="43" t="s">
        <v>148</v>
      </c>
      <c r="B32" s="44">
        <f t="shared" si="0"/>
        <v>0</v>
      </c>
      <c r="C32" s="45">
        <v>0</v>
      </c>
      <c r="D32" s="46">
        <v>0</v>
      </c>
      <c r="E32" s="46">
        <v>0</v>
      </c>
      <c r="F32" s="46">
        <v>0</v>
      </c>
      <c r="G32" s="46">
        <v>0</v>
      </c>
      <c r="H32" s="46">
        <v>0</v>
      </c>
      <c r="I32" s="46">
        <v>0</v>
      </c>
      <c r="J32" s="46">
        <v>0</v>
      </c>
      <c r="K32" s="46">
        <v>0</v>
      </c>
      <c r="L32" s="46">
        <v>0</v>
      </c>
      <c r="M32" s="46">
        <v>0</v>
      </c>
      <c r="N32" s="47">
        <v>0</v>
      </c>
    </row>
    <row r="33" spans="1:26" ht="12" customHeight="1">
      <c r="A33" s="43" t="s">
        <v>149</v>
      </c>
      <c r="B33" s="44">
        <f t="shared" si="0"/>
        <v>0</v>
      </c>
      <c r="C33" s="45">
        <v>0</v>
      </c>
      <c r="D33" s="46">
        <v>0</v>
      </c>
      <c r="E33" s="46">
        <v>0</v>
      </c>
      <c r="F33" s="46">
        <v>0</v>
      </c>
      <c r="G33" s="46">
        <v>0</v>
      </c>
      <c r="H33" s="46">
        <v>0</v>
      </c>
      <c r="I33" s="46">
        <v>0</v>
      </c>
      <c r="J33" s="46">
        <v>0</v>
      </c>
      <c r="K33" s="46">
        <v>0</v>
      </c>
      <c r="L33" s="46">
        <v>0</v>
      </c>
      <c r="M33" s="46">
        <v>0</v>
      </c>
      <c r="N33" s="47">
        <v>0</v>
      </c>
    </row>
    <row r="34" spans="1:26" ht="12" customHeight="1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spans="1:26" ht="12" customHeight="1">
      <c r="A35" s="43" t="s">
        <v>150</v>
      </c>
      <c r="B35" s="57">
        <f t="shared" ref="B35:B41" si="1">SUM(C35:N35)</f>
        <v>0</v>
      </c>
      <c r="C35" s="58">
        <v>0</v>
      </c>
      <c r="D35" s="59">
        <v>0</v>
      </c>
      <c r="E35" s="59">
        <v>0</v>
      </c>
      <c r="F35" s="59">
        <v>0</v>
      </c>
      <c r="G35" s="59">
        <v>0</v>
      </c>
      <c r="H35" s="59">
        <v>0</v>
      </c>
      <c r="I35" s="59">
        <v>0</v>
      </c>
      <c r="J35" s="59">
        <v>0</v>
      </c>
      <c r="K35" s="59">
        <v>0</v>
      </c>
      <c r="L35" s="59">
        <v>0</v>
      </c>
      <c r="M35" s="59">
        <v>0</v>
      </c>
      <c r="N35" s="60">
        <v>0</v>
      </c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</row>
    <row r="36" spans="1:26" ht="12" customHeight="1">
      <c r="A36" s="6" t="s">
        <v>99</v>
      </c>
      <c r="B36" s="61">
        <f t="shared" si="1"/>
        <v>0</v>
      </c>
      <c r="C36" s="126">
        <f t="shared" ref="C36:N36" si="2">($B12*C30)+($B13*C31)+($B14*C32)+($B15*C33)</f>
        <v>0</v>
      </c>
      <c r="D36" s="127">
        <f t="shared" si="2"/>
        <v>0</v>
      </c>
      <c r="E36" s="127">
        <f t="shared" si="2"/>
        <v>0</v>
      </c>
      <c r="F36" s="127">
        <f t="shared" si="2"/>
        <v>0</v>
      </c>
      <c r="G36" s="127">
        <f t="shared" si="2"/>
        <v>0</v>
      </c>
      <c r="H36" s="127">
        <f t="shared" si="2"/>
        <v>0</v>
      </c>
      <c r="I36" s="127">
        <f t="shared" si="2"/>
        <v>0</v>
      </c>
      <c r="J36" s="127">
        <f t="shared" si="2"/>
        <v>0</v>
      </c>
      <c r="K36" s="127">
        <f t="shared" si="2"/>
        <v>0</v>
      </c>
      <c r="L36" s="127">
        <f t="shared" si="2"/>
        <v>0</v>
      </c>
      <c r="M36" s="127">
        <f t="shared" si="2"/>
        <v>0</v>
      </c>
      <c r="N36" s="113">
        <f t="shared" si="2"/>
        <v>0</v>
      </c>
    </row>
    <row r="37" spans="1:26" ht="12" customHeight="1">
      <c r="A37" s="6" t="s">
        <v>100</v>
      </c>
      <c r="B37" s="33">
        <f t="shared" si="1"/>
        <v>0</v>
      </c>
      <c r="C37" s="34">
        <f t="shared" ref="C37:N37" si="3">$B$17*C35</f>
        <v>0</v>
      </c>
      <c r="D37" s="24">
        <f t="shared" si="3"/>
        <v>0</v>
      </c>
      <c r="E37" s="24">
        <f t="shared" si="3"/>
        <v>0</v>
      </c>
      <c r="F37" s="24">
        <f t="shared" si="3"/>
        <v>0</v>
      </c>
      <c r="G37" s="24">
        <f t="shared" si="3"/>
        <v>0</v>
      </c>
      <c r="H37" s="24">
        <f t="shared" si="3"/>
        <v>0</v>
      </c>
      <c r="I37" s="24">
        <f t="shared" si="3"/>
        <v>0</v>
      </c>
      <c r="J37" s="24">
        <f t="shared" si="3"/>
        <v>0</v>
      </c>
      <c r="K37" s="24">
        <f t="shared" si="3"/>
        <v>0</v>
      </c>
      <c r="L37" s="24">
        <f t="shared" si="3"/>
        <v>0</v>
      </c>
      <c r="M37" s="24">
        <f t="shared" si="3"/>
        <v>0</v>
      </c>
      <c r="N37" s="114">
        <f t="shared" si="3"/>
        <v>0</v>
      </c>
    </row>
    <row r="38" spans="1:26" ht="12" customHeight="1">
      <c r="A38" s="6" t="s">
        <v>101</v>
      </c>
      <c r="B38" s="33">
        <f t="shared" si="1"/>
        <v>0</v>
      </c>
      <c r="C38" s="34">
        <f>MAX(0,IF((C36+C37)&gt;0,((C36+C37)*108%)*($B$22+$B$23+$B$24)-(($B$25+$B$26+$B$27)*($C$35)),0))</f>
        <v>0</v>
      </c>
      <c r="D38" s="24">
        <f>MAX(0,IF((D36+D37)&gt;0,((D36+D37)*108%)*($B$22+$B$23+$B$24)-(($B$25+$B$26+$B$27)*($D$35)),0))</f>
        <v>0</v>
      </c>
      <c r="E38" s="24">
        <f>MAX(0,IF((E36+E37)&gt;0,((E36+E37)*108%)*($B$22+$B$23+$B$24)-(($B$25+$B$26+$B$27)*($E$35)),0))</f>
        <v>0</v>
      </c>
      <c r="F38" s="24">
        <f>MAX(0,IF((F36+F37)&gt;0,((F36+F37)*108%)*($B$22+$B$23+$B$24)-(($B$25+$B$26+$B$27)*($F$35)),0))</f>
        <v>0</v>
      </c>
      <c r="G38" s="24">
        <f>MAX(0,IF((G36+G37)&gt;0,((G36+G37)*108%)*($B$22+$B$23+$B$24)-(($B$25+$B$26+$B$27)*($G$35)),0))</f>
        <v>0</v>
      </c>
      <c r="H38" s="24">
        <f>MAX(0,IF((H36+H37)&gt;0,((H36+H37)*108%)*($B$22+$B$23+$B$24)-(($B$25+$B$26+$B$27)*($H$35)),0))</f>
        <v>0</v>
      </c>
      <c r="I38" s="24">
        <f>MAX(0,IF((I36+I37)&gt;0,((I36+I37)*108%)*($B$22+$B$23+$B$24)-(($B$25+$B$26+$B$27)*($I$35)),0))</f>
        <v>0</v>
      </c>
      <c r="J38" s="24">
        <f>MAX(0,IF((J36+J37)&gt;0,((J36+J37)*108%)*($B$22+$B$23+$B$24)-(($B$25+$B$26+$B$27)*($J$35)),0))</f>
        <v>0</v>
      </c>
      <c r="K38" s="24">
        <f>MAX(0,IF((K36+K37)&gt;0,((K36+K37)*108%)*($B$22+$B$23+$B$24)-(($B$25+$B$26+$B$27)*($K$35)),0))</f>
        <v>0</v>
      </c>
      <c r="L38" s="24">
        <f>MAX(0,IF((L36+L37)&gt;0,((L36+L37)*108%)*($B$22+$B$23+$B$24)-(($B$25+$B$26+$B$27)*($L$35)),0))</f>
        <v>0</v>
      </c>
      <c r="M38" s="24">
        <f>MAX(0,IF((M36+M37)&gt;0,((M36+M37)*108%)*($B$22+$B$23+$B$24)-(($B$25+$B$26+$B$27)*($M$35)),0))</f>
        <v>0</v>
      </c>
      <c r="N38" s="114">
        <f>MAX(0,IF((N36+N37)&gt;0,((N36+N37)*108%)*($B$22+$B$23+$B$24)-(($B$25+$B$26+$B$27)*($N$35)),0))</f>
        <v>0</v>
      </c>
    </row>
    <row r="39" spans="1:26" ht="12" customHeight="1">
      <c r="A39" s="6" t="s">
        <v>102</v>
      </c>
      <c r="B39" s="33">
        <f t="shared" si="1"/>
        <v>0</v>
      </c>
      <c r="C39" s="34">
        <f t="shared" ref="C39:N39" si="4">$B18*(C35)</f>
        <v>0</v>
      </c>
      <c r="D39" s="35">
        <f t="shared" si="4"/>
        <v>0</v>
      </c>
      <c r="E39" s="35">
        <f t="shared" si="4"/>
        <v>0</v>
      </c>
      <c r="F39" s="35">
        <f t="shared" si="4"/>
        <v>0</v>
      </c>
      <c r="G39" s="35">
        <f t="shared" si="4"/>
        <v>0</v>
      </c>
      <c r="H39" s="35">
        <f t="shared" si="4"/>
        <v>0</v>
      </c>
      <c r="I39" s="35">
        <f t="shared" si="4"/>
        <v>0</v>
      </c>
      <c r="J39" s="35">
        <f t="shared" si="4"/>
        <v>0</v>
      </c>
      <c r="K39" s="35">
        <f t="shared" si="4"/>
        <v>0</v>
      </c>
      <c r="L39" s="35">
        <f t="shared" si="4"/>
        <v>0</v>
      </c>
      <c r="M39" s="35">
        <f t="shared" si="4"/>
        <v>0</v>
      </c>
      <c r="N39" s="115">
        <f t="shared" si="4"/>
        <v>0</v>
      </c>
    </row>
    <row r="40" spans="1:26" ht="12" customHeight="1">
      <c r="A40" s="6" t="s">
        <v>103</v>
      </c>
      <c r="B40" s="33">
        <f t="shared" si="1"/>
        <v>0</v>
      </c>
      <c r="C40" s="34">
        <f>$B19*(C35)</f>
        <v>0</v>
      </c>
      <c r="D40" s="24">
        <f t="shared" ref="D40:N40" si="5">$B19*D35</f>
        <v>0</v>
      </c>
      <c r="E40" s="24">
        <f t="shared" si="5"/>
        <v>0</v>
      </c>
      <c r="F40" s="24">
        <f t="shared" si="5"/>
        <v>0</v>
      </c>
      <c r="G40" s="24">
        <f t="shared" si="5"/>
        <v>0</v>
      </c>
      <c r="H40" s="24">
        <f t="shared" si="5"/>
        <v>0</v>
      </c>
      <c r="I40" s="24">
        <f t="shared" si="5"/>
        <v>0</v>
      </c>
      <c r="J40" s="24">
        <f t="shared" si="5"/>
        <v>0</v>
      </c>
      <c r="K40" s="24">
        <f t="shared" si="5"/>
        <v>0</v>
      </c>
      <c r="L40" s="24">
        <f t="shared" si="5"/>
        <v>0</v>
      </c>
      <c r="M40" s="24">
        <f t="shared" si="5"/>
        <v>0</v>
      </c>
      <c r="N40" s="114">
        <f t="shared" si="5"/>
        <v>0</v>
      </c>
    </row>
    <row r="41" spans="1:26" ht="12" customHeight="1">
      <c r="A41" s="6" t="s">
        <v>104</v>
      </c>
      <c r="B41" s="36">
        <f t="shared" si="1"/>
        <v>0</v>
      </c>
      <c r="C41" s="116">
        <f>$B20*(C35)</f>
        <v>0</v>
      </c>
      <c r="D41" s="117">
        <f t="shared" ref="D41:N41" si="6">$B20*D35</f>
        <v>0</v>
      </c>
      <c r="E41" s="117">
        <f t="shared" si="6"/>
        <v>0</v>
      </c>
      <c r="F41" s="117">
        <f t="shared" si="6"/>
        <v>0</v>
      </c>
      <c r="G41" s="117">
        <f t="shared" si="6"/>
        <v>0</v>
      </c>
      <c r="H41" s="117">
        <f t="shared" si="6"/>
        <v>0</v>
      </c>
      <c r="I41" s="117">
        <f t="shared" si="6"/>
        <v>0</v>
      </c>
      <c r="J41" s="117">
        <f t="shared" si="6"/>
        <v>0</v>
      </c>
      <c r="K41" s="117">
        <f t="shared" si="6"/>
        <v>0</v>
      </c>
      <c r="L41" s="117">
        <f t="shared" si="6"/>
        <v>0</v>
      </c>
      <c r="M41" s="117">
        <f t="shared" si="6"/>
        <v>0</v>
      </c>
      <c r="N41" s="119">
        <f t="shared" si="6"/>
        <v>0</v>
      </c>
    </row>
    <row r="42" spans="1:26" ht="12" customHeight="1">
      <c r="A42" s="6"/>
      <c r="B42" s="62">
        <f t="shared" ref="B42:N42" si="7">SUM(B36:B41)</f>
        <v>0</v>
      </c>
      <c r="C42" s="120">
        <f t="shared" si="7"/>
        <v>0</v>
      </c>
      <c r="D42" s="121">
        <f t="shared" si="7"/>
        <v>0</v>
      </c>
      <c r="E42" s="121">
        <f t="shared" si="7"/>
        <v>0</v>
      </c>
      <c r="F42" s="121">
        <f t="shared" si="7"/>
        <v>0</v>
      </c>
      <c r="G42" s="121">
        <f t="shared" si="7"/>
        <v>0</v>
      </c>
      <c r="H42" s="121">
        <f t="shared" si="7"/>
        <v>0</v>
      </c>
      <c r="I42" s="121">
        <f t="shared" si="7"/>
        <v>0</v>
      </c>
      <c r="J42" s="121">
        <f t="shared" si="7"/>
        <v>0</v>
      </c>
      <c r="K42" s="121">
        <f t="shared" si="7"/>
        <v>0</v>
      </c>
      <c r="L42" s="121">
        <f t="shared" si="7"/>
        <v>0</v>
      </c>
      <c r="M42" s="121">
        <f t="shared" si="7"/>
        <v>0</v>
      </c>
      <c r="N42" s="122">
        <f t="shared" si="7"/>
        <v>0</v>
      </c>
    </row>
    <row r="43" spans="1:26" ht="12" customHeight="1">
      <c r="A43" s="38" t="s">
        <v>105</v>
      </c>
      <c r="B43" s="39">
        <f>(SUM(C42:N42)-B42)+(SUM(C36:N41)-B42)</f>
        <v>0</v>
      </c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</row>
    <row r="44" spans="1:26" ht="12" customHeight="1">
      <c r="A44" s="6"/>
      <c r="B44" s="40" t="s">
        <v>106</v>
      </c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</row>
    <row r="45" spans="1:26" ht="12" customHeight="1">
      <c r="A45" s="8">
        <v>0.1027</v>
      </c>
      <c r="B45" s="41">
        <f>SUM(C45:N45)</f>
        <v>0</v>
      </c>
      <c r="C45" s="123">
        <f t="shared" ref="C45:N45" si="8">(C36*108%)*$A$45</f>
        <v>0</v>
      </c>
      <c r="D45" s="123">
        <f t="shared" si="8"/>
        <v>0</v>
      </c>
      <c r="E45" s="123">
        <f t="shared" si="8"/>
        <v>0</v>
      </c>
      <c r="F45" s="123">
        <f t="shared" si="8"/>
        <v>0</v>
      </c>
      <c r="G45" s="123">
        <f t="shared" si="8"/>
        <v>0</v>
      </c>
      <c r="H45" s="123">
        <f t="shared" si="8"/>
        <v>0</v>
      </c>
      <c r="I45" s="123">
        <f t="shared" si="8"/>
        <v>0</v>
      </c>
      <c r="J45" s="123">
        <f t="shared" si="8"/>
        <v>0</v>
      </c>
      <c r="K45" s="123">
        <f t="shared" si="8"/>
        <v>0</v>
      </c>
      <c r="L45" s="123">
        <f t="shared" si="8"/>
        <v>0</v>
      </c>
      <c r="M45" s="123">
        <f t="shared" si="8"/>
        <v>0</v>
      </c>
      <c r="N45" s="125">
        <f t="shared" si="8"/>
        <v>0</v>
      </c>
    </row>
    <row r="46" spans="1:26" ht="12" customHeight="1"/>
    <row r="47" spans="1:26" ht="12" customHeight="1"/>
    <row r="48" spans="1:26" ht="12" customHeight="1"/>
    <row r="49" customFormat="1" ht="12" customHeight="1"/>
    <row r="50" customFormat="1" ht="12" customHeight="1"/>
    <row r="51" customFormat="1" ht="12" customHeight="1"/>
    <row r="52" customFormat="1" ht="12" customHeight="1"/>
    <row r="53" customFormat="1" ht="12" customHeight="1"/>
    <row r="54" customFormat="1" ht="12" customHeight="1"/>
    <row r="55" customFormat="1" ht="12" customHeight="1"/>
    <row r="56" customFormat="1" ht="12" customHeight="1"/>
    <row r="57" customFormat="1" ht="12" customHeight="1"/>
    <row r="58" customFormat="1" ht="12" customHeight="1"/>
    <row r="59" customFormat="1" ht="12" customHeight="1"/>
    <row r="60" customFormat="1" ht="12" customHeight="1"/>
    <row r="61" customFormat="1" ht="12" customHeight="1"/>
    <row r="62" customFormat="1" ht="12" customHeight="1"/>
    <row r="63" customFormat="1" ht="12" customHeight="1"/>
    <row r="64" customFormat="1" ht="12" customHeight="1"/>
    <row r="65" customFormat="1" ht="12" customHeight="1"/>
    <row r="66" customFormat="1" ht="12" customHeight="1"/>
    <row r="67" customFormat="1" ht="12" customHeight="1"/>
    <row r="68" customFormat="1" ht="12" customHeight="1"/>
    <row r="69" customFormat="1" ht="12" customHeight="1"/>
    <row r="70" customFormat="1" ht="12" customHeight="1"/>
    <row r="71" customFormat="1" ht="12" customHeight="1"/>
    <row r="72" customFormat="1" ht="12" customHeight="1"/>
    <row r="73" customFormat="1" ht="12" customHeight="1"/>
    <row r="74" customFormat="1" ht="12" customHeight="1"/>
    <row r="75" customFormat="1" ht="12" customHeight="1"/>
    <row r="76" customFormat="1" ht="12" customHeight="1"/>
    <row r="77" customFormat="1" ht="12" customHeight="1"/>
    <row r="78" customFormat="1" ht="12" customHeight="1"/>
    <row r="79" customFormat="1" ht="12" customHeight="1"/>
    <row r="80" customFormat="1" ht="12" customHeight="1"/>
    <row r="81" customFormat="1" ht="12" customHeight="1"/>
    <row r="82" customFormat="1" ht="12" customHeight="1"/>
    <row r="83" customFormat="1" ht="12" customHeight="1"/>
    <row r="84" customFormat="1" ht="12" customHeight="1"/>
    <row r="85" customFormat="1" ht="12" customHeight="1"/>
    <row r="86" customFormat="1" ht="12" customHeight="1"/>
    <row r="87" customFormat="1" ht="12" customHeight="1"/>
    <row r="88" customFormat="1" ht="12" customHeight="1"/>
    <row r="89" customFormat="1" ht="12" customHeight="1"/>
    <row r="90" customFormat="1" ht="12" customHeight="1"/>
    <row r="91" customFormat="1" ht="12" customHeight="1"/>
    <row r="92" customFormat="1" ht="12" customHeight="1"/>
    <row r="93" customFormat="1" ht="12" customHeight="1"/>
    <row r="94" customFormat="1" ht="12" customHeight="1"/>
    <row r="95" customFormat="1" ht="12" customHeight="1"/>
    <row r="96" customFormat="1" ht="12" customHeight="1"/>
    <row r="97" customFormat="1" ht="12" customHeight="1"/>
    <row r="98" customFormat="1" ht="12" customHeight="1"/>
    <row r="99" customFormat="1" ht="12" customHeight="1"/>
    <row r="100" customFormat="1" ht="12" customHeight="1"/>
    <row r="101" customFormat="1" ht="12" customHeight="1"/>
    <row r="102" customFormat="1" ht="12" customHeight="1"/>
    <row r="103" customFormat="1" ht="12" customHeight="1"/>
    <row r="104" customFormat="1" ht="12" customHeight="1"/>
    <row r="105" customFormat="1" ht="12" customHeight="1"/>
    <row r="106" customFormat="1" ht="12" customHeight="1"/>
    <row r="107" customFormat="1" ht="12" customHeight="1"/>
    <row r="108" customFormat="1" ht="12" customHeight="1"/>
    <row r="109" customFormat="1" ht="12" customHeight="1"/>
    <row r="110" customFormat="1" ht="12" customHeight="1"/>
    <row r="111" customFormat="1" ht="12" customHeight="1"/>
    <row r="112" customFormat="1" ht="12" customHeight="1"/>
    <row r="113" customFormat="1" ht="12" customHeight="1"/>
    <row r="114" customFormat="1" ht="12" customHeight="1"/>
    <row r="115" customFormat="1" ht="12" customHeight="1"/>
    <row r="116" customFormat="1" ht="12" customHeight="1"/>
    <row r="117" customFormat="1" ht="12" customHeight="1"/>
    <row r="118" customFormat="1" ht="12" customHeight="1"/>
    <row r="119" customFormat="1" ht="12" customHeight="1"/>
    <row r="120" customFormat="1" ht="12" customHeight="1"/>
    <row r="121" customFormat="1" ht="12" customHeight="1"/>
    <row r="122" customFormat="1" ht="12" customHeight="1"/>
    <row r="123" customFormat="1" ht="12" customHeight="1"/>
    <row r="124" customFormat="1" ht="12" customHeight="1"/>
    <row r="125" customFormat="1" ht="12" customHeight="1"/>
    <row r="126" customFormat="1" ht="12" customHeight="1"/>
    <row r="127" customFormat="1" ht="12" customHeight="1"/>
    <row r="128" customFormat="1" ht="12" customHeight="1"/>
    <row r="129" customFormat="1" ht="12" customHeight="1"/>
    <row r="130" customFormat="1" ht="12" customHeight="1"/>
    <row r="131" customFormat="1" ht="12" customHeight="1"/>
    <row r="132" customFormat="1" ht="12" customHeight="1"/>
    <row r="133" customFormat="1" ht="12" customHeight="1"/>
    <row r="134" customFormat="1" ht="12" customHeight="1"/>
    <row r="135" customFormat="1" ht="12" customHeight="1"/>
    <row r="136" customFormat="1" ht="12" customHeight="1"/>
    <row r="137" customFormat="1" ht="12" customHeight="1"/>
    <row r="138" customFormat="1" ht="12" customHeight="1"/>
    <row r="139" customFormat="1" ht="12" customHeight="1"/>
    <row r="140" customFormat="1" ht="12" customHeight="1"/>
    <row r="141" customFormat="1" ht="12" customHeight="1"/>
    <row r="142" customFormat="1" ht="12" customHeight="1"/>
    <row r="143" customFormat="1" ht="12" customHeight="1"/>
    <row r="144" customFormat="1" ht="12" customHeight="1"/>
    <row r="145" customFormat="1" ht="12" customHeight="1"/>
    <row r="146" customFormat="1" ht="12" customHeight="1"/>
    <row r="147" customFormat="1" ht="12" customHeight="1"/>
    <row r="148" customFormat="1" ht="12" customHeight="1"/>
    <row r="149" customFormat="1" ht="12" customHeight="1"/>
    <row r="150" customFormat="1" ht="12" customHeight="1"/>
    <row r="151" customFormat="1" ht="12" customHeight="1"/>
    <row r="152" customFormat="1" ht="12" customHeight="1"/>
    <row r="153" customFormat="1" ht="12" customHeight="1"/>
    <row r="154" customFormat="1" ht="12" customHeight="1"/>
    <row r="155" customFormat="1" ht="12" customHeight="1"/>
    <row r="156" customFormat="1" ht="12" customHeight="1"/>
    <row r="157" customFormat="1" ht="12" customHeight="1"/>
    <row r="158" customFormat="1" ht="12" customHeight="1"/>
    <row r="159" customFormat="1" ht="12" customHeight="1"/>
    <row r="160" customFormat="1" ht="12" customHeight="1"/>
    <row r="161" customFormat="1" ht="12" customHeight="1"/>
    <row r="162" customFormat="1" ht="12" customHeight="1"/>
    <row r="163" customFormat="1" ht="12" customHeight="1"/>
    <row r="164" customFormat="1" ht="12" customHeight="1"/>
    <row r="165" customFormat="1" ht="12" customHeight="1"/>
    <row r="166" customFormat="1" ht="12" customHeight="1"/>
    <row r="167" customFormat="1" ht="12" customHeight="1"/>
    <row r="168" customFormat="1" ht="12" customHeight="1"/>
    <row r="169" customFormat="1" ht="12" customHeight="1"/>
    <row r="170" customFormat="1" ht="12" customHeight="1"/>
    <row r="171" customFormat="1" ht="12" customHeight="1"/>
    <row r="172" customFormat="1" ht="12" customHeight="1"/>
    <row r="173" customFormat="1" ht="12" customHeight="1"/>
    <row r="174" customFormat="1" ht="12" customHeight="1"/>
    <row r="175" customFormat="1" ht="12" customHeight="1"/>
    <row r="176" customFormat="1" ht="12" customHeight="1"/>
    <row r="177" customFormat="1" ht="12" customHeight="1"/>
    <row r="178" customFormat="1" ht="12" customHeight="1"/>
    <row r="179" customFormat="1" ht="12" customHeight="1"/>
    <row r="180" customFormat="1" ht="12" customHeight="1"/>
    <row r="181" customFormat="1" ht="12" customHeight="1"/>
    <row r="182" customFormat="1" ht="12" customHeight="1"/>
    <row r="183" customFormat="1" ht="12" customHeight="1"/>
    <row r="184" customFormat="1" ht="12" customHeight="1"/>
    <row r="185" customFormat="1" ht="12" customHeight="1"/>
    <row r="186" customFormat="1" ht="12" customHeight="1"/>
    <row r="187" customFormat="1" ht="12" customHeight="1"/>
    <row r="188" customFormat="1" ht="12" customHeight="1"/>
    <row r="189" customFormat="1" ht="12" customHeight="1"/>
    <row r="190" customFormat="1" ht="12" customHeight="1"/>
    <row r="191" customFormat="1" ht="12" customHeight="1"/>
    <row r="192" customFormat="1" ht="12" customHeight="1"/>
    <row r="193" customFormat="1" ht="12" customHeight="1"/>
    <row r="194" customFormat="1" ht="12" customHeight="1"/>
    <row r="195" customFormat="1" ht="12" customHeight="1"/>
    <row r="196" customFormat="1" ht="12" customHeight="1"/>
    <row r="197" customFormat="1" ht="12" customHeight="1"/>
    <row r="198" customFormat="1" ht="12" customHeight="1"/>
    <row r="199" customFormat="1" ht="12" customHeight="1"/>
    <row r="200" customFormat="1" ht="12" customHeight="1"/>
    <row r="201" customFormat="1" ht="12" customHeight="1"/>
    <row r="202" customFormat="1" ht="12" customHeight="1"/>
    <row r="203" customFormat="1" ht="12" customHeight="1"/>
    <row r="204" customFormat="1" ht="12" customHeight="1"/>
    <row r="205" customFormat="1" ht="12" customHeight="1"/>
    <row r="206" customFormat="1" ht="12" customHeight="1"/>
    <row r="207" customFormat="1" ht="12" customHeight="1"/>
    <row r="208" customFormat="1" ht="12" customHeight="1"/>
    <row r="209" customFormat="1" ht="12" customHeight="1"/>
    <row r="210" customFormat="1" ht="12" customHeight="1"/>
    <row r="211" customFormat="1" ht="12" customHeight="1"/>
    <row r="212" customFormat="1" ht="12" customHeight="1"/>
    <row r="213" customFormat="1" ht="12" customHeight="1"/>
    <row r="214" customFormat="1" ht="12" customHeight="1"/>
    <row r="215" customFormat="1" ht="12" customHeight="1"/>
    <row r="216" customFormat="1" ht="12" customHeight="1"/>
    <row r="217" customFormat="1" ht="12" customHeight="1"/>
    <row r="218" customFormat="1" ht="12" customHeight="1"/>
    <row r="219" customFormat="1" ht="12" customHeight="1"/>
    <row r="220" customFormat="1" ht="12" customHeight="1"/>
    <row r="221" customFormat="1" ht="12" customHeight="1"/>
    <row r="222" customFormat="1" ht="12" customHeight="1"/>
    <row r="223" customFormat="1" ht="12" customHeight="1"/>
    <row r="224" customFormat="1" ht="12" customHeight="1"/>
    <row r="225" customFormat="1" ht="12" customHeight="1"/>
    <row r="226" customFormat="1" ht="12" customHeight="1"/>
    <row r="227" customFormat="1" ht="12" customHeight="1"/>
    <row r="228" customFormat="1" ht="12" customHeight="1"/>
    <row r="229" customFormat="1" ht="12" customHeight="1"/>
    <row r="230" customFormat="1" ht="12" customHeight="1"/>
    <row r="231" customFormat="1" ht="12" customHeight="1"/>
    <row r="232" customFormat="1" ht="12" customHeight="1"/>
    <row r="233" customFormat="1" ht="12" customHeight="1"/>
    <row r="234" customFormat="1" ht="12" customHeight="1"/>
    <row r="235" customFormat="1" ht="12" customHeight="1"/>
    <row r="236" customFormat="1" ht="12" customHeight="1"/>
    <row r="237" customFormat="1" ht="12" customHeight="1"/>
    <row r="238" customFormat="1" ht="12" customHeight="1"/>
    <row r="239" customFormat="1" ht="12" customHeight="1"/>
    <row r="240" customFormat="1" ht="12" customHeight="1"/>
    <row r="241" customFormat="1" ht="12" customHeight="1"/>
    <row r="242" customFormat="1" ht="12" customHeight="1"/>
    <row r="243" customFormat="1" ht="12" customHeight="1"/>
    <row r="244" customFormat="1" ht="12" customHeight="1"/>
    <row r="245" customFormat="1" ht="12" customHeight="1"/>
    <row r="246" customFormat="1" ht="12" customHeight="1"/>
    <row r="247" customFormat="1" ht="12" customHeight="1"/>
    <row r="248" customFormat="1" ht="12" customHeight="1"/>
    <row r="249" customFormat="1" ht="12" customHeight="1"/>
    <row r="250" customFormat="1" ht="12" customHeight="1"/>
    <row r="251" customFormat="1" ht="12" customHeight="1"/>
    <row r="252" customFormat="1" ht="12" customHeight="1"/>
    <row r="253" customFormat="1" ht="12" customHeight="1"/>
    <row r="254" customFormat="1" ht="12" customHeight="1"/>
    <row r="255" customFormat="1" ht="12" customHeight="1"/>
    <row r="256" customFormat="1" ht="12" customHeight="1"/>
    <row r="257" customFormat="1" ht="12" customHeight="1"/>
    <row r="258" customFormat="1" ht="12" customHeight="1"/>
    <row r="259" customFormat="1" ht="12" customHeight="1"/>
    <row r="260" customFormat="1" ht="12" customHeight="1"/>
    <row r="261" customFormat="1" ht="12" customHeight="1"/>
    <row r="262" customFormat="1" ht="12" customHeight="1"/>
    <row r="263" customFormat="1" ht="12" customHeight="1"/>
    <row r="264" customFormat="1" ht="12" customHeight="1"/>
    <row r="265" customFormat="1" ht="12" customHeight="1"/>
    <row r="266" customFormat="1" ht="12" customHeight="1"/>
    <row r="267" customFormat="1" ht="12" customHeight="1"/>
    <row r="268" customFormat="1" ht="12" customHeight="1"/>
    <row r="269" customFormat="1" ht="12" customHeight="1"/>
    <row r="270" customFormat="1" ht="12" customHeight="1"/>
    <row r="271" customFormat="1" ht="12" customHeight="1"/>
    <row r="272" customFormat="1" ht="12" customHeight="1"/>
    <row r="273" customFormat="1" ht="12" customHeight="1"/>
    <row r="274" customFormat="1" ht="12" customHeight="1"/>
    <row r="275" customFormat="1" ht="12" customHeight="1"/>
    <row r="276" customFormat="1" ht="12" customHeight="1"/>
    <row r="277" customFormat="1" ht="12" customHeight="1"/>
    <row r="278" customFormat="1" ht="12" customHeight="1"/>
    <row r="279" customFormat="1" ht="12" customHeight="1"/>
    <row r="280" customFormat="1" ht="12" customHeight="1"/>
    <row r="281" customFormat="1" ht="12" customHeight="1"/>
    <row r="282" customFormat="1" ht="12" customHeight="1"/>
    <row r="283" customFormat="1" ht="12" customHeight="1"/>
    <row r="284" customFormat="1" ht="12" customHeight="1"/>
    <row r="285" customFormat="1" ht="12" customHeight="1"/>
    <row r="286" customFormat="1" ht="12" customHeight="1"/>
    <row r="287" customFormat="1" ht="12" customHeight="1"/>
    <row r="288" customFormat="1" ht="12" customHeight="1"/>
    <row r="289" customFormat="1" ht="12" customHeight="1"/>
    <row r="290" customFormat="1" ht="12" customHeight="1"/>
    <row r="291" customFormat="1" ht="12" customHeight="1"/>
    <row r="292" customFormat="1" ht="12" customHeight="1"/>
    <row r="293" customFormat="1" ht="12" customHeight="1"/>
    <row r="294" customFormat="1" ht="12" customHeight="1"/>
    <row r="295" customFormat="1" ht="12" customHeight="1"/>
    <row r="296" customFormat="1" ht="12" customHeight="1"/>
    <row r="297" customFormat="1" ht="12" customHeight="1"/>
    <row r="298" customFormat="1" ht="12" customHeight="1"/>
    <row r="299" customFormat="1" ht="12" customHeight="1"/>
    <row r="300" customFormat="1" ht="12" customHeight="1"/>
    <row r="301" customFormat="1" ht="12" customHeight="1"/>
    <row r="302" customFormat="1" ht="12" customHeight="1"/>
    <row r="303" customFormat="1" ht="12" customHeight="1"/>
    <row r="304" customFormat="1" ht="12" customHeight="1"/>
    <row r="305" customFormat="1" ht="12" customHeight="1"/>
    <row r="306" customFormat="1" ht="12" customHeight="1"/>
    <row r="307" customFormat="1" ht="12" customHeight="1"/>
    <row r="308" customFormat="1" ht="12" customHeight="1"/>
    <row r="309" customFormat="1" ht="12" customHeight="1"/>
    <row r="310" customFormat="1" ht="12" customHeight="1"/>
    <row r="311" customFormat="1" ht="12" customHeight="1"/>
    <row r="312" customFormat="1" ht="12" customHeight="1"/>
    <row r="313" customFormat="1" ht="12" customHeight="1"/>
    <row r="314" customFormat="1" ht="12" customHeight="1"/>
    <row r="315" customFormat="1" ht="12" customHeight="1"/>
    <row r="316" customFormat="1" ht="12" customHeight="1"/>
    <row r="317" customFormat="1" ht="12" customHeight="1"/>
    <row r="318" customFormat="1" ht="12" customHeight="1"/>
    <row r="319" customFormat="1" ht="12" customHeight="1"/>
    <row r="320" customFormat="1" ht="12" customHeight="1"/>
    <row r="321" customFormat="1" ht="12" customHeight="1"/>
    <row r="322" customFormat="1" ht="12" customHeight="1"/>
    <row r="323" customFormat="1" ht="12" customHeight="1"/>
    <row r="324" customFormat="1" ht="12" customHeight="1"/>
    <row r="325" customFormat="1" ht="12" customHeight="1"/>
    <row r="326" customFormat="1" ht="12" customHeight="1"/>
    <row r="327" customFormat="1" ht="12" customHeight="1"/>
    <row r="328" customFormat="1" ht="12" customHeight="1"/>
    <row r="329" customFormat="1" ht="12" customHeight="1"/>
    <row r="330" customFormat="1" ht="12" customHeight="1"/>
    <row r="331" customFormat="1" ht="12" customHeight="1"/>
    <row r="332" customFormat="1" ht="12" customHeight="1"/>
    <row r="333" customFormat="1" ht="12" customHeight="1"/>
    <row r="334" customFormat="1" ht="12" customHeight="1"/>
    <row r="335" customFormat="1" ht="12" customHeight="1"/>
    <row r="336" customFormat="1" ht="12" customHeight="1"/>
    <row r="337" customFormat="1" ht="12" customHeight="1"/>
    <row r="338" customFormat="1" ht="12" customHeight="1"/>
    <row r="339" customFormat="1" ht="12" customHeight="1"/>
    <row r="340" customFormat="1" ht="12" customHeight="1"/>
    <row r="341" customFormat="1" ht="12" customHeight="1"/>
    <row r="342" customFormat="1" ht="12" customHeight="1"/>
    <row r="343" customFormat="1" ht="12" customHeight="1"/>
    <row r="344" customFormat="1" ht="12" customHeight="1"/>
    <row r="345" customFormat="1" ht="12" customHeight="1"/>
    <row r="346" customFormat="1" ht="12" customHeight="1"/>
    <row r="347" customFormat="1" ht="12" customHeight="1"/>
    <row r="348" customFormat="1" ht="12" customHeight="1"/>
    <row r="349" customFormat="1" ht="12" customHeight="1"/>
    <row r="350" customFormat="1" ht="12" customHeight="1"/>
    <row r="351" customFormat="1" ht="12" customHeight="1"/>
    <row r="352" customFormat="1" ht="12" customHeight="1"/>
    <row r="353" customFormat="1" ht="12" customHeight="1"/>
    <row r="354" customFormat="1" ht="12" customHeight="1"/>
    <row r="355" customFormat="1" ht="12" customHeight="1"/>
    <row r="356" customFormat="1" ht="12" customHeight="1"/>
    <row r="357" customFormat="1" ht="12" customHeight="1"/>
    <row r="358" customFormat="1" ht="12" customHeight="1"/>
    <row r="359" customFormat="1" ht="12" customHeight="1"/>
    <row r="360" customFormat="1" ht="12" customHeight="1"/>
    <row r="361" customFormat="1" ht="12" customHeight="1"/>
    <row r="362" customFormat="1" ht="12" customHeight="1"/>
    <row r="363" customFormat="1" ht="12" customHeight="1"/>
    <row r="364" customFormat="1" ht="12" customHeight="1"/>
    <row r="365" customFormat="1" ht="12" customHeight="1"/>
    <row r="366" customFormat="1" ht="12" customHeight="1"/>
    <row r="367" customFormat="1" ht="12" customHeight="1"/>
    <row r="368" customFormat="1" ht="12" customHeight="1"/>
    <row r="369" customFormat="1" ht="12" customHeight="1"/>
    <row r="370" customFormat="1" ht="12" customHeight="1"/>
    <row r="371" customFormat="1" ht="12" customHeight="1"/>
    <row r="372" customFormat="1" ht="12" customHeight="1"/>
    <row r="373" customFormat="1" ht="12" customHeight="1"/>
    <row r="374" customFormat="1" ht="12" customHeight="1"/>
    <row r="375" customFormat="1" ht="12" customHeight="1"/>
    <row r="376" customFormat="1" ht="12" customHeight="1"/>
    <row r="377" customFormat="1" ht="12" customHeight="1"/>
    <row r="378" customFormat="1" ht="12" customHeight="1"/>
    <row r="379" customFormat="1" ht="12" customHeight="1"/>
    <row r="380" customFormat="1" ht="12" customHeight="1"/>
    <row r="381" customFormat="1" ht="12" customHeight="1"/>
    <row r="382" customFormat="1" ht="12" customHeight="1"/>
    <row r="383" customFormat="1" ht="12" customHeight="1"/>
    <row r="384" customFormat="1" ht="12" customHeight="1"/>
    <row r="385" customFormat="1" ht="12" customHeight="1"/>
    <row r="386" customFormat="1" ht="12" customHeight="1"/>
    <row r="387" customFormat="1" ht="12" customHeight="1"/>
    <row r="388" customFormat="1" ht="12" customHeight="1"/>
    <row r="389" customFormat="1" ht="12" customHeight="1"/>
    <row r="390" customFormat="1" ht="12" customHeight="1"/>
    <row r="391" customFormat="1" ht="12" customHeight="1"/>
    <row r="392" customFormat="1" ht="12" customHeight="1"/>
    <row r="393" customFormat="1" ht="12" customHeight="1"/>
    <row r="394" customFormat="1" ht="12" customHeight="1"/>
    <row r="395" customFormat="1" ht="12" customHeight="1"/>
    <row r="396" customFormat="1" ht="12" customHeight="1"/>
    <row r="397" customFormat="1" ht="12" customHeight="1"/>
    <row r="398" customFormat="1" ht="12" customHeight="1"/>
    <row r="399" customFormat="1" ht="12" customHeight="1"/>
    <row r="400" customFormat="1" ht="12" customHeight="1"/>
    <row r="401" customFormat="1" ht="12" customHeight="1"/>
    <row r="402" customFormat="1" ht="12" customHeight="1"/>
    <row r="403" customFormat="1" ht="12" customHeight="1"/>
    <row r="404" customFormat="1" ht="12" customHeight="1"/>
    <row r="405" customFormat="1" ht="12" customHeight="1"/>
    <row r="406" customFormat="1" ht="12" customHeight="1"/>
    <row r="407" customFormat="1" ht="12" customHeight="1"/>
    <row r="408" customFormat="1" ht="12" customHeight="1"/>
    <row r="409" customFormat="1" ht="12" customHeight="1"/>
    <row r="410" customFormat="1" ht="12" customHeight="1"/>
    <row r="411" customFormat="1" ht="12" customHeight="1"/>
    <row r="412" customFormat="1" ht="12" customHeight="1"/>
    <row r="413" customFormat="1" ht="12" customHeight="1"/>
    <row r="414" customFormat="1" ht="12" customHeight="1"/>
    <row r="415" customFormat="1" ht="12" customHeight="1"/>
    <row r="416" customFormat="1" ht="12" customHeight="1"/>
    <row r="417" customFormat="1" ht="12" customHeight="1"/>
    <row r="418" customFormat="1" ht="12" customHeight="1"/>
    <row r="419" customFormat="1" ht="12" customHeight="1"/>
    <row r="420" customFormat="1" ht="12" customHeight="1"/>
    <row r="421" customFormat="1" ht="12" customHeight="1"/>
    <row r="422" customFormat="1" ht="12" customHeight="1"/>
    <row r="423" customFormat="1" ht="12" customHeight="1"/>
    <row r="424" customFormat="1" ht="12" customHeight="1"/>
    <row r="425" customFormat="1" ht="12" customHeight="1"/>
    <row r="426" customFormat="1" ht="12" customHeight="1"/>
    <row r="427" customFormat="1" ht="12" customHeight="1"/>
    <row r="428" customFormat="1" ht="12" customHeight="1"/>
    <row r="429" customFormat="1" ht="12" customHeight="1"/>
    <row r="430" customFormat="1" ht="12" customHeight="1"/>
    <row r="431" customFormat="1" ht="12" customHeight="1"/>
    <row r="432" customFormat="1" ht="12" customHeight="1"/>
    <row r="433" customFormat="1" ht="12" customHeight="1"/>
    <row r="434" customFormat="1" ht="12" customHeight="1"/>
    <row r="435" customFormat="1" ht="12" customHeight="1"/>
    <row r="436" customFormat="1" ht="12" customHeight="1"/>
    <row r="437" customFormat="1" ht="12" customHeight="1"/>
    <row r="438" customFormat="1" ht="12" customHeight="1"/>
    <row r="439" customFormat="1" ht="12" customHeight="1"/>
    <row r="440" customFormat="1" ht="12" customHeight="1"/>
    <row r="441" customFormat="1" ht="12" customHeight="1"/>
    <row r="442" customFormat="1" ht="12" customHeight="1"/>
    <row r="443" customFormat="1" ht="12" customHeight="1"/>
    <row r="444" customFormat="1" ht="12" customHeight="1"/>
    <row r="445" customFormat="1" ht="12" customHeight="1"/>
    <row r="446" customFormat="1" ht="12" customHeight="1"/>
    <row r="447" customFormat="1" ht="12" customHeight="1"/>
    <row r="448" customFormat="1" ht="12" customHeight="1"/>
    <row r="449" customFormat="1" ht="12" customHeight="1"/>
    <row r="450" customFormat="1" ht="12" customHeight="1"/>
    <row r="451" customFormat="1" ht="12" customHeight="1"/>
    <row r="452" customFormat="1" ht="12" customHeight="1"/>
    <row r="453" customFormat="1" ht="12" customHeight="1"/>
    <row r="454" customFormat="1" ht="12" customHeight="1"/>
    <row r="455" customFormat="1" ht="12" customHeight="1"/>
    <row r="456" customFormat="1" ht="12" customHeight="1"/>
    <row r="457" customFormat="1" ht="12" customHeight="1"/>
    <row r="458" customFormat="1" ht="12" customHeight="1"/>
    <row r="459" customFormat="1" ht="12" customHeight="1"/>
    <row r="460" customFormat="1" ht="12" customHeight="1"/>
    <row r="461" customFormat="1" ht="12" customHeight="1"/>
    <row r="462" customFormat="1" ht="12" customHeight="1"/>
    <row r="463" customFormat="1" ht="12" customHeight="1"/>
    <row r="464" customFormat="1" ht="12" customHeight="1"/>
    <row r="465" customFormat="1" ht="12" customHeight="1"/>
    <row r="466" customFormat="1" ht="12" customHeight="1"/>
    <row r="467" customFormat="1" ht="12" customHeight="1"/>
    <row r="468" customFormat="1" ht="12" customHeight="1"/>
    <row r="469" customFormat="1" ht="12" customHeight="1"/>
    <row r="470" customFormat="1" ht="12" customHeight="1"/>
    <row r="471" customFormat="1" ht="12" customHeight="1"/>
    <row r="472" customFormat="1" ht="12" customHeight="1"/>
    <row r="473" customFormat="1" ht="12" customHeight="1"/>
    <row r="474" customFormat="1" ht="12" customHeight="1"/>
    <row r="475" customFormat="1" ht="12" customHeight="1"/>
    <row r="476" customFormat="1" ht="12" customHeight="1"/>
    <row r="477" customFormat="1" ht="12" customHeight="1"/>
    <row r="478" customFormat="1" ht="12" customHeight="1"/>
    <row r="479" customFormat="1" ht="12" customHeight="1"/>
    <row r="480" customFormat="1" ht="12" customHeight="1"/>
    <row r="481" customFormat="1" ht="12" customHeight="1"/>
    <row r="482" customFormat="1" ht="12" customHeight="1"/>
    <row r="483" customFormat="1" ht="12" customHeight="1"/>
    <row r="484" customFormat="1" ht="12" customHeight="1"/>
    <row r="485" customFormat="1" ht="12" customHeight="1"/>
    <row r="486" customFormat="1" ht="12" customHeight="1"/>
    <row r="487" customFormat="1" ht="12" customHeight="1"/>
    <row r="488" customFormat="1" ht="12" customHeight="1"/>
    <row r="489" customFormat="1" ht="12" customHeight="1"/>
    <row r="490" customFormat="1" ht="12" customHeight="1"/>
    <row r="491" customFormat="1" ht="12" customHeight="1"/>
    <row r="492" customFormat="1" ht="12" customHeight="1"/>
    <row r="493" customFormat="1" ht="12" customHeight="1"/>
    <row r="494" customFormat="1" ht="12" customHeight="1"/>
    <row r="495" customFormat="1" ht="12" customHeight="1"/>
    <row r="496" customFormat="1" ht="12" customHeight="1"/>
    <row r="497" customFormat="1" ht="12" customHeight="1"/>
    <row r="498" customFormat="1" ht="12" customHeight="1"/>
    <row r="499" customFormat="1" ht="12" customHeight="1"/>
    <row r="500" customFormat="1" ht="12" customHeight="1"/>
    <row r="501" customFormat="1" ht="12" customHeight="1"/>
    <row r="502" customFormat="1" ht="12" customHeight="1"/>
    <row r="503" customFormat="1" ht="12" customHeight="1"/>
    <row r="504" customFormat="1" ht="12" customHeight="1"/>
    <row r="505" customFormat="1" ht="12" customHeight="1"/>
    <row r="506" customFormat="1" ht="12" customHeight="1"/>
    <row r="507" customFormat="1" ht="12" customHeight="1"/>
    <row r="508" customFormat="1" ht="12" customHeight="1"/>
    <row r="509" customFormat="1" ht="12" customHeight="1"/>
    <row r="510" customFormat="1" ht="12" customHeight="1"/>
    <row r="511" customFormat="1" ht="12" customHeight="1"/>
    <row r="512" customFormat="1" ht="12" customHeight="1"/>
    <row r="513" customFormat="1" ht="12" customHeight="1"/>
    <row r="514" customFormat="1" ht="12" customHeight="1"/>
    <row r="515" customFormat="1" ht="12" customHeight="1"/>
    <row r="516" customFormat="1" ht="12" customHeight="1"/>
    <row r="517" customFormat="1" ht="12" customHeight="1"/>
    <row r="518" customFormat="1" ht="12" customHeight="1"/>
    <row r="519" customFormat="1" ht="12" customHeight="1"/>
    <row r="520" customFormat="1" ht="12" customHeight="1"/>
    <row r="521" customFormat="1" ht="12" customHeight="1"/>
    <row r="522" customFormat="1" ht="12" customHeight="1"/>
    <row r="523" customFormat="1" ht="12" customHeight="1"/>
    <row r="524" customFormat="1" ht="12" customHeight="1"/>
    <row r="525" customFormat="1" ht="12" customHeight="1"/>
    <row r="526" customFormat="1" ht="12" customHeight="1"/>
    <row r="527" customFormat="1" ht="12" customHeight="1"/>
    <row r="528" customFormat="1" ht="12" customHeight="1"/>
    <row r="529" customFormat="1" ht="12" customHeight="1"/>
    <row r="530" customFormat="1" ht="12" customHeight="1"/>
    <row r="531" customFormat="1" ht="12" customHeight="1"/>
    <row r="532" customFormat="1" ht="12" customHeight="1"/>
    <row r="533" customFormat="1" ht="12" customHeight="1"/>
    <row r="534" customFormat="1" ht="12" customHeight="1"/>
    <row r="535" customFormat="1" ht="12" customHeight="1"/>
    <row r="536" customFormat="1" ht="12" customHeight="1"/>
    <row r="537" customFormat="1" ht="12" customHeight="1"/>
    <row r="538" customFormat="1" ht="12" customHeight="1"/>
    <row r="539" customFormat="1" ht="12" customHeight="1"/>
    <row r="540" customFormat="1" ht="12" customHeight="1"/>
    <row r="541" customFormat="1" ht="12" customHeight="1"/>
    <row r="542" customFormat="1" ht="12" customHeight="1"/>
    <row r="543" customFormat="1" ht="12" customHeight="1"/>
    <row r="544" customFormat="1" ht="12" customHeight="1"/>
    <row r="545" customFormat="1" ht="12" customHeight="1"/>
    <row r="546" customFormat="1" ht="12" customHeight="1"/>
    <row r="547" customFormat="1" ht="12" customHeight="1"/>
    <row r="548" customFormat="1" ht="12" customHeight="1"/>
    <row r="549" customFormat="1" ht="12" customHeight="1"/>
    <row r="550" customFormat="1" ht="12" customHeight="1"/>
    <row r="551" customFormat="1" ht="12" customHeight="1"/>
    <row r="552" customFormat="1" ht="12" customHeight="1"/>
    <row r="553" customFormat="1" ht="12" customHeight="1"/>
    <row r="554" customFormat="1" ht="12" customHeight="1"/>
    <row r="555" customFormat="1" ht="12" customHeight="1"/>
    <row r="556" customFormat="1" ht="12" customHeight="1"/>
    <row r="557" customFormat="1" ht="12" customHeight="1"/>
    <row r="558" customFormat="1" ht="12" customHeight="1"/>
    <row r="559" customFormat="1" ht="12" customHeight="1"/>
    <row r="560" customFormat="1" ht="12" customHeight="1"/>
    <row r="561" customFormat="1" ht="12" customHeight="1"/>
    <row r="562" customFormat="1" ht="12" customHeight="1"/>
    <row r="563" customFormat="1" ht="12" customHeight="1"/>
    <row r="564" customFormat="1" ht="12" customHeight="1"/>
    <row r="565" customFormat="1" ht="12" customHeight="1"/>
    <row r="566" customFormat="1" ht="12" customHeight="1"/>
    <row r="567" customFormat="1" ht="12" customHeight="1"/>
    <row r="568" customFormat="1" ht="12" customHeight="1"/>
    <row r="569" customFormat="1" ht="12" customHeight="1"/>
    <row r="570" customFormat="1" ht="12" customHeight="1"/>
    <row r="571" customFormat="1" ht="12" customHeight="1"/>
    <row r="572" customFormat="1" ht="12" customHeight="1"/>
    <row r="573" customFormat="1" ht="12" customHeight="1"/>
    <row r="574" customFormat="1" ht="12" customHeight="1"/>
    <row r="575" customFormat="1" ht="12" customHeight="1"/>
    <row r="576" customFormat="1" ht="12" customHeight="1"/>
    <row r="577" customFormat="1" ht="12" customHeight="1"/>
    <row r="578" customFormat="1" ht="12" customHeight="1"/>
    <row r="579" customFormat="1" ht="12" customHeight="1"/>
    <row r="580" customFormat="1" ht="12" customHeight="1"/>
    <row r="581" customFormat="1" ht="12" customHeight="1"/>
    <row r="582" customFormat="1" ht="12" customHeight="1"/>
    <row r="583" customFormat="1" ht="12" customHeight="1"/>
    <row r="584" customFormat="1" ht="12" customHeight="1"/>
    <row r="585" customFormat="1" ht="12" customHeight="1"/>
    <row r="586" customFormat="1" ht="12" customHeight="1"/>
    <row r="587" customFormat="1" ht="12" customHeight="1"/>
    <row r="588" customFormat="1" ht="12" customHeight="1"/>
    <row r="589" customFormat="1" ht="12" customHeight="1"/>
    <row r="590" customFormat="1" ht="12" customHeight="1"/>
    <row r="591" customFormat="1" ht="12" customHeight="1"/>
    <row r="592" customFormat="1" ht="12" customHeight="1"/>
    <row r="593" customFormat="1" ht="12" customHeight="1"/>
    <row r="594" customFormat="1" ht="12" customHeight="1"/>
    <row r="595" customFormat="1" ht="12" customHeight="1"/>
    <row r="596" customFormat="1" ht="12" customHeight="1"/>
    <row r="597" customFormat="1" ht="12" customHeight="1"/>
    <row r="598" customFormat="1" ht="12" customHeight="1"/>
    <row r="599" customFormat="1" ht="12" customHeight="1"/>
    <row r="600" customFormat="1" ht="12" customHeight="1"/>
    <row r="601" customFormat="1" ht="12" customHeight="1"/>
    <row r="602" customFormat="1" ht="12" customHeight="1"/>
    <row r="603" customFormat="1" ht="12" customHeight="1"/>
    <row r="604" customFormat="1" ht="12" customHeight="1"/>
    <row r="605" customFormat="1" ht="12" customHeight="1"/>
    <row r="606" customFormat="1" ht="12" customHeight="1"/>
    <row r="607" customFormat="1" ht="12" customHeight="1"/>
    <row r="608" customFormat="1" ht="12" customHeight="1"/>
    <row r="609" customFormat="1" ht="12" customHeight="1"/>
    <row r="610" customFormat="1" ht="12" customHeight="1"/>
    <row r="611" customFormat="1" ht="12" customHeight="1"/>
    <row r="612" customFormat="1" ht="12" customHeight="1"/>
    <row r="613" customFormat="1" ht="12" customHeight="1"/>
    <row r="614" customFormat="1" ht="12" customHeight="1"/>
    <row r="615" customFormat="1" ht="12" customHeight="1"/>
    <row r="616" customFormat="1" ht="12" customHeight="1"/>
    <row r="617" customFormat="1" ht="12" customHeight="1"/>
    <row r="618" customFormat="1" ht="12" customHeight="1"/>
    <row r="619" customFormat="1" ht="12" customHeight="1"/>
    <row r="620" customFormat="1" ht="12" customHeight="1"/>
    <row r="621" customFormat="1" ht="12" customHeight="1"/>
    <row r="622" customFormat="1" ht="12" customHeight="1"/>
    <row r="623" customFormat="1" ht="12" customHeight="1"/>
    <row r="624" customFormat="1" ht="12" customHeight="1"/>
    <row r="625" customFormat="1" ht="12" customHeight="1"/>
    <row r="626" customFormat="1" ht="12" customHeight="1"/>
    <row r="627" customFormat="1" ht="12" customHeight="1"/>
    <row r="628" customFormat="1" ht="12" customHeight="1"/>
    <row r="629" customFormat="1" ht="12" customHeight="1"/>
    <row r="630" customFormat="1" ht="12" customHeight="1"/>
    <row r="631" customFormat="1" ht="12" customHeight="1"/>
    <row r="632" customFormat="1" ht="12" customHeight="1"/>
    <row r="633" customFormat="1" ht="12" customHeight="1"/>
    <row r="634" customFormat="1" ht="12" customHeight="1"/>
    <row r="635" customFormat="1" ht="12" customHeight="1"/>
    <row r="636" customFormat="1" ht="12" customHeight="1"/>
    <row r="637" customFormat="1" ht="12" customHeight="1"/>
    <row r="638" customFormat="1" ht="12" customHeight="1"/>
    <row r="639" customFormat="1" ht="12" customHeight="1"/>
    <row r="640" customFormat="1" ht="12" customHeight="1"/>
    <row r="641" customFormat="1" ht="12" customHeight="1"/>
    <row r="642" customFormat="1" ht="12" customHeight="1"/>
    <row r="643" customFormat="1" ht="12" customHeight="1"/>
    <row r="644" customFormat="1" ht="12" customHeight="1"/>
    <row r="645" customFormat="1" ht="12" customHeight="1"/>
    <row r="646" customFormat="1" ht="12" customHeight="1"/>
    <row r="647" customFormat="1" ht="12" customHeight="1"/>
    <row r="648" customFormat="1" ht="12" customHeight="1"/>
    <row r="649" customFormat="1" ht="12" customHeight="1"/>
    <row r="650" customFormat="1" ht="12" customHeight="1"/>
    <row r="651" customFormat="1" ht="12" customHeight="1"/>
    <row r="652" customFormat="1" ht="12" customHeight="1"/>
    <row r="653" customFormat="1" ht="12" customHeight="1"/>
    <row r="654" customFormat="1" ht="12" customHeight="1"/>
    <row r="655" customFormat="1" ht="12" customHeight="1"/>
    <row r="656" customFormat="1" ht="12" customHeight="1"/>
    <row r="657" customFormat="1" ht="12" customHeight="1"/>
    <row r="658" customFormat="1" ht="12" customHeight="1"/>
    <row r="659" customFormat="1" ht="12" customHeight="1"/>
    <row r="660" customFormat="1" ht="12" customHeight="1"/>
    <row r="661" customFormat="1" ht="12" customHeight="1"/>
    <row r="662" customFormat="1" ht="12" customHeight="1"/>
    <row r="663" customFormat="1" ht="12" customHeight="1"/>
    <row r="664" customFormat="1" ht="12" customHeight="1"/>
    <row r="665" customFormat="1" ht="12" customHeight="1"/>
    <row r="666" customFormat="1" ht="12" customHeight="1"/>
    <row r="667" customFormat="1" ht="12" customHeight="1"/>
    <row r="668" customFormat="1" ht="12" customHeight="1"/>
    <row r="669" customFormat="1" ht="12" customHeight="1"/>
    <row r="670" customFormat="1" ht="12" customHeight="1"/>
    <row r="671" customFormat="1" ht="12" customHeight="1"/>
    <row r="672" customFormat="1" ht="12" customHeight="1"/>
    <row r="673" customFormat="1" ht="12" customHeight="1"/>
    <row r="674" customFormat="1" ht="12" customHeight="1"/>
    <row r="675" customFormat="1" ht="12" customHeight="1"/>
    <row r="676" customFormat="1" ht="12" customHeight="1"/>
    <row r="677" customFormat="1" ht="12" customHeight="1"/>
    <row r="678" customFormat="1" ht="12" customHeight="1"/>
    <row r="679" customFormat="1" ht="12" customHeight="1"/>
    <row r="680" customFormat="1" ht="12" customHeight="1"/>
    <row r="681" customFormat="1" ht="12" customHeight="1"/>
    <row r="682" customFormat="1" ht="12" customHeight="1"/>
    <row r="683" customFormat="1" ht="12" customHeight="1"/>
    <row r="684" customFormat="1" ht="12" customHeight="1"/>
    <row r="685" customFormat="1" ht="12" customHeight="1"/>
    <row r="686" customFormat="1" ht="12" customHeight="1"/>
    <row r="687" customFormat="1" ht="12" customHeight="1"/>
    <row r="688" customFormat="1" ht="12" customHeight="1"/>
    <row r="689" customFormat="1" ht="12" customHeight="1"/>
    <row r="690" customFormat="1" ht="12" customHeight="1"/>
    <row r="691" customFormat="1" ht="12" customHeight="1"/>
    <row r="692" customFormat="1" ht="12" customHeight="1"/>
    <row r="693" customFormat="1" ht="12" customHeight="1"/>
    <row r="694" customFormat="1" ht="12" customHeight="1"/>
    <row r="695" customFormat="1" ht="12" customHeight="1"/>
    <row r="696" customFormat="1" ht="12" customHeight="1"/>
    <row r="697" customFormat="1" ht="12" customHeight="1"/>
    <row r="698" customFormat="1" ht="12" customHeight="1"/>
    <row r="699" customFormat="1" ht="12" customHeight="1"/>
    <row r="700" customFormat="1" ht="12" customHeight="1"/>
    <row r="701" customFormat="1" ht="12" customHeight="1"/>
    <row r="702" customFormat="1" ht="12" customHeight="1"/>
    <row r="703" customFormat="1" ht="12" customHeight="1"/>
    <row r="704" customFormat="1" ht="12" customHeight="1"/>
    <row r="705" customFormat="1" ht="12" customHeight="1"/>
    <row r="706" customFormat="1" ht="12" customHeight="1"/>
    <row r="707" customFormat="1" ht="12" customHeight="1"/>
    <row r="708" customFormat="1" ht="12" customHeight="1"/>
    <row r="709" customFormat="1" ht="12" customHeight="1"/>
    <row r="710" customFormat="1" ht="12" customHeight="1"/>
    <row r="711" customFormat="1" ht="12" customHeight="1"/>
    <row r="712" customFormat="1" ht="12" customHeight="1"/>
    <row r="713" customFormat="1" ht="12" customHeight="1"/>
    <row r="714" customFormat="1" ht="12" customHeight="1"/>
    <row r="715" customFormat="1" ht="12" customHeight="1"/>
    <row r="716" customFormat="1" ht="12" customHeight="1"/>
    <row r="717" customFormat="1" ht="12" customHeight="1"/>
    <row r="718" customFormat="1" ht="12" customHeight="1"/>
    <row r="719" customFormat="1" ht="12" customHeight="1"/>
    <row r="720" customFormat="1" ht="12" customHeight="1"/>
    <row r="721" customFormat="1" ht="12" customHeight="1"/>
    <row r="722" customFormat="1" ht="12" customHeight="1"/>
    <row r="723" customFormat="1" ht="12" customHeight="1"/>
    <row r="724" customFormat="1" ht="12" customHeight="1"/>
    <row r="725" customFormat="1" ht="12" customHeight="1"/>
    <row r="726" customFormat="1" ht="12" customHeight="1"/>
    <row r="727" customFormat="1" ht="12" customHeight="1"/>
    <row r="728" customFormat="1" ht="12" customHeight="1"/>
    <row r="729" customFormat="1" ht="12" customHeight="1"/>
    <row r="730" customFormat="1" ht="12" customHeight="1"/>
    <row r="731" customFormat="1" ht="12" customHeight="1"/>
    <row r="732" customFormat="1" ht="12" customHeight="1"/>
    <row r="733" customFormat="1" ht="12" customHeight="1"/>
    <row r="734" customFormat="1" ht="12" customHeight="1"/>
    <row r="735" customFormat="1" ht="12" customHeight="1"/>
    <row r="736" customFormat="1" ht="12" customHeight="1"/>
    <row r="737" customFormat="1" ht="12" customHeight="1"/>
    <row r="738" customFormat="1" ht="12" customHeight="1"/>
    <row r="739" customFormat="1" ht="12" customHeight="1"/>
    <row r="740" customFormat="1" ht="12" customHeight="1"/>
    <row r="741" customFormat="1" ht="12" customHeight="1"/>
    <row r="742" customFormat="1" ht="12" customHeight="1"/>
    <row r="743" customFormat="1" ht="12" customHeight="1"/>
    <row r="744" customFormat="1" ht="12" customHeight="1"/>
    <row r="745" customFormat="1" ht="12" customHeight="1"/>
    <row r="746" customFormat="1" ht="12" customHeight="1"/>
    <row r="747" customFormat="1" ht="12" customHeight="1"/>
    <row r="748" customFormat="1" ht="12" customHeight="1"/>
    <row r="749" customFormat="1" ht="12" customHeight="1"/>
    <row r="750" customFormat="1" ht="12" customHeight="1"/>
    <row r="751" customFormat="1" ht="12" customHeight="1"/>
    <row r="752" customFormat="1" ht="12" customHeight="1"/>
    <row r="753" customFormat="1" ht="12" customHeight="1"/>
    <row r="754" customFormat="1" ht="12" customHeight="1"/>
    <row r="755" customFormat="1" ht="12" customHeight="1"/>
    <row r="756" customFormat="1" ht="12" customHeight="1"/>
    <row r="757" customFormat="1" ht="12" customHeight="1"/>
    <row r="758" customFormat="1" ht="12" customHeight="1"/>
    <row r="759" customFormat="1" ht="12" customHeight="1"/>
    <row r="760" customFormat="1" ht="12" customHeight="1"/>
    <row r="761" customFormat="1" ht="12" customHeight="1"/>
    <row r="762" customFormat="1" ht="12" customHeight="1"/>
    <row r="763" customFormat="1" ht="12" customHeight="1"/>
    <row r="764" customFormat="1" ht="12" customHeight="1"/>
    <row r="765" customFormat="1" ht="12" customHeight="1"/>
    <row r="766" customFormat="1" ht="12" customHeight="1"/>
    <row r="767" customFormat="1" ht="12" customHeight="1"/>
    <row r="768" customFormat="1" ht="12" customHeight="1"/>
    <row r="769" customFormat="1" ht="12" customHeight="1"/>
    <row r="770" customFormat="1" ht="12" customHeight="1"/>
    <row r="771" customFormat="1" ht="12" customHeight="1"/>
    <row r="772" customFormat="1" ht="12" customHeight="1"/>
    <row r="773" customFormat="1" ht="12" customHeight="1"/>
    <row r="774" customFormat="1" ht="12" customHeight="1"/>
    <row r="775" customFormat="1" ht="12" customHeight="1"/>
    <row r="776" customFormat="1" ht="12" customHeight="1"/>
    <row r="777" customFormat="1" ht="12" customHeight="1"/>
    <row r="778" customFormat="1" ht="12" customHeight="1"/>
    <row r="779" customFormat="1" ht="12" customHeight="1"/>
    <row r="780" customFormat="1" ht="12" customHeight="1"/>
    <row r="781" customFormat="1" ht="12" customHeight="1"/>
    <row r="782" customFormat="1" ht="12" customHeight="1"/>
    <row r="783" customFormat="1" ht="12" customHeight="1"/>
    <row r="784" customFormat="1" ht="12" customHeight="1"/>
    <row r="785" customFormat="1" ht="12" customHeight="1"/>
    <row r="786" customFormat="1" ht="12" customHeight="1"/>
    <row r="787" customFormat="1" ht="12" customHeight="1"/>
    <row r="788" customFormat="1" ht="12" customHeight="1"/>
    <row r="789" customFormat="1" ht="12" customHeight="1"/>
    <row r="790" customFormat="1" ht="12" customHeight="1"/>
    <row r="791" customFormat="1" ht="12" customHeight="1"/>
    <row r="792" customFormat="1" ht="12" customHeight="1"/>
    <row r="793" customFormat="1" ht="12" customHeight="1"/>
    <row r="794" customFormat="1" ht="12" customHeight="1"/>
    <row r="795" customFormat="1" ht="12" customHeight="1"/>
    <row r="796" customFormat="1" ht="12" customHeight="1"/>
    <row r="797" customFormat="1" ht="12" customHeight="1"/>
    <row r="798" customFormat="1" ht="12" customHeight="1"/>
    <row r="799" customFormat="1" ht="12" customHeight="1"/>
    <row r="800" customFormat="1" ht="12" customHeight="1"/>
    <row r="801" customFormat="1" ht="12" customHeight="1"/>
    <row r="802" customFormat="1" ht="12" customHeight="1"/>
    <row r="803" customFormat="1" ht="12" customHeight="1"/>
    <row r="804" customFormat="1" ht="12" customHeight="1"/>
    <row r="805" customFormat="1" ht="12" customHeight="1"/>
    <row r="806" customFormat="1" ht="12" customHeight="1"/>
    <row r="807" customFormat="1" ht="12" customHeight="1"/>
    <row r="808" customFormat="1" ht="12" customHeight="1"/>
    <row r="809" customFormat="1" ht="12" customHeight="1"/>
    <row r="810" customFormat="1" ht="12" customHeight="1"/>
    <row r="811" customFormat="1" ht="12" customHeight="1"/>
    <row r="812" customFormat="1" ht="12" customHeight="1"/>
    <row r="813" customFormat="1" ht="12" customHeight="1"/>
    <row r="814" customFormat="1" ht="12" customHeight="1"/>
    <row r="815" customFormat="1" ht="12" customHeight="1"/>
    <row r="816" customFormat="1" ht="12" customHeight="1"/>
    <row r="817" customFormat="1" ht="12" customHeight="1"/>
    <row r="818" customFormat="1" ht="12" customHeight="1"/>
    <row r="819" customFormat="1" ht="12" customHeight="1"/>
    <row r="820" customFormat="1" ht="12" customHeight="1"/>
    <row r="821" customFormat="1" ht="12" customHeight="1"/>
    <row r="822" customFormat="1" ht="12" customHeight="1"/>
    <row r="823" customFormat="1" ht="12" customHeight="1"/>
    <row r="824" customFormat="1" ht="12" customHeight="1"/>
    <row r="825" customFormat="1" ht="12" customHeight="1"/>
    <row r="826" customFormat="1" ht="12" customHeight="1"/>
    <row r="827" customFormat="1" ht="12" customHeight="1"/>
    <row r="828" customFormat="1" ht="12" customHeight="1"/>
    <row r="829" customFormat="1" ht="12" customHeight="1"/>
    <row r="830" customFormat="1" ht="12" customHeight="1"/>
    <row r="831" customFormat="1" ht="12" customHeight="1"/>
    <row r="832" customFormat="1" ht="12" customHeight="1"/>
    <row r="833" customFormat="1" ht="12" customHeight="1"/>
    <row r="834" customFormat="1" ht="12" customHeight="1"/>
    <row r="835" customFormat="1" ht="12" customHeight="1"/>
    <row r="836" customFormat="1" ht="12" customHeight="1"/>
    <row r="837" customFormat="1" ht="12" customHeight="1"/>
    <row r="838" customFormat="1" ht="12" customHeight="1"/>
    <row r="839" customFormat="1" ht="12" customHeight="1"/>
    <row r="840" customFormat="1" ht="12" customHeight="1"/>
    <row r="841" customFormat="1" ht="12" customHeight="1"/>
    <row r="842" customFormat="1" ht="12" customHeight="1"/>
    <row r="843" customFormat="1" ht="12" customHeight="1"/>
    <row r="844" customFormat="1" ht="12" customHeight="1"/>
    <row r="845" customFormat="1" ht="12" customHeight="1"/>
    <row r="846" customFormat="1" ht="12" customHeight="1"/>
    <row r="847" customFormat="1" ht="12" customHeight="1"/>
    <row r="848" customFormat="1" ht="12" customHeight="1"/>
    <row r="849" customFormat="1" ht="12" customHeight="1"/>
    <row r="850" customFormat="1" ht="12" customHeight="1"/>
    <row r="851" customFormat="1" ht="12" customHeight="1"/>
    <row r="852" customFormat="1" ht="12" customHeight="1"/>
    <row r="853" customFormat="1" ht="12" customHeight="1"/>
    <row r="854" customFormat="1" ht="12" customHeight="1"/>
    <row r="855" customFormat="1" ht="12" customHeight="1"/>
    <row r="856" customFormat="1" ht="12" customHeight="1"/>
    <row r="857" customFormat="1" ht="12" customHeight="1"/>
    <row r="858" customFormat="1" ht="12" customHeight="1"/>
    <row r="859" customFormat="1" ht="12" customHeight="1"/>
    <row r="860" customFormat="1" ht="12" customHeight="1"/>
    <row r="861" customFormat="1" ht="12" customHeight="1"/>
    <row r="862" customFormat="1" ht="12" customHeight="1"/>
    <row r="863" customFormat="1" ht="12" customHeight="1"/>
    <row r="864" customFormat="1" ht="12" customHeight="1"/>
    <row r="865" customFormat="1" ht="12" customHeight="1"/>
    <row r="866" customFormat="1" ht="12" customHeight="1"/>
    <row r="867" customFormat="1" ht="12" customHeight="1"/>
    <row r="868" customFormat="1" ht="12" customHeight="1"/>
    <row r="869" customFormat="1" ht="12" customHeight="1"/>
    <row r="870" customFormat="1" ht="12" customHeight="1"/>
    <row r="871" customFormat="1" ht="12" customHeight="1"/>
    <row r="872" customFormat="1" ht="12" customHeight="1"/>
    <row r="873" customFormat="1" ht="12" customHeight="1"/>
    <row r="874" customFormat="1" ht="12" customHeight="1"/>
    <row r="875" customFormat="1" ht="12" customHeight="1"/>
    <row r="876" customFormat="1" ht="12" customHeight="1"/>
    <row r="877" customFormat="1" ht="12" customHeight="1"/>
    <row r="878" customFormat="1" ht="12" customHeight="1"/>
    <row r="879" customFormat="1" ht="12" customHeight="1"/>
    <row r="880" customFormat="1" ht="12" customHeight="1"/>
    <row r="881" customFormat="1" ht="12" customHeight="1"/>
    <row r="882" customFormat="1" ht="12" customHeight="1"/>
    <row r="883" customFormat="1" ht="12" customHeight="1"/>
    <row r="884" customFormat="1" ht="12" customHeight="1"/>
    <row r="885" customFormat="1" ht="12" customHeight="1"/>
    <row r="886" customFormat="1" ht="12" customHeight="1"/>
    <row r="887" customFormat="1" ht="12" customHeight="1"/>
    <row r="888" customFormat="1" ht="12" customHeight="1"/>
    <row r="889" customFormat="1" ht="12" customHeight="1"/>
    <row r="890" customFormat="1" ht="12" customHeight="1"/>
    <row r="891" customFormat="1" ht="12" customHeight="1"/>
    <row r="892" customFormat="1" ht="12" customHeight="1"/>
    <row r="893" customFormat="1" ht="12" customHeight="1"/>
    <row r="894" customFormat="1" ht="12" customHeight="1"/>
    <row r="895" customFormat="1" ht="12" customHeight="1"/>
    <row r="896" customFormat="1" ht="12" customHeight="1"/>
    <row r="897" customFormat="1" ht="12" customHeight="1"/>
    <row r="898" customFormat="1" ht="12" customHeight="1"/>
    <row r="899" customFormat="1" ht="12" customHeight="1"/>
    <row r="900" customFormat="1" ht="12" customHeight="1"/>
    <row r="901" customFormat="1" ht="12" customHeight="1"/>
    <row r="902" customFormat="1" ht="12" customHeight="1"/>
    <row r="903" customFormat="1" ht="12" customHeight="1"/>
    <row r="904" customFormat="1" ht="12" customHeight="1"/>
    <row r="905" customFormat="1" ht="12" customHeight="1"/>
    <row r="906" customFormat="1" ht="12" customHeight="1"/>
    <row r="907" customFormat="1" ht="12" customHeight="1"/>
    <row r="908" customFormat="1" ht="12" customHeight="1"/>
    <row r="909" customFormat="1" ht="12" customHeight="1"/>
    <row r="910" customFormat="1" ht="12" customHeight="1"/>
    <row r="911" customFormat="1" ht="12" customHeight="1"/>
    <row r="912" customFormat="1" ht="12" customHeight="1"/>
    <row r="913" customFormat="1" ht="12" customHeight="1"/>
    <row r="914" customFormat="1" ht="12" customHeight="1"/>
    <row r="915" customFormat="1" ht="12" customHeight="1"/>
    <row r="916" customFormat="1" ht="12" customHeight="1"/>
    <row r="917" customFormat="1" ht="12" customHeight="1"/>
    <row r="918" customFormat="1" ht="12" customHeight="1"/>
    <row r="919" customFormat="1" ht="12" customHeight="1"/>
    <row r="920" customFormat="1" ht="12" customHeight="1"/>
    <row r="921" customFormat="1" ht="12" customHeight="1"/>
    <row r="922" customFormat="1" ht="12" customHeight="1"/>
    <row r="923" customFormat="1" ht="12" customHeight="1"/>
    <row r="924" customFormat="1" ht="12" customHeight="1"/>
    <row r="925" customFormat="1" ht="12" customHeight="1"/>
    <row r="926" customFormat="1" ht="12" customHeight="1"/>
    <row r="927" customFormat="1" ht="12" customHeight="1"/>
    <row r="928" customFormat="1" ht="12" customHeight="1"/>
    <row r="929" customFormat="1" ht="12" customHeight="1"/>
    <row r="930" customFormat="1" ht="12" customHeight="1"/>
    <row r="931" customFormat="1" ht="12" customHeight="1"/>
    <row r="932" customFormat="1" ht="12" customHeight="1"/>
    <row r="933" customFormat="1" ht="12" customHeight="1"/>
    <row r="934" customFormat="1" ht="12" customHeight="1"/>
    <row r="935" customFormat="1" ht="12" customHeight="1"/>
    <row r="936" customFormat="1" ht="12" customHeight="1"/>
    <row r="937" customFormat="1" ht="12" customHeight="1"/>
    <row r="938" customFormat="1" ht="12" customHeight="1"/>
    <row r="939" customFormat="1" ht="12" customHeight="1"/>
    <row r="940" customFormat="1" ht="12" customHeight="1"/>
    <row r="941" customFormat="1" ht="12" customHeight="1"/>
    <row r="942" customFormat="1" ht="12" customHeight="1"/>
    <row r="943" customFormat="1" ht="12" customHeight="1"/>
    <row r="944" customFormat="1" ht="12" customHeight="1"/>
    <row r="945" customFormat="1" ht="12" customHeight="1"/>
    <row r="946" customFormat="1" ht="12" customHeight="1"/>
    <row r="947" customFormat="1" ht="12" customHeight="1"/>
    <row r="948" customFormat="1" ht="12" customHeight="1"/>
    <row r="949" customFormat="1" ht="12" customHeight="1"/>
    <row r="950" customFormat="1" ht="12" customHeight="1"/>
    <row r="951" customFormat="1" ht="12" customHeight="1"/>
    <row r="952" customFormat="1" ht="12" customHeight="1"/>
    <row r="953" customFormat="1" ht="12" customHeight="1"/>
    <row r="954" customFormat="1" ht="12" customHeight="1"/>
    <row r="955" customFormat="1" ht="12" customHeight="1"/>
    <row r="956" customFormat="1" ht="12" customHeight="1"/>
    <row r="957" customFormat="1" ht="12" customHeight="1"/>
    <row r="958" customFormat="1" ht="12" customHeight="1"/>
    <row r="959" customFormat="1" ht="12" customHeight="1"/>
    <row r="960" customFormat="1" ht="12" customHeight="1"/>
    <row r="961" customFormat="1" ht="12" customHeight="1"/>
    <row r="962" customFormat="1" ht="12" customHeight="1"/>
    <row r="963" customFormat="1" ht="12" customHeight="1"/>
    <row r="964" customFormat="1" ht="12" customHeight="1"/>
    <row r="965" customFormat="1" ht="12" customHeight="1"/>
    <row r="966" customFormat="1" ht="12" customHeight="1"/>
    <row r="967" customFormat="1" ht="12" customHeight="1"/>
    <row r="968" customFormat="1" ht="12" customHeight="1"/>
    <row r="969" customFormat="1" ht="12" customHeight="1"/>
    <row r="970" customFormat="1" ht="12" customHeight="1"/>
    <row r="971" customFormat="1" ht="12" customHeight="1"/>
    <row r="972" customFormat="1" ht="12" customHeight="1"/>
    <row r="973" customFormat="1" ht="12" customHeight="1"/>
    <row r="974" customFormat="1" ht="12" customHeight="1"/>
    <row r="975" customFormat="1" ht="12" customHeight="1"/>
    <row r="976" customFormat="1" ht="12" customHeight="1"/>
    <row r="977" customFormat="1" ht="12" customHeight="1"/>
    <row r="978" customFormat="1" ht="12" customHeight="1"/>
    <row r="979" customFormat="1" ht="12" customHeight="1"/>
    <row r="980" customFormat="1" ht="12" customHeight="1"/>
    <row r="981" customFormat="1" ht="12" customHeight="1"/>
    <row r="982" customFormat="1" ht="12" customHeight="1"/>
    <row r="983" customFormat="1" ht="12" customHeight="1"/>
    <row r="984" customFormat="1" ht="12" customHeight="1"/>
    <row r="985" customFormat="1" ht="12" customHeight="1"/>
    <row r="986" customFormat="1" ht="12" customHeight="1"/>
    <row r="987" customFormat="1" ht="12" customHeight="1"/>
    <row r="988" customFormat="1" ht="12" customHeight="1"/>
    <row r="989" customFormat="1" ht="12" customHeight="1"/>
    <row r="990" customFormat="1" ht="12" customHeight="1"/>
    <row r="991" customFormat="1" ht="12" customHeight="1"/>
    <row r="992" customFormat="1" ht="12" customHeight="1"/>
    <row r="993" customFormat="1" ht="12" customHeight="1"/>
    <row r="994" customFormat="1" ht="12" customHeight="1"/>
    <row r="995" customFormat="1" ht="12" customHeight="1"/>
    <row r="996" customFormat="1" ht="12" customHeight="1"/>
    <row r="997" customFormat="1" ht="12" customHeight="1"/>
    <row r="998" customFormat="1" ht="12" customHeight="1"/>
    <row r="999" customFormat="1" ht="12" customHeight="1"/>
    <row r="1000" customFormat="1" ht="12" customHeight="1"/>
  </sheetData>
  <mergeCells count="1">
    <mergeCell ref="C1:E1"/>
  </mergeCells>
  <dataValidations count="2">
    <dataValidation type="list" allowBlank="1" showErrorMessage="1" sqref="B4" xr:uid="{7EFE13CF-F705-5B45-969C-0D53A5831D05}">
      <formula1>artiesten</formula1>
    </dataValidation>
    <dataValidation type="list" allowBlank="1" showErrorMessage="1" sqref="B5" xr:uid="{63767FDF-CAF2-9049-8C9A-5DAC324AA463}">
      <formula1>productie</formula1>
    </dataValidation>
  </dataValidations>
  <pageMargins left="0.75" right="0.75" top="1" bottom="1" header="0" footer="0"/>
  <pageSetup paperSize="9" orientation="portrait"/>
  <legacyDrawing r:id="rId1"/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>
    <pageSetUpPr fitToPage="1"/>
  </sheetPr>
  <dimension ref="A1:Z1000"/>
  <sheetViews>
    <sheetView workbookViewId="0">
      <selection sqref="A1:XFD1048576"/>
    </sheetView>
  </sheetViews>
  <sheetFormatPr defaultColWidth="14.5" defaultRowHeight="15" customHeight="1"/>
  <cols>
    <col min="1" max="1" width="60.5" customWidth="1"/>
    <col min="2" max="3" width="13.5" customWidth="1"/>
    <col min="4" max="4" width="10.875" customWidth="1"/>
    <col min="5" max="5" width="16.125" customWidth="1"/>
    <col min="6" max="26" width="10.875" customWidth="1"/>
  </cols>
  <sheetData>
    <row r="1" spans="1:26" s="93" customFormat="1" ht="15.95" customHeight="1">
      <c r="A1" s="128" t="s">
        <v>40</v>
      </c>
      <c r="B1" s="92">
        <v>2026</v>
      </c>
      <c r="C1" s="170" t="s">
        <v>139</v>
      </c>
      <c r="D1" s="183"/>
      <c r="E1" s="182"/>
      <c r="F1" s="96"/>
      <c r="G1" s="96"/>
      <c r="H1" s="96"/>
      <c r="I1" s="96"/>
      <c r="J1" s="96"/>
      <c r="K1" s="96"/>
      <c r="L1" s="96"/>
      <c r="M1" s="96"/>
      <c r="N1" s="96"/>
    </row>
    <row r="2" spans="1:26" ht="12" customHeight="1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</row>
    <row r="3" spans="1:26" ht="12" customHeight="1">
      <c r="A3" s="17" t="s">
        <v>42</v>
      </c>
      <c r="B3" s="18" t="s">
        <v>15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26" ht="12" customHeight="1">
      <c r="A4" s="17" t="s">
        <v>43</v>
      </c>
      <c r="B4" s="18" t="s">
        <v>15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</row>
    <row r="5" spans="1:26" ht="12" customHeight="1">
      <c r="A5" s="17" t="s">
        <v>44</v>
      </c>
      <c r="B5" s="18" t="s">
        <v>15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</row>
    <row r="6" spans="1:26" ht="12" customHeight="1">
      <c r="A6" s="17" t="s">
        <v>45</v>
      </c>
      <c r="B6" s="25">
        <v>0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2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</row>
    <row r="8" spans="1:26" ht="12" customHeight="1">
      <c r="A8" s="15" t="s">
        <v>46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</row>
    <row r="9" spans="1:26" ht="12" customHeight="1">
      <c r="A9" s="17" t="s">
        <v>47</v>
      </c>
      <c r="B9" s="20" t="s">
        <v>123</v>
      </c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</row>
    <row r="10" spans="1:26" ht="12" customHeight="1">
      <c r="A10" s="17" t="s">
        <v>49</v>
      </c>
      <c r="B10" s="6" t="s">
        <v>140</v>
      </c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</row>
    <row r="11" spans="1:26" ht="12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</row>
    <row r="12" spans="1:26" ht="12" customHeight="1">
      <c r="A12" s="17" t="s">
        <v>141</v>
      </c>
      <c r="B12" s="25">
        <v>0</v>
      </c>
      <c r="C12" s="6"/>
      <c r="D12" s="6" t="s">
        <v>15</v>
      </c>
      <c r="E12" s="6"/>
      <c r="F12" s="6"/>
      <c r="G12" s="6"/>
      <c r="H12" s="6"/>
      <c r="I12" s="6"/>
      <c r="J12" s="6"/>
      <c r="K12" s="6"/>
      <c r="L12" s="6"/>
      <c r="M12" s="6"/>
      <c r="N12" s="6"/>
    </row>
    <row r="13" spans="1:26" ht="12" customHeight="1">
      <c r="A13" s="17" t="s">
        <v>142</v>
      </c>
      <c r="B13" s="25">
        <v>0</v>
      </c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spans="1:26" ht="12" customHeight="1">
      <c r="A14" s="17" t="s">
        <v>143</v>
      </c>
      <c r="B14" s="25">
        <v>0</v>
      </c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spans="1:26" ht="12" customHeight="1">
      <c r="A15" s="17" t="s">
        <v>144</v>
      </c>
      <c r="B15" s="25">
        <v>0</v>
      </c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</row>
    <row r="16" spans="1:26" ht="12" customHeight="1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</row>
    <row r="17" spans="1:26" ht="12" customHeight="1">
      <c r="A17" s="17" t="s">
        <v>68</v>
      </c>
      <c r="B17" s="25">
        <v>0</v>
      </c>
      <c r="C17" s="6" t="s">
        <v>69</v>
      </c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</row>
    <row r="18" spans="1:26" ht="12" customHeight="1">
      <c r="A18" s="17" t="s">
        <v>116</v>
      </c>
      <c r="B18" s="25">
        <v>0</v>
      </c>
      <c r="C18" s="6" t="s">
        <v>69</v>
      </c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</row>
    <row r="19" spans="1:26" ht="12" customHeight="1">
      <c r="A19" s="17" t="s">
        <v>71</v>
      </c>
      <c r="B19" s="25">
        <v>0</v>
      </c>
      <c r="C19" s="6" t="s">
        <v>69</v>
      </c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</row>
    <row r="20" spans="1:26" ht="12" customHeight="1">
      <c r="A20" s="17" t="s">
        <v>73</v>
      </c>
      <c r="B20" s="25">
        <v>0</v>
      </c>
      <c r="C20" s="6" t="s">
        <v>69</v>
      </c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</row>
    <row r="21" spans="1:26" ht="12" customHeight="1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</row>
    <row r="22" spans="1:26" ht="12" customHeight="1">
      <c r="A22" s="17" t="s">
        <v>75</v>
      </c>
      <c r="B22" s="104">
        <f>'RSZ-tarieven'!B5</f>
        <v>0.30609999999999998</v>
      </c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</row>
    <row r="23" spans="1:26" ht="12" customHeight="1">
      <c r="A23" s="17" t="s">
        <v>76</v>
      </c>
      <c r="B23" s="104">
        <f>'RSZ-tarieven'!B15</f>
        <v>1.9799999999999998E-2</v>
      </c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</row>
    <row r="24" spans="1:26" ht="12" customHeight="1">
      <c r="A24" s="17" t="s">
        <v>77</v>
      </c>
      <c r="B24" s="104">
        <f>IF(B6&lt;10,0,1.69%)</f>
        <v>0</v>
      </c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</row>
    <row r="25" spans="1:26" ht="12" customHeight="1">
      <c r="A25" s="17" t="s">
        <v>145</v>
      </c>
      <c r="B25" s="25">
        <v>0</v>
      </c>
      <c r="C25" s="6" t="s">
        <v>15</v>
      </c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</row>
    <row r="26" spans="1:26" ht="12" customHeight="1">
      <c r="A26" s="17" t="s">
        <v>79</v>
      </c>
      <c r="B26" s="25">
        <v>0</v>
      </c>
      <c r="C26" s="6" t="s">
        <v>15</v>
      </c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</row>
    <row r="27" spans="1:26" ht="12" customHeight="1">
      <c r="A27" s="17" t="s">
        <v>80</v>
      </c>
      <c r="B27" s="25">
        <v>0</v>
      </c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</row>
    <row r="28" spans="1:26" ht="12" customHeight="1">
      <c r="A28" s="6"/>
      <c r="B28" s="6"/>
      <c r="C28" s="6"/>
      <c r="D28" s="6"/>
      <c r="E28" s="6"/>
      <c r="F28" s="6"/>
      <c r="G28" s="6"/>
      <c r="H28" s="6"/>
      <c r="I28" s="6"/>
      <c r="J28" s="28" t="s">
        <v>15</v>
      </c>
      <c r="K28" s="6"/>
      <c r="L28" s="6"/>
      <c r="M28" s="29" t="s">
        <v>15</v>
      </c>
      <c r="N28" s="6"/>
    </row>
    <row r="29" spans="1:26" ht="12" customHeight="1">
      <c r="A29" s="6"/>
      <c r="B29" s="54">
        <f>B1</f>
        <v>2026</v>
      </c>
      <c r="C29" s="55" t="s">
        <v>82</v>
      </c>
      <c r="D29" s="55" t="s">
        <v>83</v>
      </c>
      <c r="E29" s="55" t="s">
        <v>84</v>
      </c>
      <c r="F29" s="55" t="s">
        <v>85</v>
      </c>
      <c r="G29" s="55" t="s">
        <v>86</v>
      </c>
      <c r="H29" s="55" t="s">
        <v>87</v>
      </c>
      <c r="I29" s="55" t="s">
        <v>89</v>
      </c>
      <c r="J29" s="55" t="s">
        <v>90</v>
      </c>
      <c r="K29" s="55" t="s">
        <v>91</v>
      </c>
      <c r="L29" s="55" t="s">
        <v>92</v>
      </c>
      <c r="M29" s="55" t="s">
        <v>93</v>
      </c>
      <c r="N29" s="56" t="s">
        <v>95</v>
      </c>
    </row>
    <row r="30" spans="1:26" ht="12" customHeight="1">
      <c r="A30" s="43" t="s">
        <v>146</v>
      </c>
      <c r="B30" s="44">
        <f t="shared" ref="B30:B33" si="0">SUM(C30:N30)</f>
        <v>0</v>
      </c>
      <c r="C30" s="45">
        <v>0</v>
      </c>
      <c r="D30" s="46">
        <v>0</v>
      </c>
      <c r="E30" s="46">
        <v>0</v>
      </c>
      <c r="F30" s="46">
        <v>0</v>
      </c>
      <c r="G30" s="46">
        <v>0</v>
      </c>
      <c r="H30" s="46">
        <v>0</v>
      </c>
      <c r="I30" s="46">
        <v>0</v>
      </c>
      <c r="J30" s="46">
        <v>0</v>
      </c>
      <c r="K30" s="46">
        <v>0</v>
      </c>
      <c r="L30" s="46">
        <v>0</v>
      </c>
      <c r="M30" s="46">
        <v>0</v>
      </c>
      <c r="N30" s="47">
        <v>0</v>
      </c>
    </row>
    <row r="31" spans="1:26" ht="12" customHeight="1">
      <c r="A31" s="43" t="s">
        <v>147</v>
      </c>
      <c r="B31" s="44">
        <f t="shared" si="0"/>
        <v>0</v>
      </c>
      <c r="C31" s="45">
        <v>0</v>
      </c>
      <c r="D31" s="46">
        <v>0</v>
      </c>
      <c r="E31" s="46">
        <v>0</v>
      </c>
      <c r="F31" s="46">
        <v>0</v>
      </c>
      <c r="G31" s="46">
        <v>0</v>
      </c>
      <c r="H31" s="46">
        <v>0</v>
      </c>
      <c r="I31" s="46">
        <v>0</v>
      </c>
      <c r="J31" s="46">
        <v>0</v>
      </c>
      <c r="K31" s="46">
        <v>0</v>
      </c>
      <c r="L31" s="46">
        <v>0</v>
      </c>
      <c r="M31" s="46">
        <v>0</v>
      </c>
      <c r="N31" s="47">
        <v>0</v>
      </c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spans="1:26" ht="12" customHeight="1">
      <c r="A32" s="43" t="s">
        <v>148</v>
      </c>
      <c r="B32" s="44">
        <f t="shared" si="0"/>
        <v>0</v>
      </c>
      <c r="C32" s="45">
        <v>0</v>
      </c>
      <c r="D32" s="46">
        <v>0</v>
      </c>
      <c r="E32" s="46">
        <v>0</v>
      </c>
      <c r="F32" s="46">
        <v>0</v>
      </c>
      <c r="G32" s="46">
        <v>0</v>
      </c>
      <c r="H32" s="46">
        <v>0</v>
      </c>
      <c r="I32" s="46">
        <v>0</v>
      </c>
      <c r="J32" s="46">
        <v>0</v>
      </c>
      <c r="K32" s="46">
        <v>0</v>
      </c>
      <c r="L32" s="46">
        <v>0</v>
      </c>
      <c r="M32" s="46">
        <v>0</v>
      </c>
      <c r="N32" s="47">
        <v>0</v>
      </c>
    </row>
    <row r="33" spans="1:26" ht="12" customHeight="1">
      <c r="A33" s="43" t="s">
        <v>149</v>
      </c>
      <c r="B33" s="44">
        <f t="shared" si="0"/>
        <v>0</v>
      </c>
      <c r="C33" s="45">
        <v>0</v>
      </c>
      <c r="D33" s="46">
        <v>0</v>
      </c>
      <c r="E33" s="46">
        <v>0</v>
      </c>
      <c r="F33" s="46">
        <v>0</v>
      </c>
      <c r="G33" s="46">
        <v>0</v>
      </c>
      <c r="H33" s="46">
        <v>0</v>
      </c>
      <c r="I33" s="46">
        <v>0</v>
      </c>
      <c r="J33" s="46">
        <v>0</v>
      </c>
      <c r="K33" s="46">
        <v>0</v>
      </c>
      <c r="L33" s="46">
        <v>0</v>
      </c>
      <c r="M33" s="46">
        <v>0</v>
      </c>
      <c r="N33" s="47">
        <v>0</v>
      </c>
    </row>
    <row r="34" spans="1:26" ht="12" customHeight="1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spans="1:26" ht="12" customHeight="1">
      <c r="A35" s="43" t="s">
        <v>150</v>
      </c>
      <c r="B35" s="57">
        <f t="shared" ref="B35:B41" si="1">SUM(C35:N35)</f>
        <v>0</v>
      </c>
      <c r="C35" s="58">
        <v>0</v>
      </c>
      <c r="D35" s="59">
        <v>0</v>
      </c>
      <c r="E35" s="59">
        <v>0</v>
      </c>
      <c r="F35" s="59">
        <v>0</v>
      </c>
      <c r="G35" s="59">
        <v>0</v>
      </c>
      <c r="H35" s="59">
        <v>0</v>
      </c>
      <c r="I35" s="59">
        <v>0</v>
      </c>
      <c r="J35" s="59">
        <v>0</v>
      </c>
      <c r="K35" s="59">
        <v>0</v>
      </c>
      <c r="L35" s="59">
        <v>0</v>
      </c>
      <c r="M35" s="59">
        <v>0</v>
      </c>
      <c r="N35" s="60">
        <v>0</v>
      </c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</row>
    <row r="36" spans="1:26" ht="12" customHeight="1">
      <c r="A36" s="6" t="s">
        <v>99</v>
      </c>
      <c r="B36" s="61">
        <f t="shared" si="1"/>
        <v>0</v>
      </c>
      <c r="C36" s="126">
        <f t="shared" ref="C36:N36" si="2">($B12*C30)+($B13*C31)+($B14*C32)+($B15*C33)</f>
        <v>0</v>
      </c>
      <c r="D36" s="127">
        <f t="shared" si="2"/>
        <v>0</v>
      </c>
      <c r="E36" s="127">
        <f t="shared" si="2"/>
        <v>0</v>
      </c>
      <c r="F36" s="127">
        <f t="shared" si="2"/>
        <v>0</v>
      </c>
      <c r="G36" s="127">
        <f t="shared" si="2"/>
        <v>0</v>
      </c>
      <c r="H36" s="127">
        <f t="shared" si="2"/>
        <v>0</v>
      </c>
      <c r="I36" s="127">
        <f t="shared" si="2"/>
        <v>0</v>
      </c>
      <c r="J36" s="127">
        <f t="shared" si="2"/>
        <v>0</v>
      </c>
      <c r="K36" s="127">
        <f t="shared" si="2"/>
        <v>0</v>
      </c>
      <c r="L36" s="127">
        <f t="shared" si="2"/>
        <v>0</v>
      </c>
      <c r="M36" s="127">
        <f t="shared" si="2"/>
        <v>0</v>
      </c>
      <c r="N36" s="113">
        <f t="shared" si="2"/>
        <v>0</v>
      </c>
    </row>
    <row r="37" spans="1:26" ht="12" customHeight="1">
      <c r="A37" s="6" t="s">
        <v>100</v>
      </c>
      <c r="B37" s="33">
        <f t="shared" si="1"/>
        <v>0</v>
      </c>
      <c r="C37" s="34">
        <f t="shared" ref="C37:N37" si="3">$B$17*C35</f>
        <v>0</v>
      </c>
      <c r="D37" s="24">
        <f t="shared" si="3"/>
        <v>0</v>
      </c>
      <c r="E37" s="24">
        <f t="shared" si="3"/>
        <v>0</v>
      </c>
      <c r="F37" s="24">
        <f t="shared" si="3"/>
        <v>0</v>
      </c>
      <c r="G37" s="24">
        <f t="shared" si="3"/>
        <v>0</v>
      </c>
      <c r="H37" s="24">
        <f t="shared" si="3"/>
        <v>0</v>
      </c>
      <c r="I37" s="24">
        <f t="shared" si="3"/>
        <v>0</v>
      </c>
      <c r="J37" s="24">
        <f t="shared" si="3"/>
        <v>0</v>
      </c>
      <c r="K37" s="24">
        <f t="shared" si="3"/>
        <v>0</v>
      </c>
      <c r="L37" s="24">
        <f t="shared" si="3"/>
        <v>0</v>
      </c>
      <c r="M37" s="24">
        <f t="shared" si="3"/>
        <v>0</v>
      </c>
      <c r="N37" s="114">
        <f t="shared" si="3"/>
        <v>0</v>
      </c>
    </row>
    <row r="38" spans="1:26" ht="12" customHeight="1">
      <c r="A38" s="6" t="s">
        <v>101</v>
      </c>
      <c r="B38" s="33">
        <f t="shared" si="1"/>
        <v>0</v>
      </c>
      <c r="C38" s="34">
        <f>MAX(0,IF((C36+C37)&gt;0,((C36+C37)*108%)*($B$22+$B$23+$B$24)-(($B$25+$B$26+$B$27)*($C$35)),0))</f>
        <v>0</v>
      </c>
      <c r="D38" s="24">
        <f>MAX(0,IF((D36+D37)&gt;0,((D36+D37)*108%)*($B$22+$B$23+$B$24)-(($B$25+$B$26+$B$27)*($D$35)),0))</f>
        <v>0</v>
      </c>
      <c r="E38" s="24">
        <f>MAX(0,IF((E36+E37)&gt;0,((E36+E37)*108%)*($B$22+$B$23+$B$24)-(($B$25+$B$26+$B$27)*($E$35)),0))</f>
        <v>0</v>
      </c>
      <c r="F38" s="24">
        <f>MAX(0,IF((F36+F37)&gt;0,((F36+F37)*108%)*($B$22+$B$23+$B$24)-(($B$25+$B$26+$B$27)*($F$35)),0))</f>
        <v>0</v>
      </c>
      <c r="G38" s="24">
        <f>MAX(0,IF((G36+G37)&gt;0,((G36+G37)*108%)*($B$22+$B$23+$B$24)-(($B$25+$B$26+$B$27)*($G$35)),0))</f>
        <v>0</v>
      </c>
      <c r="H38" s="24">
        <f>MAX(0,IF((H36+H37)&gt;0,((H36+H37)*108%)*($B$22+$B$23+$B$24)-(($B$25+$B$26+$B$27)*($H$35)),0))</f>
        <v>0</v>
      </c>
      <c r="I38" s="24">
        <f>MAX(0,IF((I36+I37)&gt;0,((I36+I37)*108%)*($B$22+$B$23+$B$24)-(($B$25+$B$26+$B$27)*($I$35)),0))</f>
        <v>0</v>
      </c>
      <c r="J38" s="24">
        <f>MAX(0,IF((J36+J37)&gt;0,((J36+J37)*108%)*($B$22+$B$23+$B$24)-(($B$25+$B$26+$B$27)*($J$35)),0))</f>
        <v>0</v>
      </c>
      <c r="K38" s="24">
        <f>MAX(0,IF((K36+K37)&gt;0,((K36+K37)*108%)*($B$22+$B$23+$B$24)-(($B$25+$B$26+$B$27)*($K$35)),0))</f>
        <v>0</v>
      </c>
      <c r="L38" s="24">
        <f>MAX(0,IF((L36+L37)&gt;0,((L36+L37)*108%)*($B$22+$B$23+$B$24)-(($B$25+$B$26+$B$27)*($L$35)),0))</f>
        <v>0</v>
      </c>
      <c r="M38" s="24">
        <f>MAX(0,IF((M36+M37)&gt;0,((M36+M37)*108%)*($B$22+$B$23+$B$24)-(($B$25+$B$26+$B$27)*($M$35)),0))</f>
        <v>0</v>
      </c>
      <c r="N38" s="114">
        <f>MAX(0,IF((N36+N37)&gt;0,((N36+N37)*108%)*($B$22+$B$23+$B$24)-(($B$25+$B$26+$B$27)*($N$35)),0))</f>
        <v>0</v>
      </c>
    </row>
    <row r="39" spans="1:26" ht="12" customHeight="1">
      <c r="A39" s="6" t="s">
        <v>102</v>
      </c>
      <c r="B39" s="33">
        <f t="shared" si="1"/>
        <v>0</v>
      </c>
      <c r="C39" s="34">
        <f t="shared" ref="C39:N39" si="4">$B18*(C35)</f>
        <v>0</v>
      </c>
      <c r="D39" s="35">
        <f t="shared" si="4"/>
        <v>0</v>
      </c>
      <c r="E39" s="35">
        <f t="shared" si="4"/>
        <v>0</v>
      </c>
      <c r="F39" s="35">
        <f t="shared" si="4"/>
        <v>0</v>
      </c>
      <c r="G39" s="35">
        <f t="shared" si="4"/>
        <v>0</v>
      </c>
      <c r="H39" s="35">
        <f t="shared" si="4"/>
        <v>0</v>
      </c>
      <c r="I39" s="35">
        <f t="shared" si="4"/>
        <v>0</v>
      </c>
      <c r="J39" s="35">
        <f t="shared" si="4"/>
        <v>0</v>
      </c>
      <c r="K39" s="35">
        <f t="shared" si="4"/>
        <v>0</v>
      </c>
      <c r="L39" s="35">
        <f t="shared" si="4"/>
        <v>0</v>
      </c>
      <c r="M39" s="35">
        <f t="shared" si="4"/>
        <v>0</v>
      </c>
      <c r="N39" s="115">
        <f t="shared" si="4"/>
        <v>0</v>
      </c>
    </row>
    <row r="40" spans="1:26" ht="12" customHeight="1">
      <c r="A40" s="6" t="s">
        <v>103</v>
      </c>
      <c r="B40" s="33">
        <f t="shared" si="1"/>
        <v>0</v>
      </c>
      <c r="C40" s="34">
        <f>$B19*(C35)</f>
        <v>0</v>
      </c>
      <c r="D40" s="24">
        <f t="shared" ref="D40:N40" si="5">$B19*D35</f>
        <v>0</v>
      </c>
      <c r="E40" s="24">
        <f t="shared" si="5"/>
        <v>0</v>
      </c>
      <c r="F40" s="24">
        <f t="shared" si="5"/>
        <v>0</v>
      </c>
      <c r="G40" s="24">
        <f t="shared" si="5"/>
        <v>0</v>
      </c>
      <c r="H40" s="24">
        <f t="shared" si="5"/>
        <v>0</v>
      </c>
      <c r="I40" s="24">
        <f t="shared" si="5"/>
        <v>0</v>
      </c>
      <c r="J40" s="24">
        <f t="shared" si="5"/>
        <v>0</v>
      </c>
      <c r="K40" s="24">
        <f t="shared" si="5"/>
        <v>0</v>
      </c>
      <c r="L40" s="24">
        <f t="shared" si="5"/>
        <v>0</v>
      </c>
      <c r="M40" s="24">
        <f t="shared" si="5"/>
        <v>0</v>
      </c>
      <c r="N40" s="114">
        <f t="shared" si="5"/>
        <v>0</v>
      </c>
    </row>
    <row r="41" spans="1:26" ht="12" customHeight="1">
      <c r="A41" s="6" t="s">
        <v>104</v>
      </c>
      <c r="B41" s="36">
        <f t="shared" si="1"/>
        <v>0</v>
      </c>
      <c r="C41" s="116">
        <f>$B20*(C35)</f>
        <v>0</v>
      </c>
      <c r="D41" s="117">
        <f t="shared" ref="D41:N41" si="6">$B20*D35</f>
        <v>0</v>
      </c>
      <c r="E41" s="117">
        <f t="shared" si="6"/>
        <v>0</v>
      </c>
      <c r="F41" s="117">
        <f t="shared" si="6"/>
        <v>0</v>
      </c>
      <c r="G41" s="117">
        <f t="shared" si="6"/>
        <v>0</v>
      </c>
      <c r="H41" s="117">
        <f t="shared" si="6"/>
        <v>0</v>
      </c>
      <c r="I41" s="117">
        <f t="shared" si="6"/>
        <v>0</v>
      </c>
      <c r="J41" s="117">
        <f t="shared" si="6"/>
        <v>0</v>
      </c>
      <c r="K41" s="117">
        <f t="shared" si="6"/>
        <v>0</v>
      </c>
      <c r="L41" s="117">
        <f t="shared" si="6"/>
        <v>0</v>
      </c>
      <c r="M41" s="117">
        <f t="shared" si="6"/>
        <v>0</v>
      </c>
      <c r="N41" s="119">
        <f t="shared" si="6"/>
        <v>0</v>
      </c>
    </row>
    <row r="42" spans="1:26" ht="12" customHeight="1">
      <c r="A42" s="6"/>
      <c r="B42" s="62">
        <f t="shared" ref="B42:N42" si="7">SUM(B36:B41)</f>
        <v>0</v>
      </c>
      <c r="C42" s="120">
        <f t="shared" si="7"/>
        <v>0</v>
      </c>
      <c r="D42" s="121">
        <f t="shared" si="7"/>
        <v>0</v>
      </c>
      <c r="E42" s="121">
        <f t="shared" si="7"/>
        <v>0</v>
      </c>
      <c r="F42" s="121">
        <f t="shared" si="7"/>
        <v>0</v>
      </c>
      <c r="G42" s="121">
        <f t="shared" si="7"/>
        <v>0</v>
      </c>
      <c r="H42" s="121">
        <f t="shared" si="7"/>
        <v>0</v>
      </c>
      <c r="I42" s="121">
        <f t="shared" si="7"/>
        <v>0</v>
      </c>
      <c r="J42" s="121">
        <f t="shared" si="7"/>
        <v>0</v>
      </c>
      <c r="K42" s="121">
        <f t="shared" si="7"/>
        <v>0</v>
      </c>
      <c r="L42" s="121">
        <f t="shared" si="7"/>
        <v>0</v>
      </c>
      <c r="M42" s="121">
        <f t="shared" si="7"/>
        <v>0</v>
      </c>
      <c r="N42" s="122">
        <f t="shared" si="7"/>
        <v>0</v>
      </c>
    </row>
    <row r="43" spans="1:26" ht="12" customHeight="1">
      <c r="A43" s="38" t="s">
        <v>105</v>
      </c>
      <c r="B43" s="39">
        <f>(SUM(C42:N42)-B42)+(SUM(C36:N41)-B42)</f>
        <v>0</v>
      </c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</row>
    <row r="44" spans="1:26" ht="12" customHeight="1">
      <c r="A44" s="6"/>
      <c r="B44" s="40" t="s">
        <v>106</v>
      </c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</row>
    <row r="45" spans="1:26" ht="12" customHeight="1">
      <c r="A45" s="8">
        <v>0.1027</v>
      </c>
      <c r="B45" s="41">
        <f>SUM(C45:N45)</f>
        <v>0</v>
      </c>
      <c r="C45" s="123">
        <f t="shared" ref="C45:N45" si="8">(C36*108%)*$A$45</f>
        <v>0</v>
      </c>
      <c r="D45" s="123">
        <f t="shared" si="8"/>
        <v>0</v>
      </c>
      <c r="E45" s="123">
        <f t="shared" si="8"/>
        <v>0</v>
      </c>
      <c r="F45" s="123">
        <f t="shared" si="8"/>
        <v>0</v>
      </c>
      <c r="G45" s="123">
        <f t="shared" si="8"/>
        <v>0</v>
      </c>
      <c r="H45" s="123">
        <f t="shared" si="8"/>
        <v>0</v>
      </c>
      <c r="I45" s="123">
        <f t="shared" si="8"/>
        <v>0</v>
      </c>
      <c r="J45" s="123">
        <f t="shared" si="8"/>
        <v>0</v>
      </c>
      <c r="K45" s="123">
        <f t="shared" si="8"/>
        <v>0</v>
      </c>
      <c r="L45" s="123">
        <f t="shared" si="8"/>
        <v>0</v>
      </c>
      <c r="M45" s="123">
        <f t="shared" si="8"/>
        <v>0</v>
      </c>
      <c r="N45" s="125">
        <f t="shared" si="8"/>
        <v>0</v>
      </c>
    </row>
    <row r="46" spans="1:26" ht="12" customHeight="1"/>
    <row r="47" spans="1:26" ht="12" customHeight="1"/>
    <row r="48" spans="1:26" ht="12" customHeight="1"/>
    <row r="49" customFormat="1" ht="12" customHeight="1"/>
    <row r="50" customFormat="1" ht="12" customHeight="1"/>
    <row r="51" customFormat="1" ht="12" customHeight="1"/>
    <row r="52" customFormat="1" ht="12" customHeight="1"/>
    <row r="53" customFormat="1" ht="12" customHeight="1"/>
    <row r="54" customFormat="1" ht="12" customHeight="1"/>
    <row r="55" customFormat="1" ht="12" customHeight="1"/>
    <row r="56" customFormat="1" ht="12" customHeight="1"/>
    <row r="57" customFormat="1" ht="12" customHeight="1"/>
    <row r="58" customFormat="1" ht="12" customHeight="1"/>
    <row r="59" customFormat="1" ht="12" customHeight="1"/>
    <row r="60" customFormat="1" ht="12" customHeight="1"/>
    <row r="61" customFormat="1" ht="12" customHeight="1"/>
    <row r="62" customFormat="1" ht="12" customHeight="1"/>
    <row r="63" customFormat="1" ht="12" customHeight="1"/>
    <row r="64" customFormat="1" ht="12" customHeight="1"/>
    <row r="65" customFormat="1" ht="12" customHeight="1"/>
    <row r="66" customFormat="1" ht="12" customHeight="1"/>
    <row r="67" customFormat="1" ht="12" customHeight="1"/>
    <row r="68" customFormat="1" ht="12" customHeight="1"/>
    <row r="69" customFormat="1" ht="12" customHeight="1"/>
    <row r="70" customFormat="1" ht="12" customHeight="1"/>
    <row r="71" customFormat="1" ht="12" customHeight="1"/>
    <row r="72" customFormat="1" ht="12" customHeight="1"/>
    <row r="73" customFormat="1" ht="12" customHeight="1"/>
    <row r="74" customFormat="1" ht="12" customHeight="1"/>
    <row r="75" customFormat="1" ht="12" customHeight="1"/>
    <row r="76" customFormat="1" ht="12" customHeight="1"/>
    <row r="77" customFormat="1" ht="12" customHeight="1"/>
    <row r="78" customFormat="1" ht="12" customHeight="1"/>
    <row r="79" customFormat="1" ht="12" customHeight="1"/>
    <row r="80" customFormat="1" ht="12" customHeight="1"/>
    <row r="81" customFormat="1" ht="12" customHeight="1"/>
    <row r="82" customFormat="1" ht="12" customHeight="1"/>
    <row r="83" customFormat="1" ht="12" customHeight="1"/>
    <row r="84" customFormat="1" ht="12" customHeight="1"/>
    <row r="85" customFormat="1" ht="12" customHeight="1"/>
    <row r="86" customFormat="1" ht="12" customHeight="1"/>
    <row r="87" customFormat="1" ht="12" customHeight="1"/>
    <row r="88" customFormat="1" ht="12" customHeight="1"/>
    <row r="89" customFormat="1" ht="12" customHeight="1"/>
    <row r="90" customFormat="1" ht="12" customHeight="1"/>
    <row r="91" customFormat="1" ht="12" customHeight="1"/>
    <row r="92" customFormat="1" ht="12" customHeight="1"/>
    <row r="93" customFormat="1" ht="12" customHeight="1"/>
    <row r="94" customFormat="1" ht="12" customHeight="1"/>
    <row r="95" customFormat="1" ht="12" customHeight="1"/>
    <row r="96" customFormat="1" ht="12" customHeight="1"/>
    <row r="97" customFormat="1" ht="12" customHeight="1"/>
    <row r="98" customFormat="1" ht="12" customHeight="1"/>
    <row r="99" customFormat="1" ht="12" customHeight="1"/>
    <row r="100" customFormat="1" ht="12" customHeight="1"/>
    <row r="101" customFormat="1" ht="12" customHeight="1"/>
    <row r="102" customFormat="1" ht="12" customHeight="1"/>
    <row r="103" customFormat="1" ht="12" customHeight="1"/>
    <row r="104" customFormat="1" ht="12" customHeight="1"/>
    <row r="105" customFormat="1" ht="12" customHeight="1"/>
    <row r="106" customFormat="1" ht="12" customHeight="1"/>
    <row r="107" customFormat="1" ht="12" customHeight="1"/>
    <row r="108" customFormat="1" ht="12" customHeight="1"/>
    <row r="109" customFormat="1" ht="12" customHeight="1"/>
    <row r="110" customFormat="1" ht="12" customHeight="1"/>
    <row r="111" customFormat="1" ht="12" customHeight="1"/>
    <row r="112" customFormat="1" ht="12" customHeight="1"/>
    <row r="113" customFormat="1" ht="12" customHeight="1"/>
    <row r="114" customFormat="1" ht="12" customHeight="1"/>
    <row r="115" customFormat="1" ht="12" customHeight="1"/>
    <row r="116" customFormat="1" ht="12" customHeight="1"/>
    <row r="117" customFormat="1" ht="12" customHeight="1"/>
    <row r="118" customFormat="1" ht="12" customHeight="1"/>
    <row r="119" customFormat="1" ht="12" customHeight="1"/>
    <row r="120" customFormat="1" ht="12" customHeight="1"/>
    <row r="121" customFormat="1" ht="12" customHeight="1"/>
    <row r="122" customFormat="1" ht="12" customHeight="1"/>
    <row r="123" customFormat="1" ht="12" customHeight="1"/>
    <row r="124" customFormat="1" ht="12" customHeight="1"/>
    <row r="125" customFormat="1" ht="12" customHeight="1"/>
    <row r="126" customFormat="1" ht="12" customHeight="1"/>
    <row r="127" customFormat="1" ht="12" customHeight="1"/>
    <row r="128" customFormat="1" ht="12" customHeight="1"/>
    <row r="129" customFormat="1" ht="12" customHeight="1"/>
    <row r="130" customFormat="1" ht="12" customHeight="1"/>
    <row r="131" customFormat="1" ht="12" customHeight="1"/>
    <row r="132" customFormat="1" ht="12" customHeight="1"/>
    <row r="133" customFormat="1" ht="12" customHeight="1"/>
    <row r="134" customFormat="1" ht="12" customHeight="1"/>
    <row r="135" customFormat="1" ht="12" customHeight="1"/>
    <row r="136" customFormat="1" ht="12" customHeight="1"/>
    <row r="137" customFormat="1" ht="12" customHeight="1"/>
    <row r="138" customFormat="1" ht="12" customHeight="1"/>
    <row r="139" customFormat="1" ht="12" customHeight="1"/>
    <row r="140" customFormat="1" ht="12" customHeight="1"/>
    <row r="141" customFormat="1" ht="12" customHeight="1"/>
    <row r="142" customFormat="1" ht="12" customHeight="1"/>
    <row r="143" customFormat="1" ht="12" customHeight="1"/>
    <row r="144" customFormat="1" ht="12" customHeight="1"/>
    <row r="145" customFormat="1" ht="12" customHeight="1"/>
    <row r="146" customFormat="1" ht="12" customHeight="1"/>
    <row r="147" customFormat="1" ht="12" customHeight="1"/>
    <row r="148" customFormat="1" ht="12" customHeight="1"/>
    <row r="149" customFormat="1" ht="12" customHeight="1"/>
    <row r="150" customFormat="1" ht="12" customHeight="1"/>
    <row r="151" customFormat="1" ht="12" customHeight="1"/>
    <row r="152" customFormat="1" ht="12" customHeight="1"/>
    <row r="153" customFormat="1" ht="12" customHeight="1"/>
    <row r="154" customFormat="1" ht="12" customHeight="1"/>
    <row r="155" customFormat="1" ht="12" customHeight="1"/>
    <row r="156" customFormat="1" ht="12" customHeight="1"/>
    <row r="157" customFormat="1" ht="12" customHeight="1"/>
    <row r="158" customFormat="1" ht="12" customHeight="1"/>
    <row r="159" customFormat="1" ht="12" customHeight="1"/>
    <row r="160" customFormat="1" ht="12" customHeight="1"/>
    <row r="161" customFormat="1" ht="12" customHeight="1"/>
    <row r="162" customFormat="1" ht="12" customHeight="1"/>
    <row r="163" customFormat="1" ht="12" customHeight="1"/>
    <row r="164" customFormat="1" ht="12" customHeight="1"/>
    <row r="165" customFormat="1" ht="12" customHeight="1"/>
    <row r="166" customFormat="1" ht="12" customHeight="1"/>
    <row r="167" customFormat="1" ht="12" customHeight="1"/>
    <row r="168" customFormat="1" ht="12" customHeight="1"/>
    <row r="169" customFormat="1" ht="12" customHeight="1"/>
    <row r="170" customFormat="1" ht="12" customHeight="1"/>
    <row r="171" customFormat="1" ht="12" customHeight="1"/>
    <row r="172" customFormat="1" ht="12" customHeight="1"/>
    <row r="173" customFormat="1" ht="12" customHeight="1"/>
    <row r="174" customFormat="1" ht="12" customHeight="1"/>
    <row r="175" customFormat="1" ht="12" customHeight="1"/>
    <row r="176" customFormat="1" ht="12" customHeight="1"/>
    <row r="177" customFormat="1" ht="12" customHeight="1"/>
    <row r="178" customFormat="1" ht="12" customHeight="1"/>
    <row r="179" customFormat="1" ht="12" customHeight="1"/>
    <row r="180" customFormat="1" ht="12" customHeight="1"/>
    <row r="181" customFormat="1" ht="12" customHeight="1"/>
    <row r="182" customFormat="1" ht="12" customHeight="1"/>
    <row r="183" customFormat="1" ht="12" customHeight="1"/>
    <row r="184" customFormat="1" ht="12" customHeight="1"/>
    <row r="185" customFormat="1" ht="12" customHeight="1"/>
    <row r="186" customFormat="1" ht="12" customHeight="1"/>
    <row r="187" customFormat="1" ht="12" customHeight="1"/>
    <row r="188" customFormat="1" ht="12" customHeight="1"/>
    <row r="189" customFormat="1" ht="12" customHeight="1"/>
    <row r="190" customFormat="1" ht="12" customHeight="1"/>
    <row r="191" customFormat="1" ht="12" customHeight="1"/>
    <row r="192" customFormat="1" ht="12" customHeight="1"/>
    <row r="193" customFormat="1" ht="12" customHeight="1"/>
    <row r="194" customFormat="1" ht="12" customHeight="1"/>
    <row r="195" customFormat="1" ht="12" customHeight="1"/>
    <row r="196" customFormat="1" ht="12" customHeight="1"/>
    <row r="197" customFormat="1" ht="12" customHeight="1"/>
    <row r="198" customFormat="1" ht="12" customHeight="1"/>
    <row r="199" customFormat="1" ht="12" customHeight="1"/>
    <row r="200" customFormat="1" ht="12" customHeight="1"/>
    <row r="201" customFormat="1" ht="12" customHeight="1"/>
    <row r="202" customFormat="1" ht="12" customHeight="1"/>
    <row r="203" customFormat="1" ht="12" customHeight="1"/>
    <row r="204" customFormat="1" ht="12" customHeight="1"/>
    <row r="205" customFormat="1" ht="12" customHeight="1"/>
    <row r="206" customFormat="1" ht="12" customHeight="1"/>
    <row r="207" customFormat="1" ht="12" customHeight="1"/>
    <row r="208" customFormat="1" ht="12" customHeight="1"/>
    <row r="209" customFormat="1" ht="12" customHeight="1"/>
    <row r="210" customFormat="1" ht="12" customHeight="1"/>
    <row r="211" customFormat="1" ht="12" customHeight="1"/>
    <row r="212" customFormat="1" ht="12" customHeight="1"/>
    <row r="213" customFormat="1" ht="12" customHeight="1"/>
    <row r="214" customFormat="1" ht="12" customHeight="1"/>
    <row r="215" customFormat="1" ht="12" customHeight="1"/>
    <row r="216" customFormat="1" ht="12" customHeight="1"/>
    <row r="217" customFormat="1" ht="12" customHeight="1"/>
    <row r="218" customFormat="1" ht="12" customHeight="1"/>
    <row r="219" customFormat="1" ht="12" customHeight="1"/>
    <row r="220" customFormat="1" ht="12" customHeight="1"/>
    <row r="221" customFormat="1" ht="12" customHeight="1"/>
    <row r="222" customFormat="1" ht="12" customHeight="1"/>
    <row r="223" customFormat="1" ht="12" customHeight="1"/>
    <row r="224" customFormat="1" ht="12" customHeight="1"/>
    <row r="225" customFormat="1" ht="12" customHeight="1"/>
    <row r="226" customFormat="1" ht="12" customHeight="1"/>
    <row r="227" customFormat="1" ht="12" customHeight="1"/>
    <row r="228" customFormat="1" ht="12" customHeight="1"/>
    <row r="229" customFormat="1" ht="12" customHeight="1"/>
    <row r="230" customFormat="1" ht="12" customHeight="1"/>
    <row r="231" customFormat="1" ht="12" customHeight="1"/>
    <row r="232" customFormat="1" ht="12" customHeight="1"/>
    <row r="233" customFormat="1" ht="12" customHeight="1"/>
    <row r="234" customFormat="1" ht="12" customHeight="1"/>
    <row r="235" customFormat="1" ht="12" customHeight="1"/>
    <row r="236" customFormat="1" ht="12" customHeight="1"/>
    <row r="237" customFormat="1" ht="12" customHeight="1"/>
    <row r="238" customFormat="1" ht="12" customHeight="1"/>
    <row r="239" customFormat="1" ht="12" customHeight="1"/>
    <row r="240" customFormat="1" ht="12" customHeight="1"/>
    <row r="241" customFormat="1" ht="12" customHeight="1"/>
    <row r="242" customFormat="1" ht="12" customHeight="1"/>
    <row r="243" customFormat="1" ht="12" customHeight="1"/>
    <row r="244" customFormat="1" ht="12" customHeight="1"/>
    <row r="245" customFormat="1" ht="12" customHeight="1"/>
    <row r="246" customFormat="1" ht="12" customHeight="1"/>
    <row r="247" customFormat="1" ht="12" customHeight="1"/>
    <row r="248" customFormat="1" ht="12" customHeight="1"/>
    <row r="249" customFormat="1" ht="12" customHeight="1"/>
    <row r="250" customFormat="1" ht="12" customHeight="1"/>
    <row r="251" customFormat="1" ht="12" customHeight="1"/>
    <row r="252" customFormat="1" ht="12" customHeight="1"/>
    <row r="253" customFormat="1" ht="12" customHeight="1"/>
    <row r="254" customFormat="1" ht="12" customHeight="1"/>
    <row r="255" customFormat="1" ht="12" customHeight="1"/>
    <row r="256" customFormat="1" ht="12" customHeight="1"/>
    <row r="257" customFormat="1" ht="12" customHeight="1"/>
    <row r="258" customFormat="1" ht="12" customHeight="1"/>
    <row r="259" customFormat="1" ht="12" customHeight="1"/>
    <row r="260" customFormat="1" ht="12" customHeight="1"/>
    <row r="261" customFormat="1" ht="12" customHeight="1"/>
    <row r="262" customFormat="1" ht="12" customHeight="1"/>
    <row r="263" customFormat="1" ht="12" customHeight="1"/>
    <row r="264" customFormat="1" ht="12" customHeight="1"/>
    <row r="265" customFormat="1" ht="12" customHeight="1"/>
    <row r="266" customFormat="1" ht="12" customHeight="1"/>
    <row r="267" customFormat="1" ht="12" customHeight="1"/>
    <row r="268" customFormat="1" ht="12" customHeight="1"/>
    <row r="269" customFormat="1" ht="12" customHeight="1"/>
    <row r="270" customFormat="1" ht="12" customHeight="1"/>
    <row r="271" customFormat="1" ht="12" customHeight="1"/>
    <row r="272" customFormat="1" ht="12" customHeight="1"/>
    <row r="273" customFormat="1" ht="12" customHeight="1"/>
    <row r="274" customFormat="1" ht="12" customHeight="1"/>
    <row r="275" customFormat="1" ht="12" customHeight="1"/>
    <row r="276" customFormat="1" ht="12" customHeight="1"/>
    <row r="277" customFormat="1" ht="12" customHeight="1"/>
    <row r="278" customFormat="1" ht="12" customHeight="1"/>
    <row r="279" customFormat="1" ht="12" customHeight="1"/>
    <row r="280" customFormat="1" ht="12" customHeight="1"/>
    <row r="281" customFormat="1" ht="12" customHeight="1"/>
    <row r="282" customFormat="1" ht="12" customHeight="1"/>
    <row r="283" customFormat="1" ht="12" customHeight="1"/>
    <row r="284" customFormat="1" ht="12" customHeight="1"/>
    <row r="285" customFormat="1" ht="12" customHeight="1"/>
    <row r="286" customFormat="1" ht="12" customHeight="1"/>
    <row r="287" customFormat="1" ht="12" customHeight="1"/>
    <row r="288" customFormat="1" ht="12" customHeight="1"/>
    <row r="289" customFormat="1" ht="12" customHeight="1"/>
    <row r="290" customFormat="1" ht="12" customHeight="1"/>
    <row r="291" customFormat="1" ht="12" customHeight="1"/>
    <row r="292" customFormat="1" ht="12" customHeight="1"/>
    <row r="293" customFormat="1" ht="12" customHeight="1"/>
    <row r="294" customFormat="1" ht="12" customHeight="1"/>
    <row r="295" customFormat="1" ht="12" customHeight="1"/>
    <row r="296" customFormat="1" ht="12" customHeight="1"/>
    <row r="297" customFormat="1" ht="12" customHeight="1"/>
    <row r="298" customFormat="1" ht="12" customHeight="1"/>
    <row r="299" customFormat="1" ht="12" customHeight="1"/>
    <row r="300" customFormat="1" ht="12" customHeight="1"/>
    <row r="301" customFormat="1" ht="12" customHeight="1"/>
    <row r="302" customFormat="1" ht="12" customHeight="1"/>
    <row r="303" customFormat="1" ht="12" customHeight="1"/>
    <row r="304" customFormat="1" ht="12" customHeight="1"/>
    <row r="305" customFormat="1" ht="12" customHeight="1"/>
    <row r="306" customFormat="1" ht="12" customHeight="1"/>
    <row r="307" customFormat="1" ht="12" customHeight="1"/>
    <row r="308" customFormat="1" ht="12" customHeight="1"/>
    <row r="309" customFormat="1" ht="12" customHeight="1"/>
    <row r="310" customFormat="1" ht="12" customHeight="1"/>
    <row r="311" customFormat="1" ht="12" customHeight="1"/>
    <row r="312" customFormat="1" ht="12" customHeight="1"/>
    <row r="313" customFormat="1" ht="12" customHeight="1"/>
    <row r="314" customFormat="1" ht="12" customHeight="1"/>
    <row r="315" customFormat="1" ht="12" customHeight="1"/>
    <row r="316" customFormat="1" ht="12" customHeight="1"/>
    <row r="317" customFormat="1" ht="12" customHeight="1"/>
    <row r="318" customFormat="1" ht="12" customHeight="1"/>
    <row r="319" customFormat="1" ht="12" customHeight="1"/>
    <row r="320" customFormat="1" ht="12" customHeight="1"/>
    <row r="321" customFormat="1" ht="12" customHeight="1"/>
    <row r="322" customFormat="1" ht="12" customHeight="1"/>
    <row r="323" customFormat="1" ht="12" customHeight="1"/>
    <row r="324" customFormat="1" ht="12" customHeight="1"/>
    <row r="325" customFormat="1" ht="12" customHeight="1"/>
    <row r="326" customFormat="1" ht="12" customHeight="1"/>
    <row r="327" customFormat="1" ht="12" customHeight="1"/>
    <row r="328" customFormat="1" ht="12" customHeight="1"/>
    <row r="329" customFormat="1" ht="12" customHeight="1"/>
    <row r="330" customFormat="1" ht="12" customHeight="1"/>
    <row r="331" customFormat="1" ht="12" customHeight="1"/>
    <row r="332" customFormat="1" ht="12" customHeight="1"/>
    <row r="333" customFormat="1" ht="12" customHeight="1"/>
    <row r="334" customFormat="1" ht="12" customHeight="1"/>
    <row r="335" customFormat="1" ht="12" customHeight="1"/>
    <row r="336" customFormat="1" ht="12" customHeight="1"/>
    <row r="337" customFormat="1" ht="12" customHeight="1"/>
    <row r="338" customFormat="1" ht="12" customHeight="1"/>
    <row r="339" customFormat="1" ht="12" customHeight="1"/>
    <row r="340" customFormat="1" ht="12" customHeight="1"/>
    <row r="341" customFormat="1" ht="12" customHeight="1"/>
    <row r="342" customFormat="1" ht="12" customHeight="1"/>
    <row r="343" customFormat="1" ht="12" customHeight="1"/>
    <row r="344" customFormat="1" ht="12" customHeight="1"/>
    <row r="345" customFormat="1" ht="12" customHeight="1"/>
    <row r="346" customFormat="1" ht="12" customHeight="1"/>
    <row r="347" customFormat="1" ht="12" customHeight="1"/>
    <row r="348" customFormat="1" ht="12" customHeight="1"/>
    <row r="349" customFormat="1" ht="12" customHeight="1"/>
    <row r="350" customFormat="1" ht="12" customHeight="1"/>
    <row r="351" customFormat="1" ht="12" customHeight="1"/>
    <row r="352" customFormat="1" ht="12" customHeight="1"/>
    <row r="353" customFormat="1" ht="12" customHeight="1"/>
    <row r="354" customFormat="1" ht="12" customHeight="1"/>
    <row r="355" customFormat="1" ht="12" customHeight="1"/>
    <row r="356" customFormat="1" ht="12" customHeight="1"/>
    <row r="357" customFormat="1" ht="12" customHeight="1"/>
    <row r="358" customFormat="1" ht="12" customHeight="1"/>
    <row r="359" customFormat="1" ht="12" customHeight="1"/>
    <row r="360" customFormat="1" ht="12" customHeight="1"/>
    <row r="361" customFormat="1" ht="12" customHeight="1"/>
    <row r="362" customFormat="1" ht="12" customHeight="1"/>
    <row r="363" customFormat="1" ht="12" customHeight="1"/>
    <row r="364" customFormat="1" ht="12" customHeight="1"/>
    <row r="365" customFormat="1" ht="12" customHeight="1"/>
    <row r="366" customFormat="1" ht="12" customHeight="1"/>
    <row r="367" customFormat="1" ht="12" customHeight="1"/>
    <row r="368" customFormat="1" ht="12" customHeight="1"/>
    <row r="369" customFormat="1" ht="12" customHeight="1"/>
    <row r="370" customFormat="1" ht="12" customHeight="1"/>
    <row r="371" customFormat="1" ht="12" customHeight="1"/>
    <row r="372" customFormat="1" ht="12" customHeight="1"/>
    <row r="373" customFormat="1" ht="12" customHeight="1"/>
    <row r="374" customFormat="1" ht="12" customHeight="1"/>
    <row r="375" customFormat="1" ht="12" customHeight="1"/>
    <row r="376" customFormat="1" ht="12" customHeight="1"/>
    <row r="377" customFormat="1" ht="12" customHeight="1"/>
    <row r="378" customFormat="1" ht="12" customHeight="1"/>
    <row r="379" customFormat="1" ht="12" customHeight="1"/>
    <row r="380" customFormat="1" ht="12" customHeight="1"/>
    <row r="381" customFormat="1" ht="12" customHeight="1"/>
    <row r="382" customFormat="1" ht="12" customHeight="1"/>
    <row r="383" customFormat="1" ht="12" customHeight="1"/>
    <row r="384" customFormat="1" ht="12" customHeight="1"/>
    <row r="385" customFormat="1" ht="12" customHeight="1"/>
    <row r="386" customFormat="1" ht="12" customHeight="1"/>
    <row r="387" customFormat="1" ht="12" customHeight="1"/>
    <row r="388" customFormat="1" ht="12" customHeight="1"/>
    <row r="389" customFormat="1" ht="12" customHeight="1"/>
    <row r="390" customFormat="1" ht="12" customHeight="1"/>
    <row r="391" customFormat="1" ht="12" customHeight="1"/>
    <row r="392" customFormat="1" ht="12" customHeight="1"/>
    <row r="393" customFormat="1" ht="12" customHeight="1"/>
    <row r="394" customFormat="1" ht="12" customHeight="1"/>
    <row r="395" customFormat="1" ht="12" customHeight="1"/>
    <row r="396" customFormat="1" ht="12" customHeight="1"/>
    <row r="397" customFormat="1" ht="12" customHeight="1"/>
    <row r="398" customFormat="1" ht="12" customHeight="1"/>
    <row r="399" customFormat="1" ht="12" customHeight="1"/>
    <row r="400" customFormat="1" ht="12" customHeight="1"/>
    <row r="401" customFormat="1" ht="12" customHeight="1"/>
    <row r="402" customFormat="1" ht="12" customHeight="1"/>
    <row r="403" customFormat="1" ht="12" customHeight="1"/>
    <row r="404" customFormat="1" ht="12" customHeight="1"/>
    <row r="405" customFormat="1" ht="12" customHeight="1"/>
    <row r="406" customFormat="1" ht="12" customHeight="1"/>
    <row r="407" customFormat="1" ht="12" customHeight="1"/>
    <row r="408" customFormat="1" ht="12" customHeight="1"/>
    <row r="409" customFormat="1" ht="12" customHeight="1"/>
    <row r="410" customFormat="1" ht="12" customHeight="1"/>
    <row r="411" customFormat="1" ht="12" customHeight="1"/>
    <row r="412" customFormat="1" ht="12" customHeight="1"/>
    <row r="413" customFormat="1" ht="12" customHeight="1"/>
    <row r="414" customFormat="1" ht="12" customHeight="1"/>
    <row r="415" customFormat="1" ht="12" customHeight="1"/>
    <row r="416" customFormat="1" ht="12" customHeight="1"/>
    <row r="417" customFormat="1" ht="12" customHeight="1"/>
    <row r="418" customFormat="1" ht="12" customHeight="1"/>
    <row r="419" customFormat="1" ht="12" customHeight="1"/>
    <row r="420" customFormat="1" ht="12" customHeight="1"/>
    <row r="421" customFormat="1" ht="12" customHeight="1"/>
    <row r="422" customFormat="1" ht="12" customHeight="1"/>
    <row r="423" customFormat="1" ht="12" customHeight="1"/>
    <row r="424" customFormat="1" ht="12" customHeight="1"/>
    <row r="425" customFormat="1" ht="12" customHeight="1"/>
    <row r="426" customFormat="1" ht="12" customHeight="1"/>
    <row r="427" customFormat="1" ht="12" customHeight="1"/>
    <row r="428" customFormat="1" ht="12" customHeight="1"/>
    <row r="429" customFormat="1" ht="12" customHeight="1"/>
    <row r="430" customFormat="1" ht="12" customHeight="1"/>
    <row r="431" customFormat="1" ht="12" customHeight="1"/>
    <row r="432" customFormat="1" ht="12" customHeight="1"/>
    <row r="433" customFormat="1" ht="12" customHeight="1"/>
    <row r="434" customFormat="1" ht="12" customHeight="1"/>
    <row r="435" customFormat="1" ht="12" customHeight="1"/>
    <row r="436" customFormat="1" ht="12" customHeight="1"/>
    <row r="437" customFormat="1" ht="12" customHeight="1"/>
    <row r="438" customFormat="1" ht="12" customHeight="1"/>
    <row r="439" customFormat="1" ht="12" customHeight="1"/>
    <row r="440" customFormat="1" ht="12" customHeight="1"/>
    <row r="441" customFormat="1" ht="12" customHeight="1"/>
    <row r="442" customFormat="1" ht="12" customHeight="1"/>
    <row r="443" customFormat="1" ht="12" customHeight="1"/>
    <row r="444" customFormat="1" ht="12" customHeight="1"/>
    <row r="445" customFormat="1" ht="12" customHeight="1"/>
    <row r="446" customFormat="1" ht="12" customHeight="1"/>
    <row r="447" customFormat="1" ht="12" customHeight="1"/>
    <row r="448" customFormat="1" ht="12" customHeight="1"/>
    <row r="449" customFormat="1" ht="12" customHeight="1"/>
    <row r="450" customFormat="1" ht="12" customHeight="1"/>
    <row r="451" customFormat="1" ht="12" customHeight="1"/>
    <row r="452" customFormat="1" ht="12" customHeight="1"/>
    <row r="453" customFormat="1" ht="12" customHeight="1"/>
    <row r="454" customFormat="1" ht="12" customHeight="1"/>
    <row r="455" customFormat="1" ht="12" customHeight="1"/>
    <row r="456" customFormat="1" ht="12" customHeight="1"/>
    <row r="457" customFormat="1" ht="12" customHeight="1"/>
    <row r="458" customFormat="1" ht="12" customHeight="1"/>
    <row r="459" customFormat="1" ht="12" customHeight="1"/>
    <row r="460" customFormat="1" ht="12" customHeight="1"/>
    <row r="461" customFormat="1" ht="12" customHeight="1"/>
    <row r="462" customFormat="1" ht="12" customHeight="1"/>
    <row r="463" customFormat="1" ht="12" customHeight="1"/>
    <row r="464" customFormat="1" ht="12" customHeight="1"/>
    <row r="465" customFormat="1" ht="12" customHeight="1"/>
    <row r="466" customFormat="1" ht="12" customHeight="1"/>
    <row r="467" customFormat="1" ht="12" customHeight="1"/>
    <row r="468" customFormat="1" ht="12" customHeight="1"/>
    <row r="469" customFormat="1" ht="12" customHeight="1"/>
    <row r="470" customFormat="1" ht="12" customHeight="1"/>
    <row r="471" customFormat="1" ht="12" customHeight="1"/>
    <row r="472" customFormat="1" ht="12" customHeight="1"/>
    <row r="473" customFormat="1" ht="12" customHeight="1"/>
    <row r="474" customFormat="1" ht="12" customHeight="1"/>
    <row r="475" customFormat="1" ht="12" customHeight="1"/>
    <row r="476" customFormat="1" ht="12" customHeight="1"/>
    <row r="477" customFormat="1" ht="12" customHeight="1"/>
    <row r="478" customFormat="1" ht="12" customHeight="1"/>
    <row r="479" customFormat="1" ht="12" customHeight="1"/>
    <row r="480" customFormat="1" ht="12" customHeight="1"/>
    <row r="481" customFormat="1" ht="12" customHeight="1"/>
    <row r="482" customFormat="1" ht="12" customHeight="1"/>
    <row r="483" customFormat="1" ht="12" customHeight="1"/>
    <row r="484" customFormat="1" ht="12" customHeight="1"/>
    <row r="485" customFormat="1" ht="12" customHeight="1"/>
    <row r="486" customFormat="1" ht="12" customHeight="1"/>
    <row r="487" customFormat="1" ht="12" customHeight="1"/>
    <row r="488" customFormat="1" ht="12" customHeight="1"/>
    <row r="489" customFormat="1" ht="12" customHeight="1"/>
    <row r="490" customFormat="1" ht="12" customHeight="1"/>
    <row r="491" customFormat="1" ht="12" customHeight="1"/>
    <row r="492" customFormat="1" ht="12" customHeight="1"/>
    <row r="493" customFormat="1" ht="12" customHeight="1"/>
    <row r="494" customFormat="1" ht="12" customHeight="1"/>
    <row r="495" customFormat="1" ht="12" customHeight="1"/>
    <row r="496" customFormat="1" ht="12" customHeight="1"/>
    <row r="497" customFormat="1" ht="12" customHeight="1"/>
    <row r="498" customFormat="1" ht="12" customHeight="1"/>
    <row r="499" customFormat="1" ht="12" customHeight="1"/>
    <row r="500" customFormat="1" ht="12" customHeight="1"/>
    <row r="501" customFormat="1" ht="12" customHeight="1"/>
    <row r="502" customFormat="1" ht="12" customHeight="1"/>
    <row r="503" customFormat="1" ht="12" customHeight="1"/>
    <row r="504" customFormat="1" ht="12" customHeight="1"/>
    <row r="505" customFormat="1" ht="12" customHeight="1"/>
    <row r="506" customFormat="1" ht="12" customHeight="1"/>
    <row r="507" customFormat="1" ht="12" customHeight="1"/>
    <row r="508" customFormat="1" ht="12" customHeight="1"/>
    <row r="509" customFormat="1" ht="12" customHeight="1"/>
    <row r="510" customFormat="1" ht="12" customHeight="1"/>
    <row r="511" customFormat="1" ht="12" customHeight="1"/>
    <row r="512" customFormat="1" ht="12" customHeight="1"/>
    <row r="513" customFormat="1" ht="12" customHeight="1"/>
    <row r="514" customFormat="1" ht="12" customHeight="1"/>
    <row r="515" customFormat="1" ht="12" customHeight="1"/>
    <row r="516" customFormat="1" ht="12" customHeight="1"/>
    <row r="517" customFormat="1" ht="12" customHeight="1"/>
    <row r="518" customFormat="1" ht="12" customHeight="1"/>
    <row r="519" customFormat="1" ht="12" customHeight="1"/>
    <row r="520" customFormat="1" ht="12" customHeight="1"/>
    <row r="521" customFormat="1" ht="12" customHeight="1"/>
    <row r="522" customFormat="1" ht="12" customHeight="1"/>
    <row r="523" customFormat="1" ht="12" customHeight="1"/>
    <row r="524" customFormat="1" ht="12" customHeight="1"/>
    <row r="525" customFormat="1" ht="12" customHeight="1"/>
    <row r="526" customFormat="1" ht="12" customHeight="1"/>
    <row r="527" customFormat="1" ht="12" customHeight="1"/>
    <row r="528" customFormat="1" ht="12" customHeight="1"/>
    <row r="529" customFormat="1" ht="12" customHeight="1"/>
    <row r="530" customFormat="1" ht="12" customHeight="1"/>
    <row r="531" customFormat="1" ht="12" customHeight="1"/>
    <row r="532" customFormat="1" ht="12" customHeight="1"/>
    <row r="533" customFormat="1" ht="12" customHeight="1"/>
    <row r="534" customFormat="1" ht="12" customHeight="1"/>
    <row r="535" customFormat="1" ht="12" customHeight="1"/>
    <row r="536" customFormat="1" ht="12" customHeight="1"/>
    <row r="537" customFormat="1" ht="12" customHeight="1"/>
    <row r="538" customFormat="1" ht="12" customHeight="1"/>
    <row r="539" customFormat="1" ht="12" customHeight="1"/>
    <row r="540" customFormat="1" ht="12" customHeight="1"/>
    <row r="541" customFormat="1" ht="12" customHeight="1"/>
    <row r="542" customFormat="1" ht="12" customHeight="1"/>
    <row r="543" customFormat="1" ht="12" customHeight="1"/>
    <row r="544" customFormat="1" ht="12" customHeight="1"/>
    <row r="545" customFormat="1" ht="12" customHeight="1"/>
    <row r="546" customFormat="1" ht="12" customHeight="1"/>
    <row r="547" customFormat="1" ht="12" customHeight="1"/>
    <row r="548" customFormat="1" ht="12" customHeight="1"/>
    <row r="549" customFormat="1" ht="12" customHeight="1"/>
    <row r="550" customFormat="1" ht="12" customHeight="1"/>
    <row r="551" customFormat="1" ht="12" customHeight="1"/>
    <row r="552" customFormat="1" ht="12" customHeight="1"/>
    <row r="553" customFormat="1" ht="12" customHeight="1"/>
    <row r="554" customFormat="1" ht="12" customHeight="1"/>
    <row r="555" customFormat="1" ht="12" customHeight="1"/>
    <row r="556" customFormat="1" ht="12" customHeight="1"/>
    <row r="557" customFormat="1" ht="12" customHeight="1"/>
    <row r="558" customFormat="1" ht="12" customHeight="1"/>
    <row r="559" customFormat="1" ht="12" customHeight="1"/>
    <row r="560" customFormat="1" ht="12" customHeight="1"/>
    <row r="561" customFormat="1" ht="12" customHeight="1"/>
    <row r="562" customFormat="1" ht="12" customHeight="1"/>
    <row r="563" customFormat="1" ht="12" customHeight="1"/>
    <row r="564" customFormat="1" ht="12" customHeight="1"/>
    <row r="565" customFormat="1" ht="12" customHeight="1"/>
    <row r="566" customFormat="1" ht="12" customHeight="1"/>
    <row r="567" customFormat="1" ht="12" customHeight="1"/>
    <row r="568" customFormat="1" ht="12" customHeight="1"/>
    <row r="569" customFormat="1" ht="12" customHeight="1"/>
    <row r="570" customFormat="1" ht="12" customHeight="1"/>
    <row r="571" customFormat="1" ht="12" customHeight="1"/>
    <row r="572" customFormat="1" ht="12" customHeight="1"/>
    <row r="573" customFormat="1" ht="12" customHeight="1"/>
    <row r="574" customFormat="1" ht="12" customHeight="1"/>
    <row r="575" customFormat="1" ht="12" customHeight="1"/>
    <row r="576" customFormat="1" ht="12" customHeight="1"/>
    <row r="577" customFormat="1" ht="12" customHeight="1"/>
    <row r="578" customFormat="1" ht="12" customHeight="1"/>
    <row r="579" customFormat="1" ht="12" customHeight="1"/>
    <row r="580" customFormat="1" ht="12" customHeight="1"/>
    <row r="581" customFormat="1" ht="12" customHeight="1"/>
    <row r="582" customFormat="1" ht="12" customHeight="1"/>
    <row r="583" customFormat="1" ht="12" customHeight="1"/>
    <row r="584" customFormat="1" ht="12" customHeight="1"/>
    <row r="585" customFormat="1" ht="12" customHeight="1"/>
    <row r="586" customFormat="1" ht="12" customHeight="1"/>
    <row r="587" customFormat="1" ht="12" customHeight="1"/>
    <row r="588" customFormat="1" ht="12" customHeight="1"/>
    <row r="589" customFormat="1" ht="12" customHeight="1"/>
    <row r="590" customFormat="1" ht="12" customHeight="1"/>
    <row r="591" customFormat="1" ht="12" customHeight="1"/>
    <row r="592" customFormat="1" ht="12" customHeight="1"/>
    <row r="593" customFormat="1" ht="12" customHeight="1"/>
    <row r="594" customFormat="1" ht="12" customHeight="1"/>
    <row r="595" customFormat="1" ht="12" customHeight="1"/>
    <row r="596" customFormat="1" ht="12" customHeight="1"/>
    <row r="597" customFormat="1" ht="12" customHeight="1"/>
    <row r="598" customFormat="1" ht="12" customHeight="1"/>
    <row r="599" customFormat="1" ht="12" customHeight="1"/>
    <row r="600" customFormat="1" ht="12" customHeight="1"/>
    <row r="601" customFormat="1" ht="12" customHeight="1"/>
    <row r="602" customFormat="1" ht="12" customHeight="1"/>
    <row r="603" customFormat="1" ht="12" customHeight="1"/>
    <row r="604" customFormat="1" ht="12" customHeight="1"/>
    <row r="605" customFormat="1" ht="12" customHeight="1"/>
    <row r="606" customFormat="1" ht="12" customHeight="1"/>
    <row r="607" customFormat="1" ht="12" customHeight="1"/>
    <row r="608" customFormat="1" ht="12" customHeight="1"/>
    <row r="609" customFormat="1" ht="12" customHeight="1"/>
    <row r="610" customFormat="1" ht="12" customHeight="1"/>
    <row r="611" customFormat="1" ht="12" customHeight="1"/>
    <row r="612" customFormat="1" ht="12" customHeight="1"/>
    <row r="613" customFormat="1" ht="12" customHeight="1"/>
    <row r="614" customFormat="1" ht="12" customHeight="1"/>
    <row r="615" customFormat="1" ht="12" customHeight="1"/>
    <row r="616" customFormat="1" ht="12" customHeight="1"/>
    <row r="617" customFormat="1" ht="12" customHeight="1"/>
    <row r="618" customFormat="1" ht="12" customHeight="1"/>
    <row r="619" customFormat="1" ht="12" customHeight="1"/>
    <row r="620" customFormat="1" ht="12" customHeight="1"/>
    <row r="621" customFormat="1" ht="12" customHeight="1"/>
    <row r="622" customFormat="1" ht="12" customHeight="1"/>
    <row r="623" customFormat="1" ht="12" customHeight="1"/>
    <row r="624" customFormat="1" ht="12" customHeight="1"/>
    <row r="625" customFormat="1" ht="12" customHeight="1"/>
    <row r="626" customFormat="1" ht="12" customHeight="1"/>
    <row r="627" customFormat="1" ht="12" customHeight="1"/>
    <row r="628" customFormat="1" ht="12" customHeight="1"/>
    <row r="629" customFormat="1" ht="12" customHeight="1"/>
    <row r="630" customFormat="1" ht="12" customHeight="1"/>
    <row r="631" customFormat="1" ht="12" customHeight="1"/>
    <row r="632" customFormat="1" ht="12" customHeight="1"/>
    <row r="633" customFormat="1" ht="12" customHeight="1"/>
    <row r="634" customFormat="1" ht="12" customHeight="1"/>
    <row r="635" customFormat="1" ht="12" customHeight="1"/>
    <row r="636" customFormat="1" ht="12" customHeight="1"/>
    <row r="637" customFormat="1" ht="12" customHeight="1"/>
    <row r="638" customFormat="1" ht="12" customHeight="1"/>
    <row r="639" customFormat="1" ht="12" customHeight="1"/>
    <row r="640" customFormat="1" ht="12" customHeight="1"/>
    <row r="641" customFormat="1" ht="12" customHeight="1"/>
    <row r="642" customFormat="1" ht="12" customHeight="1"/>
    <row r="643" customFormat="1" ht="12" customHeight="1"/>
    <row r="644" customFormat="1" ht="12" customHeight="1"/>
    <row r="645" customFormat="1" ht="12" customHeight="1"/>
    <row r="646" customFormat="1" ht="12" customHeight="1"/>
    <row r="647" customFormat="1" ht="12" customHeight="1"/>
    <row r="648" customFormat="1" ht="12" customHeight="1"/>
    <row r="649" customFormat="1" ht="12" customHeight="1"/>
    <row r="650" customFormat="1" ht="12" customHeight="1"/>
    <row r="651" customFormat="1" ht="12" customHeight="1"/>
    <row r="652" customFormat="1" ht="12" customHeight="1"/>
    <row r="653" customFormat="1" ht="12" customHeight="1"/>
    <row r="654" customFormat="1" ht="12" customHeight="1"/>
    <row r="655" customFormat="1" ht="12" customHeight="1"/>
    <row r="656" customFormat="1" ht="12" customHeight="1"/>
    <row r="657" customFormat="1" ht="12" customHeight="1"/>
    <row r="658" customFormat="1" ht="12" customHeight="1"/>
    <row r="659" customFormat="1" ht="12" customHeight="1"/>
    <row r="660" customFormat="1" ht="12" customHeight="1"/>
    <row r="661" customFormat="1" ht="12" customHeight="1"/>
    <row r="662" customFormat="1" ht="12" customHeight="1"/>
    <row r="663" customFormat="1" ht="12" customHeight="1"/>
    <row r="664" customFormat="1" ht="12" customHeight="1"/>
    <row r="665" customFormat="1" ht="12" customHeight="1"/>
    <row r="666" customFormat="1" ht="12" customHeight="1"/>
    <row r="667" customFormat="1" ht="12" customHeight="1"/>
    <row r="668" customFormat="1" ht="12" customHeight="1"/>
    <row r="669" customFormat="1" ht="12" customHeight="1"/>
    <row r="670" customFormat="1" ht="12" customHeight="1"/>
    <row r="671" customFormat="1" ht="12" customHeight="1"/>
    <row r="672" customFormat="1" ht="12" customHeight="1"/>
    <row r="673" customFormat="1" ht="12" customHeight="1"/>
    <row r="674" customFormat="1" ht="12" customHeight="1"/>
    <row r="675" customFormat="1" ht="12" customHeight="1"/>
    <row r="676" customFormat="1" ht="12" customHeight="1"/>
    <row r="677" customFormat="1" ht="12" customHeight="1"/>
    <row r="678" customFormat="1" ht="12" customHeight="1"/>
    <row r="679" customFormat="1" ht="12" customHeight="1"/>
    <row r="680" customFormat="1" ht="12" customHeight="1"/>
    <row r="681" customFormat="1" ht="12" customHeight="1"/>
    <row r="682" customFormat="1" ht="12" customHeight="1"/>
    <row r="683" customFormat="1" ht="12" customHeight="1"/>
    <row r="684" customFormat="1" ht="12" customHeight="1"/>
    <row r="685" customFormat="1" ht="12" customHeight="1"/>
    <row r="686" customFormat="1" ht="12" customHeight="1"/>
    <row r="687" customFormat="1" ht="12" customHeight="1"/>
    <row r="688" customFormat="1" ht="12" customHeight="1"/>
    <row r="689" customFormat="1" ht="12" customHeight="1"/>
    <row r="690" customFormat="1" ht="12" customHeight="1"/>
    <row r="691" customFormat="1" ht="12" customHeight="1"/>
    <row r="692" customFormat="1" ht="12" customHeight="1"/>
    <row r="693" customFormat="1" ht="12" customHeight="1"/>
    <row r="694" customFormat="1" ht="12" customHeight="1"/>
    <row r="695" customFormat="1" ht="12" customHeight="1"/>
    <row r="696" customFormat="1" ht="12" customHeight="1"/>
    <row r="697" customFormat="1" ht="12" customHeight="1"/>
    <row r="698" customFormat="1" ht="12" customHeight="1"/>
    <row r="699" customFormat="1" ht="12" customHeight="1"/>
    <row r="700" customFormat="1" ht="12" customHeight="1"/>
    <row r="701" customFormat="1" ht="12" customHeight="1"/>
    <row r="702" customFormat="1" ht="12" customHeight="1"/>
    <row r="703" customFormat="1" ht="12" customHeight="1"/>
    <row r="704" customFormat="1" ht="12" customHeight="1"/>
    <row r="705" customFormat="1" ht="12" customHeight="1"/>
    <row r="706" customFormat="1" ht="12" customHeight="1"/>
    <row r="707" customFormat="1" ht="12" customHeight="1"/>
    <row r="708" customFormat="1" ht="12" customHeight="1"/>
    <row r="709" customFormat="1" ht="12" customHeight="1"/>
    <row r="710" customFormat="1" ht="12" customHeight="1"/>
    <row r="711" customFormat="1" ht="12" customHeight="1"/>
    <row r="712" customFormat="1" ht="12" customHeight="1"/>
    <row r="713" customFormat="1" ht="12" customHeight="1"/>
    <row r="714" customFormat="1" ht="12" customHeight="1"/>
    <row r="715" customFormat="1" ht="12" customHeight="1"/>
    <row r="716" customFormat="1" ht="12" customHeight="1"/>
    <row r="717" customFormat="1" ht="12" customHeight="1"/>
    <row r="718" customFormat="1" ht="12" customHeight="1"/>
    <row r="719" customFormat="1" ht="12" customHeight="1"/>
    <row r="720" customFormat="1" ht="12" customHeight="1"/>
    <row r="721" customFormat="1" ht="12" customHeight="1"/>
    <row r="722" customFormat="1" ht="12" customHeight="1"/>
    <row r="723" customFormat="1" ht="12" customHeight="1"/>
    <row r="724" customFormat="1" ht="12" customHeight="1"/>
    <row r="725" customFormat="1" ht="12" customHeight="1"/>
    <row r="726" customFormat="1" ht="12" customHeight="1"/>
    <row r="727" customFormat="1" ht="12" customHeight="1"/>
    <row r="728" customFormat="1" ht="12" customHeight="1"/>
    <row r="729" customFormat="1" ht="12" customHeight="1"/>
    <row r="730" customFormat="1" ht="12" customHeight="1"/>
    <row r="731" customFormat="1" ht="12" customHeight="1"/>
    <row r="732" customFormat="1" ht="12" customHeight="1"/>
    <row r="733" customFormat="1" ht="12" customHeight="1"/>
    <row r="734" customFormat="1" ht="12" customHeight="1"/>
    <row r="735" customFormat="1" ht="12" customHeight="1"/>
    <row r="736" customFormat="1" ht="12" customHeight="1"/>
    <row r="737" customFormat="1" ht="12" customHeight="1"/>
    <row r="738" customFormat="1" ht="12" customHeight="1"/>
    <row r="739" customFormat="1" ht="12" customHeight="1"/>
    <row r="740" customFormat="1" ht="12" customHeight="1"/>
    <row r="741" customFormat="1" ht="12" customHeight="1"/>
    <row r="742" customFormat="1" ht="12" customHeight="1"/>
    <row r="743" customFormat="1" ht="12" customHeight="1"/>
    <row r="744" customFormat="1" ht="12" customHeight="1"/>
    <row r="745" customFormat="1" ht="12" customHeight="1"/>
    <row r="746" customFormat="1" ht="12" customHeight="1"/>
    <row r="747" customFormat="1" ht="12" customHeight="1"/>
    <row r="748" customFormat="1" ht="12" customHeight="1"/>
    <row r="749" customFormat="1" ht="12" customHeight="1"/>
    <row r="750" customFormat="1" ht="12" customHeight="1"/>
    <row r="751" customFormat="1" ht="12" customHeight="1"/>
    <row r="752" customFormat="1" ht="12" customHeight="1"/>
    <row r="753" customFormat="1" ht="12" customHeight="1"/>
    <row r="754" customFormat="1" ht="12" customHeight="1"/>
    <row r="755" customFormat="1" ht="12" customHeight="1"/>
    <row r="756" customFormat="1" ht="12" customHeight="1"/>
    <row r="757" customFormat="1" ht="12" customHeight="1"/>
    <row r="758" customFormat="1" ht="12" customHeight="1"/>
    <row r="759" customFormat="1" ht="12" customHeight="1"/>
    <row r="760" customFormat="1" ht="12" customHeight="1"/>
    <row r="761" customFormat="1" ht="12" customHeight="1"/>
    <row r="762" customFormat="1" ht="12" customHeight="1"/>
    <row r="763" customFormat="1" ht="12" customHeight="1"/>
    <row r="764" customFormat="1" ht="12" customHeight="1"/>
    <row r="765" customFormat="1" ht="12" customHeight="1"/>
    <row r="766" customFormat="1" ht="12" customHeight="1"/>
    <row r="767" customFormat="1" ht="12" customHeight="1"/>
    <row r="768" customFormat="1" ht="12" customHeight="1"/>
    <row r="769" customFormat="1" ht="12" customHeight="1"/>
    <row r="770" customFormat="1" ht="12" customHeight="1"/>
    <row r="771" customFormat="1" ht="12" customHeight="1"/>
    <row r="772" customFormat="1" ht="12" customHeight="1"/>
    <row r="773" customFormat="1" ht="12" customHeight="1"/>
    <row r="774" customFormat="1" ht="12" customHeight="1"/>
    <row r="775" customFormat="1" ht="12" customHeight="1"/>
    <row r="776" customFormat="1" ht="12" customHeight="1"/>
    <row r="777" customFormat="1" ht="12" customHeight="1"/>
    <row r="778" customFormat="1" ht="12" customHeight="1"/>
    <row r="779" customFormat="1" ht="12" customHeight="1"/>
    <row r="780" customFormat="1" ht="12" customHeight="1"/>
    <row r="781" customFormat="1" ht="12" customHeight="1"/>
    <row r="782" customFormat="1" ht="12" customHeight="1"/>
    <row r="783" customFormat="1" ht="12" customHeight="1"/>
    <row r="784" customFormat="1" ht="12" customHeight="1"/>
    <row r="785" customFormat="1" ht="12" customHeight="1"/>
    <row r="786" customFormat="1" ht="12" customHeight="1"/>
    <row r="787" customFormat="1" ht="12" customHeight="1"/>
    <row r="788" customFormat="1" ht="12" customHeight="1"/>
    <row r="789" customFormat="1" ht="12" customHeight="1"/>
    <row r="790" customFormat="1" ht="12" customHeight="1"/>
    <row r="791" customFormat="1" ht="12" customHeight="1"/>
    <row r="792" customFormat="1" ht="12" customHeight="1"/>
    <row r="793" customFormat="1" ht="12" customHeight="1"/>
    <row r="794" customFormat="1" ht="12" customHeight="1"/>
    <row r="795" customFormat="1" ht="12" customHeight="1"/>
    <row r="796" customFormat="1" ht="12" customHeight="1"/>
    <row r="797" customFormat="1" ht="12" customHeight="1"/>
    <row r="798" customFormat="1" ht="12" customHeight="1"/>
    <row r="799" customFormat="1" ht="12" customHeight="1"/>
    <row r="800" customFormat="1" ht="12" customHeight="1"/>
    <row r="801" customFormat="1" ht="12" customHeight="1"/>
    <row r="802" customFormat="1" ht="12" customHeight="1"/>
    <row r="803" customFormat="1" ht="12" customHeight="1"/>
    <row r="804" customFormat="1" ht="12" customHeight="1"/>
    <row r="805" customFormat="1" ht="12" customHeight="1"/>
    <row r="806" customFormat="1" ht="12" customHeight="1"/>
    <row r="807" customFormat="1" ht="12" customHeight="1"/>
    <row r="808" customFormat="1" ht="12" customHeight="1"/>
    <row r="809" customFormat="1" ht="12" customHeight="1"/>
    <row r="810" customFormat="1" ht="12" customHeight="1"/>
    <row r="811" customFormat="1" ht="12" customHeight="1"/>
    <row r="812" customFormat="1" ht="12" customHeight="1"/>
    <row r="813" customFormat="1" ht="12" customHeight="1"/>
    <row r="814" customFormat="1" ht="12" customHeight="1"/>
    <row r="815" customFormat="1" ht="12" customHeight="1"/>
    <row r="816" customFormat="1" ht="12" customHeight="1"/>
    <row r="817" customFormat="1" ht="12" customHeight="1"/>
    <row r="818" customFormat="1" ht="12" customHeight="1"/>
    <row r="819" customFormat="1" ht="12" customHeight="1"/>
    <row r="820" customFormat="1" ht="12" customHeight="1"/>
    <row r="821" customFormat="1" ht="12" customHeight="1"/>
    <row r="822" customFormat="1" ht="12" customHeight="1"/>
    <row r="823" customFormat="1" ht="12" customHeight="1"/>
    <row r="824" customFormat="1" ht="12" customHeight="1"/>
    <row r="825" customFormat="1" ht="12" customHeight="1"/>
    <row r="826" customFormat="1" ht="12" customHeight="1"/>
    <row r="827" customFormat="1" ht="12" customHeight="1"/>
    <row r="828" customFormat="1" ht="12" customHeight="1"/>
    <row r="829" customFormat="1" ht="12" customHeight="1"/>
    <row r="830" customFormat="1" ht="12" customHeight="1"/>
    <row r="831" customFormat="1" ht="12" customHeight="1"/>
    <row r="832" customFormat="1" ht="12" customHeight="1"/>
    <row r="833" customFormat="1" ht="12" customHeight="1"/>
    <row r="834" customFormat="1" ht="12" customHeight="1"/>
    <row r="835" customFormat="1" ht="12" customHeight="1"/>
    <row r="836" customFormat="1" ht="12" customHeight="1"/>
    <row r="837" customFormat="1" ht="12" customHeight="1"/>
    <row r="838" customFormat="1" ht="12" customHeight="1"/>
    <row r="839" customFormat="1" ht="12" customHeight="1"/>
    <row r="840" customFormat="1" ht="12" customHeight="1"/>
    <row r="841" customFormat="1" ht="12" customHeight="1"/>
    <row r="842" customFormat="1" ht="12" customHeight="1"/>
    <row r="843" customFormat="1" ht="12" customHeight="1"/>
    <row r="844" customFormat="1" ht="12" customHeight="1"/>
    <row r="845" customFormat="1" ht="12" customHeight="1"/>
    <row r="846" customFormat="1" ht="12" customHeight="1"/>
    <row r="847" customFormat="1" ht="12" customHeight="1"/>
    <row r="848" customFormat="1" ht="12" customHeight="1"/>
    <row r="849" customFormat="1" ht="12" customHeight="1"/>
    <row r="850" customFormat="1" ht="12" customHeight="1"/>
    <row r="851" customFormat="1" ht="12" customHeight="1"/>
    <row r="852" customFormat="1" ht="12" customHeight="1"/>
    <row r="853" customFormat="1" ht="12" customHeight="1"/>
    <row r="854" customFormat="1" ht="12" customHeight="1"/>
    <row r="855" customFormat="1" ht="12" customHeight="1"/>
    <row r="856" customFormat="1" ht="12" customHeight="1"/>
    <row r="857" customFormat="1" ht="12" customHeight="1"/>
    <row r="858" customFormat="1" ht="12" customHeight="1"/>
    <row r="859" customFormat="1" ht="12" customHeight="1"/>
    <row r="860" customFormat="1" ht="12" customHeight="1"/>
    <row r="861" customFormat="1" ht="12" customHeight="1"/>
    <row r="862" customFormat="1" ht="12" customHeight="1"/>
    <row r="863" customFormat="1" ht="12" customHeight="1"/>
    <row r="864" customFormat="1" ht="12" customHeight="1"/>
    <row r="865" customFormat="1" ht="12" customHeight="1"/>
    <row r="866" customFormat="1" ht="12" customHeight="1"/>
    <row r="867" customFormat="1" ht="12" customHeight="1"/>
    <row r="868" customFormat="1" ht="12" customHeight="1"/>
    <row r="869" customFormat="1" ht="12" customHeight="1"/>
    <row r="870" customFormat="1" ht="12" customHeight="1"/>
    <row r="871" customFormat="1" ht="12" customHeight="1"/>
    <row r="872" customFormat="1" ht="12" customHeight="1"/>
    <row r="873" customFormat="1" ht="12" customHeight="1"/>
    <row r="874" customFormat="1" ht="12" customHeight="1"/>
    <row r="875" customFormat="1" ht="12" customHeight="1"/>
    <row r="876" customFormat="1" ht="12" customHeight="1"/>
    <row r="877" customFormat="1" ht="12" customHeight="1"/>
    <row r="878" customFormat="1" ht="12" customHeight="1"/>
    <row r="879" customFormat="1" ht="12" customHeight="1"/>
    <row r="880" customFormat="1" ht="12" customHeight="1"/>
    <row r="881" customFormat="1" ht="12" customHeight="1"/>
    <row r="882" customFormat="1" ht="12" customHeight="1"/>
    <row r="883" customFormat="1" ht="12" customHeight="1"/>
    <row r="884" customFormat="1" ht="12" customHeight="1"/>
    <row r="885" customFormat="1" ht="12" customHeight="1"/>
    <row r="886" customFormat="1" ht="12" customHeight="1"/>
    <row r="887" customFormat="1" ht="12" customHeight="1"/>
    <row r="888" customFormat="1" ht="12" customHeight="1"/>
    <row r="889" customFormat="1" ht="12" customHeight="1"/>
    <row r="890" customFormat="1" ht="12" customHeight="1"/>
    <row r="891" customFormat="1" ht="12" customHeight="1"/>
    <row r="892" customFormat="1" ht="12" customHeight="1"/>
    <row r="893" customFormat="1" ht="12" customHeight="1"/>
    <row r="894" customFormat="1" ht="12" customHeight="1"/>
    <row r="895" customFormat="1" ht="12" customHeight="1"/>
    <row r="896" customFormat="1" ht="12" customHeight="1"/>
    <row r="897" customFormat="1" ht="12" customHeight="1"/>
    <row r="898" customFormat="1" ht="12" customHeight="1"/>
    <row r="899" customFormat="1" ht="12" customHeight="1"/>
    <row r="900" customFormat="1" ht="12" customHeight="1"/>
    <row r="901" customFormat="1" ht="12" customHeight="1"/>
    <row r="902" customFormat="1" ht="12" customHeight="1"/>
    <row r="903" customFormat="1" ht="12" customHeight="1"/>
    <row r="904" customFormat="1" ht="12" customHeight="1"/>
    <row r="905" customFormat="1" ht="12" customHeight="1"/>
    <row r="906" customFormat="1" ht="12" customHeight="1"/>
    <row r="907" customFormat="1" ht="12" customHeight="1"/>
    <row r="908" customFormat="1" ht="12" customHeight="1"/>
    <row r="909" customFormat="1" ht="12" customHeight="1"/>
    <row r="910" customFormat="1" ht="12" customHeight="1"/>
    <row r="911" customFormat="1" ht="12" customHeight="1"/>
    <row r="912" customFormat="1" ht="12" customHeight="1"/>
    <row r="913" customFormat="1" ht="12" customHeight="1"/>
    <row r="914" customFormat="1" ht="12" customHeight="1"/>
    <row r="915" customFormat="1" ht="12" customHeight="1"/>
    <row r="916" customFormat="1" ht="12" customHeight="1"/>
    <row r="917" customFormat="1" ht="12" customHeight="1"/>
    <row r="918" customFormat="1" ht="12" customHeight="1"/>
    <row r="919" customFormat="1" ht="12" customHeight="1"/>
    <row r="920" customFormat="1" ht="12" customHeight="1"/>
    <row r="921" customFormat="1" ht="12" customHeight="1"/>
    <row r="922" customFormat="1" ht="12" customHeight="1"/>
    <row r="923" customFormat="1" ht="12" customHeight="1"/>
    <row r="924" customFormat="1" ht="12" customHeight="1"/>
    <row r="925" customFormat="1" ht="12" customHeight="1"/>
    <row r="926" customFormat="1" ht="12" customHeight="1"/>
    <row r="927" customFormat="1" ht="12" customHeight="1"/>
    <row r="928" customFormat="1" ht="12" customHeight="1"/>
    <row r="929" customFormat="1" ht="12" customHeight="1"/>
    <row r="930" customFormat="1" ht="12" customHeight="1"/>
    <row r="931" customFormat="1" ht="12" customHeight="1"/>
    <row r="932" customFormat="1" ht="12" customHeight="1"/>
    <row r="933" customFormat="1" ht="12" customHeight="1"/>
    <row r="934" customFormat="1" ht="12" customHeight="1"/>
    <row r="935" customFormat="1" ht="12" customHeight="1"/>
    <row r="936" customFormat="1" ht="12" customHeight="1"/>
    <row r="937" customFormat="1" ht="12" customHeight="1"/>
    <row r="938" customFormat="1" ht="12" customHeight="1"/>
    <row r="939" customFormat="1" ht="12" customHeight="1"/>
    <row r="940" customFormat="1" ht="12" customHeight="1"/>
    <row r="941" customFormat="1" ht="12" customHeight="1"/>
    <row r="942" customFormat="1" ht="12" customHeight="1"/>
    <row r="943" customFormat="1" ht="12" customHeight="1"/>
    <row r="944" customFormat="1" ht="12" customHeight="1"/>
    <row r="945" customFormat="1" ht="12" customHeight="1"/>
    <row r="946" customFormat="1" ht="12" customHeight="1"/>
    <row r="947" customFormat="1" ht="12" customHeight="1"/>
    <row r="948" customFormat="1" ht="12" customHeight="1"/>
    <row r="949" customFormat="1" ht="12" customHeight="1"/>
    <row r="950" customFormat="1" ht="12" customHeight="1"/>
    <row r="951" customFormat="1" ht="12" customHeight="1"/>
    <row r="952" customFormat="1" ht="12" customHeight="1"/>
    <row r="953" customFormat="1" ht="12" customHeight="1"/>
    <row r="954" customFormat="1" ht="12" customHeight="1"/>
    <row r="955" customFormat="1" ht="12" customHeight="1"/>
    <row r="956" customFormat="1" ht="12" customHeight="1"/>
    <row r="957" customFormat="1" ht="12" customHeight="1"/>
    <row r="958" customFormat="1" ht="12" customHeight="1"/>
    <row r="959" customFormat="1" ht="12" customHeight="1"/>
    <row r="960" customFormat="1" ht="12" customHeight="1"/>
    <row r="961" customFormat="1" ht="12" customHeight="1"/>
    <row r="962" customFormat="1" ht="12" customHeight="1"/>
    <row r="963" customFormat="1" ht="12" customHeight="1"/>
    <row r="964" customFormat="1" ht="12" customHeight="1"/>
    <row r="965" customFormat="1" ht="12" customHeight="1"/>
    <row r="966" customFormat="1" ht="12" customHeight="1"/>
    <row r="967" customFormat="1" ht="12" customHeight="1"/>
    <row r="968" customFormat="1" ht="12" customHeight="1"/>
    <row r="969" customFormat="1" ht="12" customHeight="1"/>
    <row r="970" customFormat="1" ht="12" customHeight="1"/>
    <row r="971" customFormat="1" ht="12" customHeight="1"/>
    <row r="972" customFormat="1" ht="12" customHeight="1"/>
    <row r="973" customFormat="1" ht="12" customHeight="1"/>
    <row r="974" customFormat="1" ht="12" customHeight="1"/>
    <row r="975" customFormat="1" ht="12" customHeight="1"/>
    <row r="976" customFormat="1" ht="12" customHeight="1"/>
    <row r="977" customFormat="1" ht="12" customHeight="1"/>
    <row r="978" customFormat="1" ht="12" customHeight="1"/>
    <row r="979" customFormat="1" ht="12" customHeight="1"/>
    <row r="980" customFormat="1" ht="12" customHeight="1"/>
    <row r="981" customFormat="1" ht="12" customHeight="1"/>
    <row r="982" customFormat="1" ht="12" customHeight="1"/>
    <row r="983" customFormat="1" ht="12" customHeight="1"/>
    <row r="984" customFormat="1" ht="12" customHeight="1"/>
    <row r="985" customFormat="1" ht="12" customHeight="1"/>
    <row r="986" customFormat="1" ht="12" customHeight="1"/>
    <row r="987" customFormat="1" ht="12" customHeight="1"/>
    <row r="988" customFormat="1" ht="12" customHeight="1"/>
    <row r="989" customFormat="1" ht="12" customHeight="1"/>
    <row r="990" customFormat="1" ht="12" customHeight="1"/>
    <row r="991" customFormat="1" ht="12" customHeight="1"/>
    <row r="992" customFormat="1" ht="12" customHeight="1"/>
    <row r="993" customFormat="1" ht="12" customHeight="1"/>
    <row r="994" customFormat="1" ht="12" customHeight="1"/>
    <row r="995" customFormat="1" ht="12" customHeight="1"/>
    <row r="996" customFormat="1" ht="12" customHeight="1"/>
    <row r="997" customFormat="1" ht="12" customHeight="1"/>
    <row r="998" customFormat="1" ht="12" customHeight="1"/>
    <row r="999" customFormat="1" ht="12" customHeight="1"/>
    <row r="1000" customFormat="1" ht="12" customHeight="1"/>
  </sheetData>
  <mergeCells count="1">
    <mergeCell ref="C1:E1"/>
  </mergeCells>
  <dataValidations count="2">
    <dataValidation type="list" allowBlank="1" showErrorMessage="1" sqref="B4" xr:uid="{1DBC055E-1EFB-BE43-B00C-9F9EF0D98EF4}">
      <formula1>artiesten</formula1>
    </dataValidation>
    <dataValidation type="list" allowBlank="1" showErrorMessage="1" sqref="B5" xr:uid="{6F920620-4863-F34C-A251-28B1F60A3D35}">
      <formula1>productie</formula1>
    </dataValidation>
  </dataValidations>
  <pageMargins left="0.75" right="0.75" top="1" bottom="1" header="0" footer="0"/>
  <pageSetup paperSize="9" orientation="portrait"/>
  <legacyDrawing r:id="rId1"/>
</worksheet>
</file>

<file path=xl/worksheets/sheet4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>
    <pageSetUpPr fitToPage="1"/>
  </sheetPr>
  <dimension ref="A1:Z1000"/>
  <sheetViews>
    <sheetView workbookViewId="0">
      <selection sqref="A1:XFD1048576"/>
    </sheetView>
  </sheetViews>
  <sheetFormatPr defaultColWidth="14.5" defaultRowHeight="15" customHeight="1"/>
  <cols>
    <col min="1" max="1" width="60.5" customWidth="1"/>
    <col min="2" max="3" width="13.5" customWidth="1"/>
    <col min="4" max="4" width="10.875" customWidth="1"/>
    <col min="5" max="5" width="16.125" customWidth="1"/>
    <col min="6" max="26" width="10.875" customWidth="1"/>
  </cols>
  <sheetData>
    <row r="1" spans="1:26" s="93" customFormat="1" ht="15.95" customHeight="1">
      <c r="A1" s="128" t="s">
        <v>40</v>
      </c>
      <c r="B1" s="92">
        <v>2026</v>
      </c>
      <c r="C1" s="170" t="s">
        <v>139</v>
      </c>
      <c r="D1" s="183"/>
      <c r="E1" s="182"/>
      <c r="F1" s="96"/>
      <c r="G1" s="96"/>
      <c r="H1" s="96"/>
      <c r="I1" s="96"/>
      <c r="J1" s="96"/>
      <c r="K1" s="96"/>
      <c r="L1" s="96"/>
      <c r="M1" s="96"/>
      <c r="N1" s="96"/>
    </row>
    <row r="2" spans="1:26" ht="12" customHeight="1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</row>
    <row r="3" spans="1:26" ht="12" customHeight="1">
      <c r="A3" s="17" t="s">
        <v>42</v>
      </c>
      <c r="B3" s="18" t="s">
        <v>15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26" ht="12" customHeight="1">
      <c r="A4" s="17" t="s">
        <v>43</v>
      </c>
      <c r="B4" s="18" t="s">
        <v>15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</row>
    <row r="5" spans="1:26" ht="12" customHeight="1">
      <c r="A5" s="17" t="s">
        <v>44</v>
      </c>
      <c r="B5" s="18" t="s">
        <v>15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</row>
    <row r="6" spans="1:26" ht="12" customHeight="1">
      <c r="A6" s="17" t="s">
        <v>45</v>
      </c>
      <c r="B6" s="25">
        <v>0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2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</row>
    <row r="8" spans="1:26" ht="12" customHeight="1">
      <c r="A8" s="15" t="s">
        <v>46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</row>
    <row r="9" spans="1:26" ht="12" customHeight="1">
      <c r="A9" s="17" t="s">
        <v>47</v>
      </c>
      <c r="B9" s="20" t="s">
        <v>123</v>
      </c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</row>
    <row r="10" spans="1:26" ht="12" customHeight="1">
      <c r="A10" s="17" t="s">
        <v>49</v>
      </c>
      <c r="B10" s="6" t="s">
        <v>140</v>
      </c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</row>
    <row r="11" spans="1:26" ht="12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</row>
    <row r="12" spans="1:26" ht="12" customHeight="1">
      <c r="A12" s="17" t="s">
        <v>141</v>
      </c>
      <c r="B12" s="25">
        <v>0</v>
      </c>
      <c r="C12" s="6"/>
      <c r="D12" s="6" t="s">
        <v>15</v>
      </c>
      <c r="E12" s="6"/>
      <c r="F12" s="6"/>
      <c r="G12" s="6"/>
      <c r="H12" s="6"/>
      <c r="I12" s="6"/>
      <c r="J12" s="6"/>
      <c r="K12" s="6"/>
      <c r="L12" s="6"/>
      <c r="M12" s="6"/>
      <c r="N12" s="6"/>
    </row>
    <row r="13" spans="1:26" ht="12" customHeight="1">
      <c r="A13" s="17" t="s">
        <v>142</v>
      </c>
      <c r="B13" s="25">
        <v>0</v>
      </c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spans="1:26" ht="12" customHeight="1">
      <c r="A14" s="17" t="s">
        <v>143</v>
      </c>
      <c r="B14" s="25">
        <v>0</v>
      </c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spans="1:26" ht="12" customHeight="1">
      <c r="A15" s="17" t="s">
        <v>144</v>
      </c>
      <c r="B15" s="25">
        <v>0</v>
      </c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</row>
    <row r="16" spans="1:26" ht="12" customHeight="1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</row>
    <row r="17" spans="1:26" ht="12" customHeight="1">
      <c r="A17" s="17" t="s">
        <v>68</v>
      </c>
      <c r="B17" s="25">
        <v>0</v>
      </c>
      <c r="C17" s="6" t="s">
        <v>69</v>
      </c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</row>
    <row r="18" spans="1:26" ht="12" customHeight="1">
      <c r="A18" s="17" t="s">
        <v>116</v>
      </c>
      <c r="B18" s="25">
        <v>0</v>
      </c>
      <c r="C18" s="6" t="s">
        <v>69</v>
      </c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</row>
    <row r="19" spans="1:26" ht="12" customHeight="1">
      <c r="A19" s="17" t="s">
        <v>71</v>
      </c>
      <c r="B19" s="25">
        <v>0</v>
      </c>
      <c r="C19" s="6" t="s">
        <v>69</v>
      </c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</row>
    <row r="20" spans="1:26" ht="12" customHeight="1">
      <c r="A20" s="17" t="s">
        <v>73</v>
      </c>
      <c r="B20" s="25">
        <v>0</v>
      </c>
      <c r="C20" s="6" t="s">
        <v>69</v>
      </c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</row>
    <row r="21" spans="1:26" ht="12" customHeight="1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</row>
    <row r="22" spans="1:26" ht="12" customHeight="1">
      <c r="A22" s="17" t="s">
        <v>75</v>
      </c>
      <c r="B22" s="104">
        <f>'RSZ-tarieven'!B5</f>
        <v>0.30609999999999998</v>
      </c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</row>
    <row r="23" spans="1:26" ht="12" customHeight="1">
      <c r="A23" s="17" t="s">
        <v>76</v>
      </c>
      <c r="B23" s="104">
        <f>'RSZ-tarieven'!B15</f>
        <v>1.9799999999999998E-2</v>
      </c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</row>
    <row r="24" spans="1:26" ht="12" customHeight="1">
      <c r="A24" s="17" t="s">
        <v>77</v>
      </c>
      <c r="B24" s="104">
        <f>IF(B6&lt;10,0,1.69%)</f>
        <v>0</v>
      </c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</row>
    <row r="25" spans="1:26" ht="12" customHeight="1">
      <c r="A25" s="17" t="s">
        <v>145</v>
      </c>
      <c r="B25" s="25">
        <v>0</v>
      </c>
      <c r="C25" s="6" t="s">
        <v>15</v>
      </c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</row>
    <row r="26" spans="1:26" ht="12" customHeight="1">
      <c r="A26" s="17" t="s">
        <v>79</v>
      </c>
      <c r="B26" s="25">
        <v>0</v>
      </c>
      <c r="C26" s="6" t="s">
        <v>15</v>
      </c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</row>
    <row r="27" spans="1:26" ht="12" customHeight="1">
      <c r="A27" s="17" t="s">
        <v>80</v>
      </c>
      <c r="B27" s="25">
        <v>0</v>
      </c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</row>
    <row r="28" spans="1:26" ht="12" customHeight="1">
      <c r="A28" s="6"/>
      <c r="B28" s="6"/>
      <c r="C28" s="6"/>
      <c r="D28" s="6"/>
      <c r="E28" s="6"/>
      <c r="F28" s="6"/>
      <c r="G28" s="6"/>
      <c r="H28" s="6"/>
      <c r="I28" s="6"/>
      <c r="J28" s="28" t="s">
        <v>15</v>
      </c>
      <c r="K28" s="6"/>
      <c r="L28" s="6"/>
      <c r="M28" s="29" t="s">
        <v>15</v>
      </c>
      <c r="N28" s="6"/>
    </row>
    <row r="29" spans="1:26" ht="12" customHeight="1">
      <c r="A29" s="6"/>
      <c r="B29" s="54">
        <f>B1</f>
        <v>2026</v>
      </c>
      <c r="C29" s="55" t="s">
        <v>82</v>
      </c>
      <c r="D29" s="55" t="s">
        <v>83</v>
      </c>
      <c r="E29" s="55" t="s">
        <v>84</v>
      </c>
      <c r="F29" s="55" t="s">
        <v>85</v>
      </c>
      <c r="G29" s="55" t="s">
        <v>86</v>
      </c>
      <c r="H29" s="55" t="s">
        <v>87</v>
      </c>
      <c r="I29" s="55" t="s">
        <v>89</v>
      </c>
      <c r="J29" s="55" t="s">
        <v>90</v>
      </c>
      <c r="K29" s="55" t="s">
        <v>91</v>
      </c>
      <c r="L29" s="55" t="s">
        <v>92</v>
      </c>
      <c r="M29" s="55" t="s">
        <v>93</v>
      </c>
      <c r="N29" s="56" t="s">
        <v>95</v>
      </c>
    </row>
    <row r="30" spans="1:26" ht="12" customHeight="1">
      <c r="A30" s="43" t="s">
        <v>146</v>
      </c>
      <c r="B30" s="44">
        <f t="shared" ref="B30:B33" si="0">SUM(C30:N30)</f>
        <v>0</v>
      </c>
      <c r="C30" s="45">
        <v>0</v>
      </c>
      <c r="D30" s="46">
        <v>0</v>
      </c>
      <c r="E30" s="46">
        <v>0</v>
      </c>
      <c r="F30" s="46">
        <v>0</v>
      </c>
      <c r="G30" s="46">
        <v>0</v>
      </c>
      <c r="H30" s="46">
        <v>0</v>
      </c>
      <c r="I30" s="46">
        <v>0</v>
      </c>
      <c r="J30" s="46">
        <v>0</v>
      </c>
      <c r="K30" s="46">
        <v>0</v>
      </c>
      <c r="L30" s="46">
        <v>0</v>
      </c>
      <c r="M30" s="46">
        <v>0</v>
      </c>
      <c r="N30" s="47">
        <v>0</v>
      </c>
    </row>
    <row r="31" spans="1:26" ht="12" customHeight="1">
      <c r="A31" s="43" t="s">
        <v>147</v>
      </c>
      <c r="B31" s="44">
        <f t="shared" si="0"/>
        <v>0</v>
      </c>
      <c r="C31" s="45">
        <v>0</v>
      </c>
      <c r="D31" s="46">
        <v>0</v>
      </c>
      <c r="E31" s="46">
        <v>0</v>
      </c>
      <c r="F31" s="46">
        <v>0</v>
      </c>
      <c r="G31" s="46">
        <v>0</v>
      </c>
      <c r="H31" s="46">
        <v>0</v>
      </c>
      <c r="I31" s="46">
        <v>0</v>
      </c>
      <c r="J31" s="46">
        <v>0</v>
      </c>
      <c r="K31" s="46">
        <v>0</v>
      </c>
      <c r="L31" s="46">
        <v>0</v>
      </c>
      <c r="M31" s="46">
        <v>0</v>
      </c>
      <c r="N31" s="47">
        <v>0</v>
      </c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spans="1:26" ht="12" customHeight="1">
      <c r="A32" s="43" t="s">
        <v>148</v>
      </c>
      <c r="B32" s="44">
        <f t="shared" si="0"/>
        <v>0</v>
      </c>
      <c r="C32" s="45">
        <v>0</v>
      </c>
      <c r="D32" s="46">
        <v>0</v>
      </c>
      <c r="E32" s="46">
        <v>0</v>
      </c>
      <c r="F32" s="46">
        <v>0</v>
      </c>
      <c r="G32" s="46">
        <v>0</v>
      </c>
      <c r="H32" s="46">
        <v>0</v>
      </c>
      <c r="I32" s="46">
        <v>0</v>
      </c>
      <c r="J32" s="46">
        <v>0</v>
      </c>
      <c r="K32" s="46">
        <v>0</v>
      </c>
      <c r="L32" s="46">
        <v>0</v>
      </c>
      <c r="M32" s="46">
        <v>0</v>
      </c>
      <c r="N32" s="47">
        <v>0</v>
      </c>
    </row>
    <row r="33" spans="1:26" ht="12" customHeight="1">
      <c r="A33" s="43" t="s">
        <v>149</v>
      </c>
      <c r="B33" s="44">
        <f t="shared" si="0"/>
        <v>0</v>
      </c>
      <c r="C33" s="45">
        <v>0</v>
      </c>
      <c r="D33" s="46">
        <v>0</v>
      </c>
      <c r="E33" s="46">
        <v>0</v>
      </c>
      <c r="F33" s="46">
        <v>0</v>
      </c>
      <c r="G33" s="46">
        <v>0</v>
      </c>
      <c r="H33" s="46">
        <v>0</v>
      </c>
      <c r="I33" s="46">
        <v>0</v>
      </c>
      <c r="J33" s="46">
        <v>0</v>
      </c>
      <c r="K33" s="46">
        <v>0</v>
      </c>
      <c r="L33" s="46">
        <v>0</v>
      </c>
      <c r="M33" s="46">
        <v>0</v>
      </c>
      <c r="N33" s="47">
        <v>0</v>
      </c>
    </row>
    <row r="34" spans="1:26" ht="12" customHeight="1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spans="1:26" ht="12" customHeight="1">
      <c r="A35" s="43" t="s">
        <v>150</v>
      </c>
      <c r="B35" s="57">
        <f t="shared" ref="B35:B41" si="1">SUM(C35:N35)</f>
        <v>0</v>
      </c>
      <c r="C35" s="58">
        <v>0</v>
      </c>
      <c r="D35" s="59">
        <v>0</v>
      </c>
      <c r="E35" s="59">
        <v>0</v>
      </c>
      <c r="F35" s="59">
        <v>0</v>
      </c>
      <c r="G35" s="59">
        <v>0</v>
      </c>
      <c r="H35" s="59">
        <v>0</v>
      </c>
      <c r="I35" s="59">
        <v>0</v>
      </c>
      <c r="J35" s="59">
        <v>0</v>
      </c>
      <c r="K35" s="59">
        <v>0</v>
      </c>
      <c r="L35" s="59">
        <v>0</v>
      </c>
      <c r="M35" s="59">
        <v>0</v>
      </c>
      <c r="N35" s="60">
        <v>0</v>
      </c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</row>
    <row r="36" spans="1:26" ht="12" customHeight="1">
      <c r="A36" s="6" t="s">
        <v>99</v>
      </c>
      <c r="B36" s="61">
        <f t="shared" si="1"/>
        <v>0</v>
      </c>
      <c r="C36" s="126">
        <f t="shared" ref="C36:N36" si="2">($B12*C30)+($B13*C31)+($B14*C32)+($B15*C33)</f>
        <v>0</v>
      </c>
      <c r="D36" s="127">
        <f t="shared" si="2"/>
        <v>0</v>
      </c>
      <c r="E36" s="127">
        <f t="shared" si="2"/>
        <v>0</v>
      </c>
      <c r="F36" s="127">
        <f t="shared" si="2"/>
        <v>0</v>
      </c>
      <c r="G36" s="127">
        <f t="shared" si="2"/>
        <v>0</v>
      </c>
      <c r="H36" s="127">
        <f t="shared" si="2"/>
        <v>0</v>
      </c>
      <c r="I36" s="127">
        <f t="shared" si="2"/>
        <v>0</v>
      </c>
      <c r="J36" s="127">
        <f t="shared" si="2"/>
        <v>0</v>
      </c>
      <c r="K36" s="127">
        <f t="shared" si="2"/>
        <v>0</v>
      </c>
      <c r="L36" s="127">
        <f t="shared" si="2"/>
        <v>0</v>
      </c>
      <c r="M36" s="127">
        <f t="shared" si="2"/>
        <v>0</v>
      </c>
      <c r="N36" s="113">
        <f t="shared" si="2"/>
        <v>0</v>
      </c>
    </row>
    <row r="37" spans="1:26" ht="12" customHeight="1">
      <c r="A37" s="6" t="s">
        <v>100</v>
      </c>
      <c r="B37" s="33">
        <f t="shared" si="1"/>
        <v>0</v>
      </c>
      <c r="C37" s="34">
        <f t="shared" ref="C37:N37" si="3">$B$17*C35</f>
        <v>0</v>
      </c>
      <c r="D37" s="24">
        <f t="shared" si="3"/>
        <v>0</v>
      </c>
      <c r="E37" s="24">
        <f t="shared" si="3"/>
        <v>0</v>
      </c>
      <c r="F37" s="24">
        <f t="shared" si="3"/>
        <v>0</v>
      </c>
      <c r="G37" s="24">
        <f t="shared" si="3"/>
        <v>0</v>
      </c>
      <c r="H37" s="24">
        <f t="shared" si="3"/>
        <v>0</v>
      </c>
      <c r="I37" s="24">
        <f t="shared" si="3"/>
        <v>0</v>
      </c>
      <c r="J37" s="24">
        <f t="shared" si="3"/>
        <v>0</v>
      </c>
      <c r="K37" s="24">
        <f t="shared" si="3"/>
        <v>0</v>
      </c>
      <c r="L37" s="24">
        <f t="shared" si="3"/>
        <v>0</v>
      </c>
      <c r="M37" s="24">
        <f t="shared" si="3"/>
        <v>0</v>
      </c>
      <c r="N37" s="114">
        <f t="shared" si="3"/>
        <v>0</v>
      </c>
    </row>
    <row r="38" spans="1:26" ht="12" customHeight="1">
      <c r="A38" s="6" t="s">
        <v>101</v>
      </c>
      <c r="B38" s="33">
        <f t="shared" si="1"/>
        <v>0</v>
      </c>
      <c r="C38" s="34">
        <f>MAX(0,IF((C36+C37)&gt;0,((C36+C37)*108%)*($B$22+$B$23+$B$24)-(($B$25+$B$26+$B$27)*($C$35)),0))</f>
        <v>0</v>
      </c>
      <c r="D38" s="24">
        <f>MAX(0,IF((D36+D37)&gt;0,((D36+D37)*108%)*($B$22+$B$23+$B$24)-(($B$25+$B$26+$B$27)*($D$35)),0))</f>
        <v>0</v>
      </c>
      <c r="E38" s="24">
        <f>MAX(0,IF((E36+E37)&gt;0,((E36+E37)*108%)*($B$22+$B$23+$B$24)-(($B$25+$B$26+$B$27)*($E$35)),0))</f>
        <v>0</v>
      </c>
      <c r="F38" s="24">
        <f>MAX(0,IF((F36+F37)&gt;0,((F36+F37)*108%)*($B$22+$B$23+$B$24)-(($B$25+$B$26+$B$27)*($F$35)),0))</f>
        <v>0</v>
      </c>
      <c r="G38" s="24">
        <f>MAX(0,IF((G36+G37)&gt;0,((G36+G37)*108%)*($B$22+$B$23+$B$24)-(($B$25+$B$26+$B$27)*($G$35)),0))</f>
        <v>0</v>
      </c>
      <c r="H38" s="24">
        <f>MAX(0,IF((H36+H37)&gt;0,((H36+H37)*108%)*($B$22+$B$23+$B$24)-(($B$25+$B$26+$B$27)*($H$35)),0))</f>
        <v>0</v>
      </c>
      <c r="I38" s="24">
        <f>MAX(0,IF((I36+I37)&gt;0,((I36+I37)*108%)*($B$22+$B$23+$B$24)-(($B$25+$B$26+$B$27)*($I$35)),0))</f>
        <v>0</v>
      </c>
      <c r="J38" s="24">
        <f>MAX(0,IF((J36+J37)&gt;0,((J36+J37)*108%)*($B$22+$B$23+$B$24)-(($B$25+$B$26+$B$27)*($J$35)),0))</f>
        <v>0</v>
      </c>
      <c r="K38" s="24">
        <f>MAX(0,IF((K36+K37)&gt;0,((K36+K37)*108%)*($B$22+$B$23+$B$24)-(($B$25+$B$26+$B$27)*($K$35)),0))</f>
        <v>0</v>
      </c>
      <c r="L38" s="24">
        <f>MAX(0,IF((L36+L37)&gt;0,((L36+L37)*108%)*($B$22+$B$23+$B$24)-(($B$25+$B$26+$B$27)*($L$35)),0))</f>
        <v>0</v>
      </c>
      <c r="M38" s="24">
        <f>MAX(0,IF((M36+M37)&gt;0,((M36+M37)*108%)*($B$22+$B$23+$B$24)-(($B$25+$B$26+$B$27)*($M$35)),0))</f>
        <v>0</v>
      </c>
      <c r="N38" s="114">
        <f>MAX(0,IF((N36+N37)&gt;0,((N36+N37)*108%)*($B$22+$B$23+$B$24)-(($B$25+$B$26+$B$27)*($N$35)),0))</f>
        <v>0</v>
      </c>
    </row>
    <row r="39" spans="1:26" ht="12" customHeight="1">
      <c r="A39" s="6" t="s">
        <v>102</v>
      </c>
      <c r="B39" s="33">
        <f t="shared" si="1"/>
        <v>0</v>
      </c>
      <c r="C39" s="34">
        <f t="shared" ref="C39:N39" si="4">$B18*(C35)</f>
        <v>0</v>
      </c>
      <c r="D39" s="35">
        <f t="shared" si="4"/>
        <v>0</v>
      </c>
      <c r="E39" s="35">
        <f t="shared" si="4"/>
        <v>0</v>
      </c>
      <c r="F39" s="35">
        <f t="shared" si="4"/>
        <v>0</v>
      </c>
      <c r="G39" s="35">
        <f t="shared" si="4"/>
        <v>0</v>
      </c>
      <c r="H39" s="35">
        <f t="shared" si="4"/>
        <v>0</v>
      </c>
      <c r="I39" s="35">
        <f t="shared" si="4"/>
        <v>0</v>
      </c>
      <c r="J39" s="35">
        <f t="shared" si="4"/>
        <v>0</v>
      </c>
      <c r="K39" s="35">
        <f t="shared" si="4"/>
        <v>0</v>
      </c>
      <c r="L39" s="35">
        <f t="shared" si="4"/>
        <v>0</v>
      </c>
      <c r="M39" s="35">
        <f t="shared" si="4"/>
        <v>0</v>
      </c>
      <c r="N39" s="115">
        <f t="shared" si="4"/>
        <v>0</v>
      </c>
    </row>
    <row r="40" spans="1:26" ht="12" customHeight="1">
      <c r="A40" s="6" t="s">
        <v>103</v>
      </c>
      <c r="B40" s="33">
        <f t="shared" si="1"/>
        <v>0</v>
      </c>
      <c r="C40" s="34">
        <f>$B19*(C35)</f>
        <v>0</v>
      </c>
      <c r="D40" s="24">
        <f t="shared" ref="D40:N40" si="5">$B19*D35</f>
        <v>0</v>
      </c>
      <c r="E40" s="24">
        <f t="shared" si="5"/>
        <v>0</v>
      </c>
      <c r="F40" s="24">
        <f t="shared" si="5"/>
        <v>0</v>
      </c>
      <c r="G40" s="24">
        <f t="shared" si="5"/>
        <v>0</v>
      </c>
      <c r="H40" s="24">
        <f t="shared" si="5"/>
        <v>0</v>
      </c>
      <c r="I40" s="24">
        <f t="shared" si="5"/>
        <v>0</v>
      </c>
      <c r="J40" s="24">
        <f t="shared" si="5"/>
        <v>0</v>
      </c>
      <c r="K40" s="24">
        <f t="shared" si="5"/>
        <v>0</v>
      </c>
      <c r="L40" s="24">
        <f t="shared" si="5"/>
        <v>0</v>
      </c>
      <c r="M40" s="24">
        <f t="shared" si="5"/>
        <v>0</v>
      </c>
      <c r="N40" s="114">
        <f t="shared" si="5"/>
        <v>0</v>
      </c>
    </row>
    <row r="41" spans="1:26" ht="12" customHeight="1">
      <c r="A41" s="6" t="s">
        <v>104</v>
      </c>
      <c r="B41" s="36">
        <f t="shared" si="1"/>
        <v>0</v>
      </c>
      <c r="C41" s="116">
        <f>$B20*(C35)</f>
        <v>0</v>
      </c>
      <c r="D41" s="117">
        <f t="shared" ref="D41:N41" si="6">$B20*D35</f>
        <v>0</v>
      </c>
      <c r="E41" s="117">
        <f t="shared" si="6"/>
        <v>0</v>
      </c>
      <c r="F41" s="117">
        <f t="shared" si="6"/>
        <v>0</v>
      </c>
      <c r="G41" s="117">
        <f t="shared" si="6"/>
        <v>0</v>
      </c>
      <c r="H41" s="117">
        <f t="shared" si="6"/>
        <v>0</v>
      </c>
      <c r="I41" s="117">
        <f t="shared" si="6"/>
        <v>0</v>
      </c>
      <c r="J41" s="117">
        <f t="shared" si="6"/>
        <v>0</v>
      </c>
      <c r="K41" s="117">
        <f t="shared" si="6"/>
        <v>0</v>
      </c>
      <c r="L41" s="117">
        <f t="shared" si="6"/>
        <v>0</v>
      </c>
      <c r="M41" s="117">
        <f t="shared" si="6"/>
        <v>0</v>
      </c>
      <c r="N41" s="119">
        <f t="shared" si="6"/>
        <v>0</v>
      </c>
    </row>
    <row r="42" spans="1:26" ht="12" customHeight="1">
      <c r="A42" s="6"/>
      <c r="B42" s="62">
        <f t="shared" ref="B42:N42" si="7">SUM(B36:B41)</f>
        <v>0</v>
      </c>
      <c r="C42" s="120">
        <f t="shared" si="7"/>
        <v>0</v>
      </c>
      <c r="D42" s="121">
        <f t="shared" si="7"/>
        <v>0</v>
      </c>
      <c r="E42" s="121">
        <f t="shared" si="7"/>
        <v>0</v>
      </c>
      <c r="F42" s="121">
        <f t="shared" si="7"/>
        <v>0</v>
      </c>
      <c r="G42" s="121">
        <f t="shared" si="7"/>
        <v>0</v>
      </c>
      <c r="H42" s="121">
        <f t="shared" si="7"/>
        <v>0</v>
      </c>
      <c r="I42" s="121">
        <f t="shared" si="7"/>
        <v>0</v>
      </c>
      <c r="J42" s="121">
        <f t="shared" si="7"/>
        <v>0</v>
      </c>
      <c r="K42" s="121">
        <f t="shared" si="7"/>
        <v>0</v>
      </c>
      <c r="L42" s="121">
        <f t="shared" si="7"/>
        <v>0</v>
      </c>
      <c r="M42" s="121">
        <f t="shared" si="7"/>
        <v>0</v>
      </c>
      <c r="N42" s="122">
        <f t="shared" si="7"/>
        <v>0</v>
      </c>
    </row>
    <row r="43" spans="1:26" ht="12" customHeight="1">
      <c r="A43" s="38" t="s">
        <v>105</v>
      </c>
      <c r="B43" s="39">
        <f>(SUM(C42:N42)-B42)+(SUM(C36:N41)-B42)</f>
        <v>0</v>
      </c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</row>
    <row r="44" spans="1:26" ht="12" customHeight="1">
      <c r="A44" s="6"/>
      <c r="B44" s="40" t="s">
        <v>106</v>
      </c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</row>
    <row r="45" spans="1:26" ht="12" customHeight="1">
      <c r="A45" s="8">
        <v>0.1027</v>
      </c>
      <c r="B45" s="41">
        <f>SUM(C45:N45)</f>
        <v>0</v>
      </c>
      <c r="C45" s="123">
        <f t="shared" ref="C45:N45" si="8">(C36*108%)*$A$45</f>
        <v>0</v>
      </c>
      <c r="D45" s="123">
        <f t="shared" si="8"/>
        <v>0</v>
      </c>
      <c r="E45" s="123">
        <f t="shared" si="8"/>
        <v>0</v>
      </c>
      <c r="F45" s="123">
        <f t="shared" si="8"/>
        <v>0</v>
      </c>
      <c r="G45" s="123">
        <f t="shared" si="8"/>
        <v>0</v>
      </c>
      <c r="H45" s="123">
        <f t="shared" si="8"/>
        <v>0</v>
      </c>
      <c r="I45" s="123">
        <f t="shared" si="8"/>
        <v>0</v>
      </c>
      <c r="J45" s="123">
        <f t="shared" si="8"/>
        <v>0</v>
      </c>
      <c r="K45" s="123">
        <f t="shared" si="8"/>
        <v>0</v>
      </c>
      <c r="L45" s="123">
        <f t="shared" si="8"/>
        <v>0</v>
      </c>
      <c r="M45" s="123">
        <f t="shared" si="8"/>
        <v>0</v>
      </c>
      <c r="N45" s="125">
        <f t="shared" si="8"/>
        <v>0</v>
      </c>
    </row>
    <row r="46" spans="1:26" ht="12" customHeight="1"/>
    <row r="47" spans="1:26" ht="12" customHeight="1"/>
    <row r="48" spans="1:26" ht="12" customHeight="1"/>
    <row r="49" customFormat="1" ht="12" customHeight="1"/>
    <row r="50" customFormat="1" ht="12" customHeight="1"/>
    <row r="51" customFormat="1" ht="12" customHeight="1"/>
    <row r="52" customFormat="1" ht="12" customHeight="1"/>
    <row r="53" customFormat="1" ht="12" customHeight="1"/>
    <row r="54" customFormat="1" ht="12" customHeight="1"/>
    <row r="55" customFormat="1" ht="12" customHeight="1"/>
    <row r="56" customFormat="1" ht="12" customHeight="1"/>
    <row r="57" customFormat="1" ht="12" customHeight="1"/>
    <row r="58" customFormat="1" ht="12" customHeight="1"/>
    <row r="59" customFormat="1" ht="12" customHeight="1"/>
    <row r="60" customFormat="1" ht="12" customHeight="1"/>
    <row r="61" customFormat="1" ht="12" customHeight="1"/>
    <row r="62" customFormat="1" ht="12" customHeight="1"/>
    <row r="63" customFormat="1" ht="12" customHeight="1"/>
    <row r="64" customFormat="1" ht="12" customHeight="1"/>
    <row r="65" customFormat="1" ht="12" customHeight="1"/>
    <row r="66" customFormat="1" ht="12" customHeight="1"/>
    <row r="67" customFormat="1" ht="12" customHeight="1"/>
    <row r="68" customFormat="1" ht="12" customHeight="1"/>
    <row r="69" customFormat="1" ht="12" customHeight="1"/>
    <row r="70" customFormat="1" ht="12" customHeight="1"/>
    <row r="71" customFormat="1" ht="12" customHeight="1"/>
    <row r="72" customFormat="1" ht="12" customHeight="1"/>
    <row r="73" customFormat="1" ht="12" customHeight="1"/>
    <row r="74" customFormat="1" ht="12" customHeight="1"/>
    <row r="75" customFormat="1" ht="12" customHeight="1"/>
    <row r="76" customFormat="1" ht="12" customHeight="1"/>
    <row r="77" customFormat="1" ht="12" customHeight="1"/>
    <row r="78" customFormat="1" ht="12" customHeight="1"/>
    <row r="79" customFormat="1" ht="12" customHeight="1"/>
    <row r="80" customFormat="1" ht="12" customHeight="1"/>
    <row r="81" customFormat="1" ht="12" customHeight="1"/>
    <row r="82" customFormat="1" ht="12" customHeight="1"/>
    <row r="83" customFormat="1" ht="12" customHeight="1"/>
    <row r="84" customFormat="1" ht="12" customHeight="1"/>
    <row r="85" customFormat="1" ht="12" customHeight="1"/>
    <row r="86" customFormat="1" ht="12" customHeight="1"/>
    <row r="87" customFormat="1" ht="12" customHeight="1"/>
    <row r="88" customFormat="1" ht="12" customHeight="1"/>
    <row r="89" customFormat="1" ht="12" customHeight="1"/>
    <row r="90" customFormat="1" ht="12" customHeight="1"/>
    <row r="91" customFormat="1" ht="12" customHeight="1"/>
    <row r="92" customFormat="1" ht="12" customHeight="1"/>
    <row r="93" customFormat="1" ht="12" customHeight="1"/>
    <row r="94" customFormat="1" ht="12" customHeight="1"/>
    <row r="95" customFormat="1" ht="12" customHeight="1"/>
    <row r="96" customFormat="1" ht="12" customHeight="1"/>
    <row r="97" customFormat="1" ht="12" customHeight="1"/>
    <row r="98" customFormat="1" ht="12" customHeight="1"/>
    <row r="99" customFormat="1" ht="12" customHeight="1"/>
    <row r="100" customFormat="1" ht="12" customHeight="1"/>
    <row r="101" customFormat="1" ht="12" customHeight="1"/>
    <row r="102" customFormat="1" ht="12" customHeight="1"/>
    <row r="103" customFormat="1" ht="12" customHeight="1"/>
    <row r="104" customFormat="1" ht="12" customHeight="1"/>
    <row r="105" customFormat="1" ht="12" customHeight="1"/>
    <row r="106" customFormat="1" ht="12" customHeight="1"/>
    <row r="107" customFormat="1" ht="12" customHeight="1"/>
    <row r="108" customFormat="1" ht="12" customHeight="1"/>
    <row r="109" customFormat="1" ht="12" customHeight="1"/>
    <row r="110" customFormat="1" ht="12" customHeight="1"/>
    <row r="111" customFormat="1" ht="12" customHeight="1"/>
    <row r="112" customFormat="1" ht="12" customHeight="1"/>
    <row r="113" customFormat="1" ht="12" customHeight="1"/>
    <row r="114" customFormat="1" ht="12" customHeight="1"/>
    <row r="115" customFormat="1" ht="12" customHeight="1"/>
    <row r="116" customFormat="1" ht="12" customHeight="1"/>
    <row r="117" customFormat="1" ht="12" customHeight="1"/>
    <row r="118" customFormat="1" ht="12" customHeight="1"/>
    <row r="119" customFormat="1" ht="12" customHeight="1"/>
    <row r="120" customFormat="1" ht="12" customHeight="1"/>
    <row r="121" customFormat="1" ht="12" customHeight="1"/>
    <row r="122" customFormat="1" ht="12" customHeight="1"/>
    <row r="123" customFormat="1" ht="12" customHeight="1"/>
    <row r="124" customFormat="1" ht="12" customHeight="1"/>
    <row r="125" customFormat="1" ht="12" customHeight="1"/>
    <row r="126" customFormat="1" ht="12" customHeight="1"/>
    <row r="127" customFormat="1" ht="12" customHeight="1"/>
    <row r="128" customFormat="1" ht="12" customHeight="1"/>
    <row r="129" customFormat="1" ht="12" customHeight="1"/>
    <row r="130" customFormat="1" ht="12" customHeight="1"/>
    <row r="131" customFormat="1" ht="12" customHeight="1"/>
    <row r="132" customFormat="1" ht="12" customHeight="1"/>
    <row r="133" customFormat="1" ht="12" customHeight="1"/>
    <row r="134" customFormat="1" ht="12" customHeight="1"/>
    <row r="135" customFormat="1" ht="12" customHeight="1"/>
    <row r="136" customFormat="1" ht="12" customHeight="1"/>
    <row r="137" customFormat="1" ht="12" customHeight="1"/>
    <row r="138" customFormat="1" ht="12" customHeight="1"/>
    <row r="139" customFormat="1" ht="12" customHeight="1"/>
    <row r="140" customFormat="1" ht="12" customHeight="1"/>
    <row r="141" customFormat="1" ht="12" customHeight="1"/>
    <row r="142" customFormat="1" ht="12" customHeight="1"/>
    <row r="143" customFormat="1" ht="12" customHeight="1"/>
    <row r="144" customFormat="1" ht="12" customHeight="1"/>
    <row r="145" customFormat="1" ht="12" customHeight="1"/>
    <row r="146" customFormat="1" ht="12" customHeight="1"/>
    <row r="147" customFormat="1" ht="12" customHeight="1"/>
    <row r="148" customFormat="1" ht="12" customHeight="1"/>
    <row r="149" customFormat="1" ht="12" customHeight="1"/>
    <row r="150" customFormat="1" ht="12" customHeight="1"/>
    <row r="151" customFormat="1" ht="12" customHeight="1"/>
    <row r="152" customFormat="1" ht="12" customHeight="1"/>
    <row r="153" customFormat="1" ht="12" customHeight="1"/>
    <row r="154" customFormat="1" ht="12" customHeight="1"/>
    <row r="155" customFormat="1" ht="12" customHeight="1"/>
    <row r="156" customFormat="1" ht="12" customHeight="1"/>
    <row r="157" customFormat="1" ht="12" customHeight="1"/>
    <row r="158" customFormat="1" ht="12" customHeight="1"/>
    <row r="159" customFormat="1" ht="12" customHeight="1"/>
    <row r="160" customFormat="1" ht="12" customHeight="1"/>
    <row r="161" customFormat="1" ht="12" customHeight="1"/>
    <row r="162" customFormat="1" ht="12" customHeight="1"/>
    <row r="163" customFormat="1" ht="12" customHeight="1"/>
    <row r="164" customFormat="1" ht="12" customHeight="1"/>
    <row r="165" customFormat="1" ht="12" customHeight="1"/>
    <row r="166" customFormat="1" ht="12" customHeight="1"/>
    <row r="167" customFormat="1" ht="12" customHeight="1"/>
    <row r="168" customFormat="1" ht="12" customHeight="1"/>
    <row r="169" customFormat="1" ht="12" customHeight="1"/>
    <row r="170" customFormat="1" ht="12" customHeight="1"/>
    <row r="171" customFormat="1" ht="12" customHeight="1"/>
    <row r="172" customFormat="1" ht="12" customHeight="1"/>
    <row r="173" customFormat="1" ht="12" customHeight="1"/>
    <row r="174" customFormat="1" ht="12" customHeight="1"/>
    <row r="175" customFormat="1" ht="12" customHeight="1"/>
    <row r="176" customFormat="1" ht="12" customHeight="1"/>
    <row r="177" customFormat="1" ht="12" customHeight="1"/>
    <row r="178" customFormat="1" ht="12" customHeight="1"/>
    <row r="179" customFormat="1" ht="12" customHeight="1"/>
    <row r="180" customFormat="1" ht="12" customHeight="1"/>
    <row r="181" customFormat="1" ht="12" customHeight="1"/>
    <row r="182" customFormat="1" ht="12" customHeight="1"/>
    <row r="183" customFormat="1" ht="12" customHeight="1"/>
    <row r="184" customFormat="1" ht="12" customHeight="1"/>
    <row r="185" customFormat="1" ht="12" customHeight="1"/>
    <row r="186" customFormat="1" ht="12" customHeight="1"/>
    <row r="187" customFormat="1" ht="12" customHeight="1"/>
    <row r="188" customFormat="1" ht="12" customHeight="1"/>
    <row r="189" customFormat="1" ht="12" customHeight="1"/>
    <row r="190" customFormat="1" ht="12" customHeight="1"/>
    <row r="191" customFormat="1" ht="12" customHeight="1"/>
    <row r="192" customFormat="1" ht="12" customHeight="1"/>
    <row r="193" customFormat="1" ht="12" customHeight="1"/>
    <row r="194" customFormat="1" ht="12" customHeight="1"/>
    <row r="195" customFormat="1" ht="12" customHeight="1"/>
    <row r="196" customFormat="1" ht="12" customHeight="1"/>
    <row r="197" customFormat="1" ht="12" customHeight="1"/>
    <row r="198" customFormat="1" ht="12" customHeight="1"/>
    <row r="199" customFormat="1" ht="12" customHeight="1"/>
    <row r="200" customFormat="1" ht="12" customHeight="1"/>
    <row r="201" customFormat="1" ht="12" customHeight="1"/>
    <row r="202" customFormat="1" ht="12" customHeight="1"/>
    <row r="203" customFormat="1" ht="12" customHeight="1"/>
    <row r="204" customFormat="1" ht="12" customHeight="1"/>
    <row r="205" customFormat="1" ht="12" customHeight="1"/>
    <row r="206" customFormat="1" ht="12" customHeight="1"/>
    <row r="207" customFormat="1" ht="12" customHeight="1"/>
    <row r="208" customFormat="1" ht="12" customHeight="1"/>
    <row r="209" customFormat="1" ht="12" customHeight="1"/>
    <row r="210" customFormat="1" ht="12" customHeight="1"/>
    <row r="211" customFormat="1" ht="12" customHeight="1"/>
    <row r="212" customFormat="1" ht="12" customHeight="1"/>
    <row r="213" customFormat="1" ht="12" customHeight="1"/>
    <row r="214" customFormat="1" ht="12" customHeight="1"/>
    <row r="215" customFormat="1" ht="12" customHeight="1"/>
    <row r="216" customFormat="1" ht="12" customHeight="1"/>
    <row r="217" customFormat="1" ht="12" customHeight="1"/>
    <row r="218" customFormat="1" ht="12" customHeight="1"/>
    <row r="219" customFormat="1" ht="12" customHeight="1"/>
    <row r="220" customFormat="1" ht="12" customHeight="1"/>
    <row r="221" customFormat="1" ht="12" customHeight="1"/>
    <row r="222" customFormat="1" ht="12" customHeight="1"/>
    <row r="223" customFormat="1" ht="12" customHeight="1"/>
    <row r="224" customFormat="1" ht="12" customHeight="1"/>
    <row r="225" customFormat="1" ht="12" customHeight="1"/>
    <row r="226" customFormat="1" ht="12" customHeight="1"/>
    <row r="227" customFormat="1" ht="12" customHeight="1"/>
    <row r="228" customFormat="1" ht="12" customHeight="1"/>
    <row r="229" customFormat="1" ht="12" customHeight="1"/>
    <row r="230" customFormat="1" ht="12" customHeight="1"/>
    <row r="231" customFormat="1" ht="12" customHeight="1"/>
    <row r="232" customFormat="1" ht="12" customHeight="1"/>
    <row r="233" customFormat="1" ht="12" customHeight="1"/>
    <row r="234" customFormat="1" ht="12" customHeight="1"/>
    <row r="235" customFormat="1" ht="12" customHeight="1"/>
    <row r="236" customFormat="1" ht="12" customHeight="1"/>
    <row r="237" customFormat="1" ht="12" customHeight="1"/>
    <row r="238" customFormat="1" ht="12" customHeight="1"/>
    <row r="239" customFormat="1" ht="12" customHeight="1"/>
    <row r="240" customFormat="1" ht="12" customHeight="1"/>
    <row r="241" customFormat="1" ht="12" customHeight="1"/>
    <row r="242" customFormat="1" ht="12" customHeight="1"/>
    <row r="243" customFormat="1" ht="12" customHeight="1"/>
    <row r="244" customFormat="1" ht="12" customHeight="1"/>
    <row r="245" customFormat="1" ht="12" customHeight="1"/>
    <row r="246" customFormat="1" ht="12" customHeight="1"/>
    <row r="247" customFormat="1" ht="12" customHeight="1"/>
    <row r="248" customFormat="1" ht="12" customHeight="1"/>
    <row r="249" customFormat="1" ht="12" customHeight="1"/>
    <row r="250" customFormat="1" ht="12" customHeight="1"/>
    <row r="251" customFormat="1" ht="12" customHeight="1"/>
    <row r="252" customFormat="1" ht="12" customHeight="1"/>
    <row r="253" customFormat="1" ht="12" customHeight="1"/>
    <row r="254" customFormat="1" ht="12" customHeight="1"/>
    <row r="255" customFormat="1" ht="12" customHeight="1"/>
    <row r="256" customFormat="1" ht="12" customHeight="1"/>
    <row r="257" customFormat="1" ht="12" customHeight="1"/>
    <row r="258" customFormat="1" ht="12" customHeight="1"/>
    <row r="259" customFormat="1" ht="12" customHeight="1"/>
    <row r="260" customFormat="1" ht="12" customHeight="1"/>
    <row r="261" customFormat="1" ht="12" customHeight="1"/>
    <row r="262" customFormat="1" ht="12" customHeight="1"/>
    <row r="263" customFormat="1" ht="12" customHeight="1"/>
    <row r="264" customFormat="1" ht="12" customHeight="1"/>
    <row r="265" customFormat="1" ht="12" customHeight="1"/>
    <row r="266" customFormat="1" ht="12" customHeight="1"/>
    <row r="267" customFormat="1" ht="12" customHeight="1"/>
    <row r="268" customFormat="1" ht="12" customHeight="1"/>
    <row r="269" customFormat="1" ht="12" customHeight="1"/>
    <row r="270" customFormat="1" ht="12" customHeight="1"/>
    <row r="271" customFormat="1" ht="12" customHeight="1"/>
    <row r="272" customFormat="1" ht="12" customHeight="1"/>
    <row r="273" customFormat="1" ht="12" customHeight="1"/>
    <row r="274" customFormat="1" ht="12" customHeight="1"/>
    <row r="275" customFormat="1" ht="12" customHeight="1"/>
    <row r="276" customFormat="1" ht="12" customHeight="1"/>
    <row r="277" customFormat="1" ht="12" customHeight="1"/>
    <row r="278" customFormat="1" ht="12" customHeight="1"/>
    <row r="279" customFormat="1" ht="12" customHeight="1"/>
    <row r="280" customFormat="1" ht="12" customHeight="1"/>
    <row r="281" customFormat="1" ht="12" customHeight="1"/>
    <row r="282" customFormat="1" ht="12" customHeight="1"/>
    <row r="283" customFormat="1" ht="12" customHeight="1"/>
    <row r="284" customFormat="1" ht="12" customHeight="1"/>
    <row r="285" customFormat="1" ht="12" customHeight="1"/>
    <row r="286" customFormat="1" ht="12" customHeight="1"/>
    <row r="287" customFormat="1" ht="12" customHeight="1"/>
    <row r="288" customFormat="1" ht="12" customHeight="1"/>
    <row r="289" customFormat="1" ht="12" customHeight="1"/>
    <row r="290" customFormat="1" ht="12" customHeight="1"/>
    <row r="291" customFormat="1" ht="12" customHeight="1"/>
    <row r="292" customFormat="1" ht="12" customHeight="1"/>
    <row r="293" customFormat="1" ht="12" customHeight="1"/>
    <row r="294" customFormat="1" ht="12" customHeight="1"/>
    <row r="295" customFormat="1" ht="12" customHeight="1"/>
    <row r="296" customFormat="1" ht="12" customHeight="1"/>
    <row r="297" customFormat="1" ht="12" customHeight="1"/>
    <row r="298" customFormat="1" ht="12" customHeight="1"/>
    <row r="299" customFormat="1" ht="12" customHeight="1"/>
    <row r="300" customFormat="1" ht="12" customHeight="1"/>
    <row r="301" customFormat="1" ht="12" customHeight="1"/>
    <row r="302" customFormat="1" ht="12" customHeight="1"/>
    <row r="303" customFormat="1" ht="12" customHeight="1"/>
    <row r="304" customFormat="1" ht="12" customHeight="1"/>
    <row r="305" customFormat="1" ht="12" customHeight="1"/>
    <row r="306" customFormat="1" ht="12" customHeight="1"/>
    <row r="307" customFormat="1" ht="12" customHeight="1"/>
    <row r="308" customFormat="1" ht="12" customHeight="1"/>
    <row r="309" customFormat="1" ht="12" customHeight="1"/>
    <row r="310" customFormat="1" ht="12" customHeight="1"/>
    <row r="311" customFormat="1" ht="12" customHeight="1"/>
    <row r="312" customFormat="1" ht="12" customHeight="1"/>
    <row r="313" customFormat="1" ht="12" customHeight="1"/>
    <row r="314" customFormat="1" ht="12" customHeight="1"/>
    <row r="315" customFormat="1" ht="12" customHeight="1"/>
    <row r="316" customFormat="1" ht="12" customHeight="1"/>
    <row r="317" customFormat="1" ht="12" customHeight="1"/>
    <row r="318" customFormat="1" ht="12" customHeight="1"/>
    <row r="319" customFormat="1" ht="12" customHeight="1"/>
    <row r="320" customFormat="1" ht="12" customHeight="1"/>
    <row r="321" customFormat="1" ht="12" customHeight="1"/>
    <row r="322" customFormat="1" ht="12" customHeight="1"/>
    <row r="323" customFormat="1" ht="12" customHeight="1"/>
    <row r="324" customFormat="1" ht="12" customHeight="1"/>
    <row r="325" customFormat="1" ht="12" customHeight="1"/>
    <row r="326" customFormat="1" ht="12" customHeight="1"/>
    <row r="327" customFormat="1" ht="12" customHeight="1"/>
    <row r="328" customFormat="1" ht="12" customHeight="1"/>
    <row r="329" customFormat="1" ht="12" customHeight="1"/>
    <row r="330" customFormat="1" ht="12" customHeight="1"/>
    <row r="331" customFormat="1" ht="12" customHeight="1"/>
    <row r="332" customFormat="1" ht="12" customHeight="1"/>
    <row r="333" customFormat="1" ht="12" customHeight="1"/>
    <row r="334" customFormat="1" ht="12" customHeight="1"/>
    <row r="335" customFormat="1" ht="12" customHeight="1"/>
    <row r="336" customFormat="1" ht="12" customHeight="1"/>
    <row r="337" customFormat="1" ht="12" customHeight="1"/>
    <row r="338" customFormat="1" ht="12" customHeight="1"/>
    <row r="339" customFormat="1" ht="12" customHeight="1"/>
    <row r="340" customFormat="1" ht="12" customHeight="1"/>
    <row r="341" customFormat="1" ht="12" customHeight="1"/>
    <row r="342" customFormat="1" ht="12" customHeight="1"/>
    <row r="343" customFormat="1" ht="12" customHeight="1"/>
    <row r="344" customFormat="1" ht="12" customHeight="1"/>
    <row r="345" customFormat="1" ht="12" customHeight="1"/>
    <row r="346" customFormat="1" ht="12" customHeight="1"/>
    <row r="347" customFormat="1" ht="12" customHeight="1"/>
    <row r="348" customFormat="1" ht="12" customHeight="1"/>
    <row r="349" customFormat="1" ht="12" customHeight="1"/>
    <row r="350" customFormat="1" ht="12" customHeight="1"/>
    <row r="351" customFormat="1" ht="12" customHeight="1"/>
    <row r="352" customFormat="1" ht="12" customHeight="1"/>
    <row r="353" customFormat="1" ht="12" customHeight="1"/>
    <row r="354" customFormat="1" ht="12" customHeight="1"/>
    <row r="355" customFormat="1" ht="12" customHeight="1"/>
    <row r="356" customFormat="1" ht="12" customHeight="1"/>
    <row r="357" customFormat="1" ht="12" customHeight="1"/>
    <row r="358" customFormat="1" ht="12" customHeight="1"/>
    <row r="359" customFormat="1" ht="12" customHeight="1"/>
    <row r="360" customFormat="1" ht="12" customHeight="1"/>
    <row r="361" customFormat="1" ht="12" customHeight="1"/>
    <row r="362" customFormat="1" ht="12" customHeight="1"/>
    <row r="363" customFormat="1" ht="12" customHeight="1"/>
    <row r="364" customFormat="1" ht="12" customHeight="1"/>
    <row r="365" customFormat="1" ht="12" customHeight="1"/>
    <row r="366" customFormat="1" ht="12" customHeight="1"/>
    <row r="367" customFormat="1" ht="12" customHeight="1"/>
    <row r="368" customFormat="1" ht="12" customHeight="1"/>
    <row r="369" customFormat="1" ht="12" customHeight="1"/>
    <row r="370" customFormat="1" ht="12" customHeight="1"/>
    <row r="371" customFormat="1" ht="12" customHeight="1"/>
    <row r="372" customFormat="1" ht="12" customHeight="1"/>
    <row r="373" customFormat="1" ht="12" customHeight="1"/>
    <row r="374" customFormat="1" ht="12" customHeight="1"/>
    <row r="375" customFormat="1" ht="12" customHeight="1"/>
    <row r="376" customFormat="1" ht="12" customHeight="1"/>
    <row r="377" customFormat="1" ht="12" customHeight="1"/>
    <row r="378" customFormat="1" ht="12" customHeight="1"/>
    <row r="379" customFormat="1" ht="12" customHeight="1"/>
    <row r="380" customFormat="1" ht="12" customHeight="1"/>
    <row r="381" customFormat="1" ht="12" customHeight="1"/>
    <row r="382" customFormat="1" ht="12" customHeight="1"/>
    <row r="383" customFormat="1" ht="12" customHeight="1"/>
    <row r="384" customFormat="1" ht="12" customHeight="1"/>
    <row r="385" customFormat="1" ht="12" customHeight="1"/>
    <row r="386" customFormat="1" ht="12" customHeight="1"/>
    <row r="387" customFormat="1" ht="12" customHeight="1"/>
    <row r="388" customFormat="1" ht="12" customHeight="1"/>
    <row r="389" customFormat="1" ht="12" customHeight="1"/>
    <row r="390" customFormat="1" ht="12" customHeight="1"/>
    <row r="391" customFormat="1" ht="12" customHeight="1"/>
    <row r="392" customFormat="1" ht="12" customHeight="1"/>
    <row r="393" customFormat="1" ht="12" customHeight="1"/>
    <row r="394" customFormat="1" ht="12" customHeight="1"/>
    <row r="395" customFormat="1" ht="12" customHeight="1"/>
    <row r="396" customFormat="1" ht="12" customHeight="1"/>
    <row r="397" customFormat="1" ht="12" customHeight="1"/>
    <row r="398" customFormat="1" ht="12" customHeight="1"/>
    <row r="399" customFormat="1" ht="12" customHeight="1"/>
    <row r="400" customFormat="1" ht="12" customHeight="1"/>
    <row r="401" customFormat="1" ht="12" customHeight="1"/>
    <row r="402" customFormat="1" ht="12" customHeight="1"/>
    <row r="403" customFormat="1" ht="12" customHeight="1"/>
    <row r="404" customFormat="1" ht="12" customHeight="1"/>
    <row r="405" customFormat="1" ht="12" customHeight="1"/>
    <row r="406" customFormat="1" ht="12" customHeight="1"/>
    <row r="407" customFormat="1" ht="12" customHeight="1"/>
    <row r="408" customFormat="1" ht="12" customHeight="1"/>
    <row r="409" customFormat="1" ht="12" customHeight="1"/>
    <row r="410" customFormat="1" ht="12" customHeight="1"/>
    <row r="411" customFormat="1" ht="12" customHeight="1"/>
    <row r="412" customFormat="1" ht="12" customHeight="1"/>
    <row r="413" customFormat="1" ht="12" customHeight="1"/>
    <row r="414" customFormat="1" ht="12" customHeight="1"/>
    <row r="415" customFormat="1" ht="12" customHeight="1"/>
    <row r="416" customFormat="1" ht="12" customHeight="1"/>
    <row r="417" customFormat="1" ht="12" customHeight="1"/>
    <row r="418" customFormat="1" ht="12" customHeight="1"/>
    <row r="419" customFormat="1" ht="12" customHeight="1"/>
    <row r="420" customFormat="1" ht="12" customHeight="1"/>
    <row r="421" customFormat="1" ht="12" customHeight="1"/>
    <row r="422" customFormat="1" ht="12" customHeight="1"/>
    <row r="423" customFormat="1" ht="12" customHeight="1"/>
    <row r="424" customFormat="1" ht="12" customHeight="1"/>
    <row r="425" customFormat="1" ht="12" customHeight="1"/>
    <row r="426" customFormat="1" ht="12" customHeight="1"/>
    <row r="427" customFormat="1" ht="12" customHeight="1"/>
    <row r="428" customFormat="1" ht="12" customHeight="1"/>
    <row r="429" customFormat="1" ht="12" customHeight="1"/>
    <row r="430" customFormat="1" ht="12" customHeight="1"/>
    <row r="431" customFormat="1" ht="12" customHeight="1"/>
    <row r="432" customFormat="1" ht="12" customHeight="1"/>
    <row r="433" customFormat="1" ht="12" customHeight="1"/>
    <row r="434" customFormat="1" ht="12" customHeight="1"/>
    <row r="435" customFormat="1" ht="12" customHeight="1"/>
    <row r="436" customFormat="1" ht="12" customHeight="1"/>
    <row r="437" customFormat="1" ht="12" customHeight="1"/>
    <row r="438" customFormat="1" ht="12" customHeight="1"/>
    <row r="439" customFormat="1" ht="12" customHeight="1"/>
    <row r="440" customFormat="1" ht="12" customHeight="1"/>
    <row r="441" customFormat="1" ht="12" customHeight="1"/>
    <row r="442" customFormat="1" ht="12" customHeight="1"/>
    <row r="443" customFormat="1" ht="12" customHeight="1"/>
    <row r="444" customFormat="1" ht="12" customHeight="1"/>
    <row r="445" customFormat="1" ht="12" customHeight="1"/>
    <row r="446" customFormat="1" ht="12" customHeight="1"/>
    <row r="447" customFormat="1" ht="12" customHeight="1"/>
    <row r="448" customFormat="1" ht="12" customHeight="1"/>
    <row r="449" customFormat="1" ht="12" customHeight="1"/>
    <row r="450" customFormat="1" ht="12" customHeight="1"/>
    <row r="451" customFormat="1" ht="12" customHeight="1"/>
    <row r="452" customFormat="1" ht="12" customHeight="1"/>
    <row r="453" customFormat="1" ht="12" customHeight="1"/>
    <row r="454" customFormat="1" ht="12" customHeight="1"/>
    <row r="455" customFormat="1" ht="12" customHeight="1"/>
    <row r="456" customFormat="1" ht="12" customHeight="1"/>
    <row r="457" customFormat="1" ht="12" customHeight="1"/>
    <row r="458" customFormat="1" ht="12" customHeight="1"/>
    <row r="459" customFormat="1" ht="12" customHeight="1"/>
    <row r="460" customFormat="1" ht="12" customHeight="1"/>
    <row r="461" customFormat="1" ht="12" customHeight="1"/>
    <row r="462" customFormat="1" ht="12" customHeight="1"/>
    <row r="463" customFormat="1" ht="12" customHeight="1"/>
    <row r="464" customFormat="1" ht="12" customHeight="1"/>
    <row r="465" customFormat="1" ht="12" customHeight="1"/>
    <row r="466" customFormat="1" ht="12" customHeight="1"/>
    <row r="467" customFormat="1" ht="12" customHeight="1"/>
    <row r="468" customFormat="1" ht="12" customHeight="1"/>
    <row r="469" customFormat="1" ht="12" customHeight="1"/>
    <row r="470" customFormat="1" ht="12" customHeight="1"/>
    <row r="471" customFormat="1" ht="12" customHeight="1"/>
    <row r="472" customFormat="1" ht="12" customHeight="1"/>
    <row r="473" customFormat="1" ht="12" customHeight="1"/>
    <row r="474" customFormat="1" ht="12" customHeight="1"/>
    <row r="475" customFormat="1" ht="12" customHeight="1"/>
    <row r="476" customFormat="1" ht="12" customHeight="1"/>
    <row r="477" customFormat="1" ht="12" customHeight="1"/>
    <row r="478" customFormat="1" ht="12" customHeight="1"/>
    <row r="479" customFormat="1" ht="12" customHeight="1"/>
    <row r="480" customFormat="1" ht="12" customHeight="1"/>
    <row r="481" customFormat="1" ht="12" customHeight="1"/>
    <row r="482" customFormat="1" ht="12" customHeight="1"/>
    <row r="483" customFormat="1" ht="12" customHeight="1"/>
    <row r="484" customFormat="1" ht="12" customHeight="1"/>
    <row r="485" customFormat="1" ht="12" customHeight="1"/>
    <row r="486" customFormat="1" ht="12" customHeight="1"/>
    <row r="487" customFormat="1" ht="12" customHeight="1"/>
    <row r="488" customFormat="1" ht="12" customHeight="1"/>
    <row r="489" customFormat="1" ht="12" customHeight="1"/>
    <row r="490" customFormat="1" ht="12" customHeight="1"/>
    <row r="491" customFormat="1" ht="12" customHeight="1"/>
    <row r="492" customFormat="1" ht="12" customHeight="1"/>
    <row r="493" customFormat="1" ht="12" customHeight="1"/>
    <row r="494" customFormat="1" ht="12" customHeight="1"/>
    <row r="495" customFormat="1" ht="12" customHeight="1"/>
    <row r="496" customFormat="1" ht="12" customHeight="1"/>
    <row r="497" customFormat="1" ht="12" customHeight="1"/>
    <row r="498" customFormat="1" ht="12" customHeight="1"/>
    <row r="499" customFormat="1" ht="12" customHeight="1"/>
    <row r="500" customFormat="1" ht="12" customHeight="1"/>
    <row r="501" customFormat="1" ht="12" customHeight="1"/>
    <row r="502" customFormat="1" ht="12" customHeight="1"/>
    <row r="503" customFormat="1" ht="12" customHeight="1"/>
    <row r="504" customFormat="1" ht="12" customHeight="1"/>
    <row r="505" customFormat="1" ht="12" customHeight="1"/>
    <row r="506" customFormat="1" ht="12" customHeight="1"/>
    <row r="507" customFormat="1" ht="12" customHeight="1"/>
    <row r="508" customFormat="1" ht="12" customHeight="1"/>
    <row r="509" customFormat="1" ht="12" customHeight="1"/>
    <row r="510" customFormat="1" ht="12" customHeight="1"/>
    <row r="511" customFormat="1" ht="12" customHeight="1"/>
    <row r="512" customFormat="1" ht="12" customHeight="1"/>
    <row r="513" customFormat="1" ht="12" customHeight="1"/>
    <row r="514" customFormat="1" ht="12" customHeight="1"/>
    <row r="515" customFormat="1" ht="12" customHeight="1"/>
    <row r="516" customFormat="1" ht="12" customHeight="1"/>
    <row r="517" customFormat="1" ht="12" customHeight="1"/>
    <row r="518" customFormat="1" ht="12" customHeight="1"/>
    <row r="519" customFormat="1" ht="12" customHeight="1"/>
    <row r="520" customFormat="1" ht="12" customHeight="1"/>
    <row r="521" customFormat="1" ht="12" customHeight="1"/>
    <row r="522" customFormat="1" ht="12" customHeight="1"/>
    <row r="523" customFormat="1" ht="12" customHeight="1"/>
    <row r="524" customFormat="1" ht="12" customHeight="1"/>
    <row r="525" customFormat="1" ht="12" customHeight="1"/>
    <row r="526" customFormat="1" ht="12" customHeight="1"/>
    <row r="527" customFormat="1" ht="12" customHeight="1"/>
    <row r="528" customFormat="1" ht="12" customHeight="1"/>
    <row r="529" customFormat="1" ht="12" customHeight="1"/>
    <row r="530" customFormat="1" ht="12" customHeight="1"/>
    <row r="531" customFormat="1" ht="12" customHeight="1"/>
    <row r="532" customFormat="1" ht="12" customHeight="1"/>
    <row r="533" customFormat="1" ht="12" customHeight="1"/>
    <row r="534" customFormat="1" ht="12" customHeight="1"/>
    <row r="535" customFormat="1" ht="12" customHeight="1"/>
    <row r="536" customFormat="1" ht="12" customHeight="1"/>
    <row r="537" customFormat="1" ht="12" customHeight="1"/>
    <row r="538" customFormat="1" ht="12" customHeight="1"/>
    <row r="539" customFormat="1" ht="12" customHeight="1"/>
    <row r="540" customFormat="1" ht="12" customHeight="1"/>
    <row r="541" customFormat="1" ht="12" customHeight="1"/>
    <row r="542" customFormat="1" ht="12" customHeight="1"/>
    <row r="543" customFormat="1" ht="12" customHeight="1"/>
    <row r="544" customFormat="1" ht="12" customHeight="1"/>
    <row r="545" customFormat="1" ht="12" customHeight="1"/>
    <row r="546" customFormat="1" ht="12" customHeight="1"/>
    <row r="547" customFormat="1" ht="12" customHeight="1"/>
    <row r="548" customFormat="1" ht="12" customHeight="1"/>
    <row r="549" customFormat="1" ht="12" customHeight="1"/>
    <row r="550" customFormat="1" ht="12" customHeight="1"/>
    <row r="551" customFormat="1" ht="12" customHeight="1"/>
    <row r="552" customFormat="1" ht="12" customHeight="1"/>
    <row r="553" customFormat="1" ht="12" customHeight="1"/>
    <row r="554" customFormat="1" ht="12" customHeight="1"/>
    <row r="555" customFormat="1" ht="12" customHeight="1"/>
    <row r="556" customFormat="1" ht="12" customHeight="1"/>
    <row r="557" customFormat="1" ht="12" customHeight="1"/>
    <row r="558" customFormat="1" ht="12" customHeight="1"/>
    <row r="559" customFormat="1" ht="12" customHeight="1"/>
    <row r="560" customFormat="1" ht="12" customHeight="1"/>
    <row r="561" customFormat="1" ht="12" customHeight="1"/>
    <row r="562" customFormat="1" ht="12" customHeight="1"/>
    <row r="563" customFormat="1" ht="12" customHeight="1"/>
    <row r="564" customFormat="1" ht="12" customHeight="1"/>
    <row r="565" customFormat="1" ht="12" customHeight="1"/>
    <row r="566" customFormat="1" ht="12" customHeight="1"/>
    <row r="567" customFormat="1" ht="12" customHeight="1"/>
    <row r="568" customFormat="1" ht="12" customHeight="1"/>
    <row r="569" customFormat="1" ht="12" customHeight="1"/>
    <row r="570" customFormat="1" ht="12" customHeight="1"/>
    <row r="571" customFormat="1" ht="12" customHeight="1"/>
    <row r="572" customFormat="1" ht="12" customHeight="1"/>
    <row r="573" customFormat="1" ht="12" customHeight="1"/>
    <row r="574" customFormat="1" ht="12" customHeight="1"/>
    <row r="575" customFormat="1" ht="12" customHeight="1"/>
    <row r="576" customFormat="1" ht="12" customHeight="1"/>
    <row r="577" customFormat="1" ht="12" customHeight="1"/>
    <row r="578" customFormat="1" ht="12" customHeight="1"/>
    <row r="579" customFormat="1" ht="12" customHeight="1"/>
    <row r="580" customFormat="1" ht="12" customHeight="1"/>
    <row r="581" customFormat="1" ht="12" customHeight="1"/>
    <row r="582" customFormat="1" ht="12" customHeight="1"/>
    <row r="583" customFormat="1" ht="12" customHeight="1"/>
    <row r="584" customFormat="1" ht="12" customHeight="1"/>
    <row r="585" customFormat="1" ht="12" customHeight="1"/>
    <row r="586" customFormat="1" ht="12" customHeight="1"/>
    <row r="587" customFormat="1" ht="12" customHeight="1"/>
    <row r="588" customFormat="1" ht="12" customHeight="1"/>
    <row r="589" customFormat="1" ht="12" customHeight="1"/>
    <row r="590" customFormat="1" ht="12" customHeight="1"/>
    <row r="591" customFormat="1" ht="12" customHeight="1"/>
    <row r="592" customFormat="1" ht="12" customHeight="1"/>
    <row r="593" customFormat="1" ht="12" customHeight="1"/>
    <row r="594" customFormat="1" ht="12" customHeight="1"/>
    <row r="595" customFormat="1" ht="12" customHeight="1"/>
    <row r="596" customFormat="1" ht="12" customHeight="1"/>
    <row r="597" customFormat="1" ht="12" customHeight="1"/>
    <row r="598" customFormat="1" ht="12" customHeight="1"/>
    <row r="599" customFormat="1" ht="12" customHeight="1"/>
    <row r="600" customFormat="1" ht="12" customHeight="1"/>
    <row r="601" customFormat="1" ht="12" customHeight="1"/>
    <row r="602" customFormat="1" ht="12" customHeight="1"/>
    <row r="603" customFormat="1" ht="12" customHeight="1"/>
    <row r="604" customFormat="1" ht="12" customHeight="1"/>
    <row r="605" customFormat="1" ht="12" customHeight="1"/>
    <row r="606" customFormat="1" ht="12" customHeight="1"/>
    <row r="607" customFormat="1" ht="12" customHeight="1"/>
    <row r="608" customFormat="1" ht="12" customHeight="1"/>
    <row r="609" customFormat="1" ht="12" customHeight="1"/>
    <row r="610" customFormat="1" ht="12" customHeight="1"/>
    <row r="611" customFormat="1" ht="12" customHeight="1"/>
    <row r="612" customFormat="1" ht="12" customHeight="1"/>
    <row r="613" customFormat="1" ht="12" customHeight="1"/>
    <row r="614" customFormat="1" ht="12" customHeight="1"/>
    <row r="615" customFormat="1" ht="12" customHeight="1"/>
    <row r="616" customFormat="1" ht="12" customHeight="1"/>
    <row r="617" customFormat="1" ht="12" customHeight="1"/>
    <row r="618" customFormat="1" ht="12" customHeight="1"/>
    <row r="619" customFormat="1" ht="12" customHeight="1"/>
    <row r="620" customFormat="1" ht="12" customHeight="1"/>
    <row r="621" customFormat="1" ht="12" customHeight="1"/>
    <row r="622" customFormat="1" ht="12" customHeight="1"/>
    <row r="623" customFormat="1" ht="12" customHeight="1"/>
    <row r="624" customFormat="1" ht="12" customHeight="1"/>
    <row r="625" customFormat="1" ht="12" customHeight="1"/>
    <row r="626" customFormat="1" ht="12" customHeight="1"/>
    <row r="627" customFormat="1" ht="12" customHeight="1"/>
    <row r="628" customFormat="1" ht="12" customHeight="1"/>
    <row r="629" customFormat="1" ht="12" customHeight="1"/>
    <row r="630" customFormat="1" ht="12" customHeight="1"/>
    <row r="631" customFormat="1" ht="12" customHeight="1"/>
    <row r="632" customFormat="1" ht="12" customHeight="1"/>
    <row r="633" customFormat="1" ht="12" customHeight="1"/>
    <row r="634" customFormat="1" ht="12" customHeight="1"/>
    <row r="635" customFormat="1" ht="12" customHeight="1"/>
    <row r="636" customFormat="1" ht="12" customHeight="1"/>
    <row r="637" customFormat="1" ht="12" customHeight="1"/>
    <row r="638" customFormat="1" ht="12" customHeight="1"/>
    <row r="639" customFormat="1" ht="12" customHeight="1"/>
    <row r="640" customFormat="1" ht="12" customHeight="1"/>
    <row r="641" customFormat="1" ht="12" customHeight="1"/>
    <row r="642" customFormat="1" ht="12" customHeight="1"/>
    <row r="643" customFormat="1" ht="12" customHeight="1"/>
    <row r="644" customFormat="1" ht="12" customHeight="1"/>
    <row r="645" customFormat="1" ht="12" customHeight="1"/>
    <row r="646" customFormat="1" ht="12" customHeight="1"/>
    <row r="647" customFormat="1" ht="12" customHeight="1"/>
    <row r="648" customFormat="1" ht="12" customHeight="1"/>
    <row r="649" customFormat="1" ht="12" customHeight="1"/>
    <row r="650" customFormat="1" ht="12" customHeight="1"/>
    <row r="651" customFormat="1" ht="12" customHeight="1"/>
    <row r="652" customFormat="1" ht="12" customHeight="1"/>
    <row r="653" customFormat="1" ht="12" customHeight="1"/>
    <row r="654" customFormat="1" ht="12" customHeight="1"/>
    <row r="655" customFormat="1" ht="12" customHeight="1"/>
    <row r="656" customFormat="1" ht="12" customHeight="1"/>
    <row r="657" customFormat="1" ht="12" customHeight="1"/>
    <row r="658" customFormat="1" ht="12" customHeight="1"/>
    <row r="659" customFormat="1" ht="12" customHeight="1"/>
    <row r="660" customFormat="1" ht="12" customHeight="1"/>
    <row r="661" customFormat="1" ht="12" customHeight="1"/>
    <row r="662" customFormat="1" ht="12" customHeight="1"/>
    <row r="663" customFormat="1" ht="12" customHeight="1"/>
    <row r="664" customFormat="1" ht="12" customHeight="1"/>
    <row r="665" customFormat="1" ht="12" customHeight="1"/>
    <row r="666" customFormat="1" ht="12" customHeight="1"/>
    <row r="667" customFormat="1" ht="12" customHeight="1"/>
    <row r="668" customFormat="1" ht="12" customHeight="1"/>
    <row r="669" customFormat="1" ht="12" customHeight="1"/>
    <row r="670" customFormat="1" ht="12" customHeight="1"/>
    <row r="671" customFormat="1" ht="12" customHeight="1"/>
    <row r="672" customFormat="1" ht="12" customHeight="1"/>
    <row r="673" customFormat="1" ht="12" customHeight="1"/>
    <row r="674" customFormat="1" ht="12" customHeight="1"/>
    <row r="675" customFormat="1" ht="12" customHeight="1"/>
    <row r="676" customFormat="1" ht="12" customHeight="1"/>
    <row r="677" customFormat="1" ht="12" customHeight="1"/>
    <row r="678" customFormat="1" ht="12" customHeight="1"/>
    <row r="679" customFormat="1" ht="12" customHeight="1"/>
    <row r="680" customFormat="1" ht="12" customHeight="1"/>
    <row r="681" customFormat="1" ht="12" customHeight="1"/>
    <row r="682" customFormat="1" ht="12" customHeight="1"/>
    <row r="683" customFormat="1" ht="12" customHeight="1"/>
    <row r="684" customFormat="1" ht="12" customHeight="1"/>
    <row r="685" customFormat="1" ht="12" customHeight="1"/>
    <row r="686" customFormat="1" ht="12" customHeight="1"/>
    <row r="687" customFormat="1" ht="12" customHeight="1"/>
    <row r="688" customFormat="1" ht="12" customHeight="1"/>
    <row r="689" customFormat="1" ht="12" customHeight="1"/>
    <row r="690" customFormat="1" ht="12" customHeight="1"/>
    <row r="691" customFormat="1" ht="12" customHeight="1"/>
    <row r="692" customFormat="1" ht="12" customHeight="1"/>
    <row r="693" customFormat="1" ht="12" customHeight="1"/>
    <row r="694" customFormat="1" ht="12" customHeight="1"/>
    <row r="695" customFormat="1" ht="12" customHeight="1"/>
    <row r="696" customFormat="1" ht="12" customHeight="1"/>
    <row r="697" customFormat="1" ht="12" customHeight="1"/>
    <row r="698" customFormat="1" ht="12" customHeight="1"/>
    <row r="699" customFormat="1" ht="12" customHeight="1"/>
    <row r="700" customFormat="1" ht="12" customHeight="1"/>
    <row r="701" customFormat="1" ht="12" customHeight="1"/>
    <row r="702" customFormat="1" ht="12" customHeight="1"/>
    <row r="703" customFormat="1" ht="12" customHeight="1"/>
    <row r="704" customFormat="1" ht="12" customHeight="1"/>
    <row r="705" customFormat="1" ht="12" customHeight="1"/>
    <row r="706" customFormat="1" ht="12" customHeight="1"/>
    <row r="707" customFormat="1" ht="12" customHeight="1"/>
    <row r="708" customFormat="1" ht="12" customHeight="1"/>
    <row r="709" customFormat="1" ht="12" customHeight="1"/>
    <row r="710" customFormat="1" ht="12" customHeight="1"/>
    <row r="711" customFormat="1" ht="12" customHeight="1"/>
    <row r="712" customFormat="1" ht="12" customHeight="1"/>
    <row r="713" customFormat="1" ht="12" customHeight="1"/>
    <row r="714" customFormat="1" ht="12" customHeight="1"/>
    <row r="715" customFormat="1" ht="12" customHeight="1"/>
    <row r="716" customFormat="1" ht="12" customHeight="1"/>
    <row r="717" customFormat="1" ht="12" customHeight="1"/>
    <row r="718" customFormat="1" ht="12" customHeight="1"/>
    <row r="719" customFormat="1" ht="12" customHeight="1"/>
    <row r="720" customFormat="1" ht="12" customHeight="1"/>
    <row r="721" customFormat="1" ht="12" customHeight="1"/>
    <row r="722" customFormat="1" ht="12" customHeight="1"/>
    <row r="723" customFormat="1" ht="12" customHeight="1"/>
    <row r="724" customFormat="1" ht="12" customHeight="1"/>
    <row r="725" customFormat="1" ht="12" customHeight="1"/>
    <row r="726" customFormat="1" ht="12" customHeight="1"/>
    <row r="727" customFormat="1" ht="12" customHeight="1"/>
    <row r="728" customFormat="1" ht="12" customHeight="1"/>
    <row r="729" customFormat="1" ht="12" customHeight="1"/>
    <row r="730" customFormat="1" ht="12" customHeight="1"/>
    <row r="731" customFormat="1" ht="12" customHeight="1"/>
    <row r="732" customFormat="1" ht="12" customHeight="1"/>
    <row r="733" customFormat="1" ht="12" customHeight="1"/>
    <row r="734" customFormat="1" ht="12" customHeight="1"/>
    <row r="735" customFormat="1" ht="12" customHeight="1"/>
    <row r="736" customFormat="1" ht="12" customHeight="1"/>
    <row r="737" customFormat="1" ht="12" customHeight="1"/>
    <row r="738" customFormat="1" ht="12" customHeight="1"/>
    <row r="739" customFormat="1" ht="12" customHeight="1"/>
    <row r="740" customFormat="1" ht="12" customHeight="1"/>
    <row r="741" customFormat="1" ht="12" customHeight="1"/>
    <row r="742" customFormat="1" ht="12" customHeight="1"/>
    <row r="743" customFormat="1" ht="12" customHeight="1"/>
    <row r="744" customFormat="1" ht="12" customHeight="1"/>
    <row r="745" customFormat="1" ht="12" customHeight="1"/>
    <row r="746" customFormat="1" ht="12" customHeight="1"/>
    <row r="747" customFormat="1" ht="12" customHeight="1"/>
    <row r="748" customFormat="1" ht="12" customHeight="1"/>
    <row r="749" customFormat="1" ht="12" customHeight="1"/>
    <row r="750" customFormat="1" ht="12" customHeight="1"/>
    <row r="751" customFormat="1" ht="12" customHeight="1"/>
    <row r="752" customFormat="1" ht="12" customHeight="1"/>
    <row r="753" customFormat="1" ht="12" customHeight="1"/>
    <row r="754" customFormat="1" ht="12" customHeight="1"/>
    <row r="755" customFormat="1" ht="12" customHeight="1"/>
    <row r="756" customFormat="1" ht="12" customHeight="1"/>
    <row r="757" customFormat="1" ht="12" customHeight="1"/>
    <row r="758" customFormat="1" ht="12" customHeight="1"/>
    <row r="759" customFormat="1" ht="12" customHeight="1"/>
    <row r="760" customFormat="1" ht="12" customHeight="1"/>
    <row r="761" customFormat="1" ht="12" customHeight="1"/>
    <row r="762" customFormat="1" ht="12" customHeight="1"/>
    <row r="763" customFormat="1" ht="12" customHeight="1"/>
    <row r="764" customFormat="1" ht="12" customHeight="1"/>
    <row r="765" customFormat="1" ht="12" customHeight="1"/>
    <row r="766" customFormat="1" ht="12" customHeight="1"/>
    <row r="767" customFormat="1" ht="12" customHeight="1"/>
    <row r="768" customFormat="1" ht="12" customHeight="1"/>
    <row r="769" customFormat="1" ht="12" customHeight="1"/>
    <row r="770" customFormat="1" ht="12" customHeight="1"/>
    <row r="771" customFormat="1" ht="12" customHeight="1"/>
    <row r="772" customFormat="1" ht="12" customHeight="1"/>
    <row r="773" customFormat="1" ht="12" customHeight="1"/>
    <row r="774" customFormat="1" ht="12" customHeight="1"/>
    <row r="775" customFormat="1" ht="12" customHeight="1"/>
    <row r="776" customFormat="1" ht="12" customHeight="1"/>
    <row r="777" customFormat="1" ht="12" customHeight="1"/>
    <row r="778" customFormat="1" ht="12" customHeight="1"/>
    <row r="779" customFormat="1" ht="12" customHeight="1"/>
    <row r="780" customFormat="1" ht="12" customHeight="1"/>
    <row r="781" customFormat="1" ht="12" customHeight="1"/>
    <row r="782" customFormat="1" ht="12" customHeight="1"/>
    <row r="783" customFormat="1" ht="12" customHeight="1"/>
    <row r="784" customFormat="1" ht="12" customHeight="1"/>
    <row r="785" customFormat="1" ht="12" customHeight="1"/>
    <row r="786" customFormat="1" ht="12" customHeight="1"/>
    <row r="787" customFormat="1" ht="12" customHeight="1"/>
    <row r="788" customFormat="1" ht="12" customHeight="1"/>
    <row r="789" customFormat="1" ht="12" customHeight="1"/>
    <row r="790" customFormat="1" ht="12" customHeight="1"/>
    <row r="791" customFormat="1" ht="12" customHeight="1"/>
    <row r="792" customFormat="1" ht="12" customHeight="1"/>
    <row r="793" customFormat="1" ht="12" customHeight="1"/>
    <row r="794" customFormat="1" ht="12" customHeight="1"/>
    <row r="795" customFormat="1" ht="12" customHeight="1"/>
    <row r="796" customFormat="1" ht="12" customHeight="1"/>
    <row r="797" customFormat="1" ht="12" customHeight="1"/>
    <row r="798" customFormat="1" ht="12" customHeight="1"/>
    <row r="799" customFormat="1" ht="12" customHeight="1"/>
    <row r="800" customFormat="1" ht="12" customHeight="1"/>
    <row r="801" customFormat="1" ht="12" customHeight="1"/>
    <row r="802" customFormat="1" ht="12" customHeight="1"/>
    <row r="803" customFormat="1" ht="12" customHeight="1"/>
    <row r="804" customFormat="1" ht="12" customHeight="1"/>
    <row r="805" customFormat="1" ht="12" customHeight="1"/>
    <row r="806" customFormat="1" ht="12" customHeight="1"/>
    <row r="807" customFormat="1" ht="12" customHeight="1"/>
    <row r="808" customFormat="1" ht="12" customHeight="1"/>
    <row r="809" customFormat="1" ht="12" customHeight="1"/>
    <row r="810" customFormat="1" ht="12" customHeight="1"/>
    <row r="811" customFormat="1" ht="12" customHeight="1"/>
    <row r="812" customFormat="1" ht="12" customHeight="1"/>
    <row r="813" customFormat="1" ht="12" customHeight="1"/>
    <row r="814" customFormat="1" ht="12" customHeight="1"/>
    <row r="815" customFormat="1" ht="12" customHeight="1"/>
    <row r="816" customFormat="1" ht="12" customHeight="1"/>
    <row r="817" customFormat="1" ht="12" customHeight="1"/>
    <row r="818" customFormat="1" ht="12" customHeight="1"/>
    <row r="819" customFormat="1" ht="12" customHeight="1"/>
    <row r="820" customFormat="1" ht="12" customHeight="1"/>
    <row r="821" customFormat="1" ht="12" customHeight="1"/>
    <row r="822" customFormat="1" ht="12" customHeight="1"/>
    <row r="823" customFormat="1" ht="12" customHeight="1"/>
    <row r="824" customFormat="1" ht="12" customHeight="1"/>
    <row r="825" customFormat="1" ht="12" customHeight="1"/>
    <row r="826" customFormat="1" ht="12" customHeight="1"/>
    <row r="827" customFormat="1" ht="12" customHeight="1"/>
    <row r="828" customFormat="1" ht="12" customHeight="1"/>
    <row r="829" customFormat="1" ht="12" customHeight="1"/>
    <row r="830" customFormat="1" ht="12" customHeight="1"/>
    <row r="831" customFormat="1" ht="12" customHeight="1"/>
    <row r="832" customFormat="1" ht="12" customHeight="1"/>
    <row r="833" customFormat="1" ht="12" customHeight="1"/>
    <row r="834" customFormat="1" ht="12" customHeight="1"/>
    <row r="835" customFormat="1" ht="12" customHeight="1"/>
    <row r="836" customFormat="1" ht="12" customHeight="1"/>
    <row r="837" customFormat="1" ht="12" customHeight="1"/>
    <row r="838" customFormat="1" ht="12" customHeight="1"/>
    <row r="839" customFormat="1" ht="12" customHeight="1"/>
    <row r="840" customFormat="1" ht="12" customHeight="1"/>
    <row r="841" customFormat="1" ht="12" customHeight="1"/>
    <row r="842" customFormat="1" ht="12" customHeight="1"/>
    <row r="843" customFormat="1" ht="12" customHeight="1"/>
    <row r="844" customFormat="1" ht="12" customHeight="1"/>
    <row r="845" customFormat="1" ht="12" customHeight="1"/>
    <row r="846" customFormat="1" ht="12" customHeight="1"/>
    <row r="847" customFormat="1" ht="12" customHeight="1"/>
    <row r="848" customFormat="1" ht="12" customHeight="1"/>
    <row r="849" customFormat="1" ht="12" customHeight="1"/>
    <row r="850" customFormat="1" ht="12" customHeight="1"/>
    <row r="851" customFormat="1" ht="12" customHeight="1"/>
    <row r="852" customFormat="1" ht="12" customHeight="1"/>
    <row r="853" customFormat="1" ht="12" customHeight="1"/>
    <row r="854" customFormat="1" ht="12" customHeight="1"/>
    <row r="855" customFormat="1" ht="12" customHeight="1"/>
    <row r="856" customFormat="1" ht="12" customHeight="1"/>
    <row r="857" customFormat="1" ht="12" customHeight="1"/>
    <row r="858" customFormat="1" ht="12" customHeight="1"/>
    <row r="859" customFormat="1" ht="12" customHeight="1"/>
    <row r="860" customFormat="1" ht="12" customHeight="1"/>
    <row r="861" customFormat="1" ht="12" customHeight="1"/>
    <row r="862" customFormat="1" ht="12" customHeight="1"/>
    <row r="863" customFormat="1" ht="12" customHeight="1"/>
    <row r="864" customFormat="1" ht="12" customHeight="1"/>
    <row r="865" customFormat="1" ht="12" customHeight="1"/>
    <row r="866" customFormat="1" ht="12" customHeight="1"/>
    <row r="867" customFormat="1" ht="12" customHeight="1"/>
    <row r="868" customFormat="1" ht="12" customHeight="1"/>
    <row r="869" customFormat="1" ht="12" customHeight="1"/>
    <row r="870" customFormat="1" ht="12" customHeight="1"/>
    <row r="871" customFormat="1" ht="12" customHeight="1"/>
    <row r="872" customFormat="1" ht="12" customHeight="1"/>
    <row r="873" customFormat="1" ht="12" customHeight="1"/>
    <row r="874" customFormat="1" ht="12" customHeight="1"/>
    <row r="875" customFormat="1" ht="12" customHeight="1"/>
    <row r="876" customFormat="1" ht="12" customHeight="1"/>
    <row r="877" customFormat="1" ht="12" customHeight="1"/>
    <row r="878" customFormat="1" ht="12" customHeight="1"/>
    <row r="879" customFormat="1" ht="12" customHeight="1"/>
    <row r="880" customFormat="1" ht="12" customHeight="1"/>
    <row r="881" customFormat="1" ht="12" customHeight="1"/>
    <row r="882" customFormat="1" ht="12" customHeight="1"/>
    <row r="883" customFormat="1" ht="12" customHeight="1"/>
    <row r="884" customFormat="1" ht="12" customHeight="1"/>
    <row r="885" customFormat="1" ht="12" customHeight="1"/>
    <row r="886" customFormat="1" ht="12" customHeight="1"/>
    <row r="887" customFormat="1" ht="12" customHeight="1"/>
    <row r="888" customFormat="1" ht="12" customHeight="1"/>
    <row r="889" customFormat="1" ht="12" customHeight="1"/>
    <row r="890" customFormat="1" ht="12" customHeight="1"/>
    <row r="891" customFormat="1" ht="12" customHeight="1"/>
    <row r="892" customFormat="1" ht="12" customHeight="1"/>
    <row r="893" customFormat="1" ht="12" customHeight="1"/>
    <row r="894" customFormat="1" ht="12" customHeight="1"/>
    <row r="895" customFormat="1" ht="12" customHeight="1"/>
    <row r="896" customFormat="1" ht="12" customHeight="1"/>
    <row r="897" customFormat="1" ht="12" customHeight="1"/>
    <row r="898" customFormat="1" ht="12" customHeight="1"/>
    <row r="899" customFormat="1" ht="12" customHeight="1"/>
    <row r="900" customFormat="1" ht="12" customHeight="1"/>
    <row r="901" customFormat="1" ht="12" customHeight="1"/>
    <row r="902" customFormat="1" ht="12" customHeight="1"/>
    <row r="903" customFormat="1" ht="12" customHeight="1"/>
    <row r="904" customFormat="1" ht="12" customHeight="1"/>
    <row r="905" customFormat="1" ht="12" customHeight="1"/>
    <row r="906" customFormat="1" ht="12" customHeight="1"/>
    <row r="907" customFormat="1" ht="12" customHeight="1"/>
    <row r="908" customFormat="1" ht="12" customHeight="1"/>
    <row r="909" customFormat="1" ht="12" customHeight="1"/>
    <row r="910" customFormat="1" ht="12" customHeight="1"/>
    <row r="911" customFormat="1" ht="12" customHeight="1"/>
    <row r="912" customFormat="1" ht="12" customHeight="1"/>
    <row r="913" customFormat="1" ht="12" customHeight="1"/>
    <row r="914" customFormat="1" ht="12" customHeight="1"/>
    <row r="915" customFormat="1" ht="12" customHeight="1"/>
    <row r="916" customFormat="1" ht="12" customHeight="1"/>
    <row r="917" customFormat="1" ht="12" customHeight="1"/>
    <row r="918" customFormat="1" ht="12" customHeight="1"/>
    <row r="919" customFormat="1" ht="12" customHeight="1"/>
    <row r="920" customFormat="1" ht="12" customHeight="1"/>
    <row r="921" customFormat="1" ht="12" customHeight="1"/>
    <row r="922" customFormat="1" ht="12" customHeight="1"/>
    <row r="923" customFormat="1" ht="12" customHeight="1"/>
    <row r="924" customFormat="1" ht="12" customHeight="1"/>
    <row r="925" customFormat="1" ht="12" customHeight="1"/>
    <row r="926" customFormat="1" ht="12" customHeight="1"/>
    <row r="927" customFormat="1" ht="12" customHeight="1"/>
    <row r="928" customFormat="1" ht="12" customHeight="1"/>
    <row r="929" customFormat="1" ht="12" customHeight="1"/>
    <row r="930" customFormat="1" ht="12" customHeight="1"/>
    <row r="931" customFormat="1" ht="12" customHeight="1"/>
    <row r="932" customFormat="1" ht="12" customHeight="1"/>
    <row r="933" customFormat="1" ht="12" customHeight="1"/>
    <row r="934" customFormat="1" ht="12" customHeight="1"/>
    <row r="935" customFormat="1" ht="12" customHeight="1"/>
    <row r="936" customFormat="1" ht="12" customHeight="1"/>
    <row r="937" customFormat="1" ht="12" customHeight="1"/>
    <row r="938" customFormat="1" ht="12" customHeight="1"/>
    <row r="939" customFormat="1" ht="12" customHeight="1"/>
    <row r="940" customFormat="1" ht="12" customHeight="1"/>
    <row r="941" customFormat="1" ht="12" customHeight="1"/>
    <row r="942" customFormat="1" ht="12" customHeight="1"/>
    <row r="943" customFormat="1" ht="12" customHeight="1"/>
    <row r="944" customFormat="1" ht="12" customHeight="1"/>
    <row r="945" customFormat="1" ht="12" customHeight="1"/>
    <row r="946" customFormat="1" ht="12" customHeight="1"/>
    <row r="947" customFormat="1" ht="12" customHeight="1"/>
    <row r="948" customFormat="1" ht="12" customHeight="1"/>
    <row r="949" customFormat="1" ht="12" customHeight="1"/>
    <row r="950" customFormat="1" ht="12" customHeight="1"/>
    <row r="951" customFormat="1" ht="12" customHeight="1"/>
    <row r="952" customFormat="1" ht="12" customHeight="1"/>
    <row r="953" customFormat="1" ht="12" customHeight="1"/>
    <row r="954" customFormat="1" ht="12" customHeight="1"/>
    <row r="955" customFormat="1" ht="12" customHeight="1"/>
    <row r="956" customFormat="1" ht="12" customHeight="1"/>
    <row r="957" customFormat="1" ht="12" customHeight="1"/>
    <row r="958" customFormat="1" ht="12" customHeight="1"/>
    <row r="959" customFormat="1" ht="12" customHeight="1"/>
    <row r="960" customFormat="1" ht="12" customHeight="1"/>
    <row r="961" customFormat="1" ht="12" customHeight="1"/>
    <row r="962" customFormat="1" ht="12" customHeight="1"/>
    <row r="963" customFormat="1" ht="12" customHeight="1"/>
    <row r="964" customFormat="1" ht="12" customHeight="1"/>
    <row r="965" customFormat="1" ht="12" customHeight="1"/>
    <row r="966" customFormat="1" ht="12" customHeight="1"/>
    <row r="967" customFormat="1" ht="12" customHeight="1"/>
    <row r="968" customFormat="1" ht="12" customHeight="1"/>
    <row r="969" customFormat="1" ht="12" customHeight="1"/>
    <row r="970" customFormat="1" ht="12" customHeight="1"/>
    <row r="971" customFormat="1" ht="12" customHeight="1"/>
    <row r="972" customFormat="1" ht="12" customHeight="1"/>
    <row r="973" customFormat="1" ht="12" customHeight="1"/>
    <row r="974" customFormat="1" ht="12" customHeight="1"/>
    <row r="975" customFormat="1" ht="12" customHeight="1"/>
    <row r="976" customFormat="1" ht="12" customHeight="1"/>
    <row r="977" customFormat="1" ht="12" customHeight="1"/>
    <row r="978" customFormat="1" ht="12" customHeight="1"/>
    <row r="979" customFormat="1" ht="12" customHeight="1"/>
    <row r="980" customFormat="1" ht="12" customHeight="1"/>
    <row r="981" customFormat="1" ht="12" customHeight="1"/>
    <row r="982" customFormat="1" ht="12" customHeight="1"/>
    <row r="983" customFormat="1" ht="12" customHeight="1"/>
    <row r="984" customFormat="1" ht="12" customHeight="1"/>
    <row r="985" customFormat="1" ht="12" customHeight="1"/>
    <row r="986" customFormat="1" ht="12" customHeight="1"/>
    <row r="987" customFormat="1" ht="12" customHeight="1"/>
    <row r="988" customFormat="1" ht="12" customHeight="1"/>
    <row r="989" customFormat="1" ht="12" customHeight="1"/>
    <row r="990" customFormat="1" ht="12" customHeight="1"/>
    <row r="991" customFormat="1" ht="12" customHeight="1"/>
    <row r="992" customFormat="1" ht="12" customHeight="1"/>
    <row r="993" customFormat="1" ht="12" customHeight="1"/>
    <row r="994" customFormat="1" ht="12" customHeight="1"/>
    <row r="995" customFormat="1" ht="12" customHeight="1"/>
    <row r="996" customFormat="1" ht="12" customHeight="1"/>
    <row r="997" customFormat="1" ht="12" customHeight="1"/>
    <row r="998" customFormat="1" ht="12" customHeight="1"/>
    <row r="999" customFormat="1" ht="12" customHeight="1"/>
    <row r="1000" customFormat="1" ht="12" customHeight="1"/>
  </sheetData>
  <mergeCells count="1">
    <mergeCell ref="C1:E1"/>
  </mergeCells>
  <dataValidations count="2">
    <dataValidation type="list" allowBlank="1" showErrorMessage="1" sqref="B4" xr:uid="{BECF92D3-FC88-DA48-AD41-405D0F04301F}">
      <formula1>artiesten</formula1>
    </dataValidation>
    <dataValidation type="list" allowBlank="1" showErrorMessage="1" sqref="B5" xr:uid="{5F5F64B6-9A6A-3C4A-A96C-0FC5AD23E88C}">
      <formula1>productie</formula1>
    </dataValidation>
  </dataValidations>
  <pageMargins left="0.75" right="0.75" top="1" bottom="1" header="0" footer="0"/>
  <pageSetup paperSize="9" orientation="portrait"/>
  <legacyDrawing r:id="rId1"/>
</worksheet>
</file>

<file path=xl/worksheets/sheet4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>
    <pageSetUpPr fitToPage="1"/>
  </sheetPr>
  <dimension ref="A1:Z1000"/>
  <sheetViews>
    <sheetView workbookViewId="0">
      <selection activeCell="A67" sqref="A67"/>
    </sheetView>
  </sheetViews>
  <sheetFormatPr defaultColWidth="14.5" defaultRowHeight="15" customHeight="1"/>
  <cols>
    <col min="1" max="1" width="60.5" customWidth="1"/>
    <col min="2" max="3" width="13.5" customWidth="1"/>
    <col min="4" max="4" width="10.875" customWidth="1"/>
    <col min="5" max="5" width="16.125" customWidth="1"/>
    <col min="6" max="26" width="10.875" customWidth="1"/>
  </cols>
  <sheetData>
    <row r="1" spans="1:26" s="93" customFormat="1" ht="15.95" customHeight="1">
      <c r="A1" s="128" t="s">
        <v>40</v>
      </c>
      <c r="B1" s="92">
        <v>2026</v>
      </c>
      <c r="C1" s="170" t="s">
        <v>139</v>
      </c>
      <c r="D1" s="183"/>
      <c r="E1" s="182"/>
      <c r="F1" s="96"/>
      <c r="G1" s="96"/>
      <c r="H1" s="96"/>
      <c r="I1" s="96"/>
      <c r="J1" s="96"/>
      <c r="K1" s="96"/>
      <c r="L1" s="96"/>
      <c r="M1" s="96"/>
      <c r="N1" s="96"/>
    </row>
    <row r="2" spans="1:26" ht="12" customHeight="1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</row>
    <row r="3" spans="1:26" ht="12" customHeight="1">
      <c r="A3" s="17" t="s">
        <v>42</v>
      </c>
      <c r="B3" s="18" t="s">
        <v>15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26" ht="12" customHeight="1">
      <c r="A4" s="17" t="s">
        <v>43</v>
      </c>
      <c r="B4" s="18" t="s">
        <v>15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</row>
    <row r="5" spans="1:26" ht="12" customHeight="1">
      <c r="A5" s="17" t="s">
        <v>44</v>
      </c>
      <c r="B5" s="18" t="s">
        <v>15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</row>
    <row r="6" spans="1:26" ht="12" customHeight="1">
      <c r="A6" s="17" t="s">
        <v>45</v>
      </c>
      <c r="B6" s="25">
        <v>0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2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</row>
    <row r="8" spans="1:26" ht="12" customHeight="1">
      <c r="A8" s="15" t="s">
        <v>46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</row>
    <row r="9" spans="1:26" ht="12" customHeight="1">
      <c r="A9" s="17" t="s">
        <v>47</v>
      </c>
      <c r="B9" s="20" t="s">
        <v>123</v>
      </c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</row>
    <row r="10" spans="1:26" ht="12" customHeight="1">
      <c r="A10" s="17" t="s">
        <v>49</v>
      </c>
      <c r="B10" s="6" t="s">
        <v>140</v>
      </c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</row>
    <row r="11" spans="1:26" ht="12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</row>
    <row r="12" spans="1:26" ht="12" customHeight="1">
      <c r="A12" s="17" t="s">
        <v>141</v>
      </c>
      <c r="B12" s="25">
        <v>0</v>
      </c>
      <c r="C12" s="6"/>
      <c r="D12" s="6" t="s">
        <v>15</v>
      </c>
      <c r="E12" s="6"/>
      <c r="F12" s="6"/>
      <c r="G12" s="6"/>
      <c r="H12" s="6"/>
      <c r="I12" s="6"/>
      <c r="J12" s="6"/>
      <c r="K12" s="6"/>
      <c r="L12" s="6"/>
      <c r="M12" s="6"/>
      <c r="N12" s="6"/>
    </row>
    <row r="13" spans="1:26" ht="12" customHeight="1">
      <c r="A13" s="17" t="s">
        <v>142</v>
      </c>
      <c r="B13" s="25">
        <v>0</v>
      </c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spans="1:26" ht="12" customHeight="1">
      <c r="A14" s="17" t="s">
        <v>143</v>
      </c>
      <c r="B14" s="25">
        <v>0</v>
      </c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spans="1:26" ht="12" customHeight="1">
      <c r="A15" s="17" t="s">
        <v>144</v>
      </c>
      <c r="B15" s="25">
        <v>0</v>
      </c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</row>
    <row r="16" spans="1:26" ht="12" customHeight="1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</row>
    <row r="17" spans="1:26" ht="12" customHeight="1">
      <c r="A17" s="17" t="s">
        <v>68</v>
      </c>
      <c r="B17" s="25">
        <v>0</v>
      </c>
      <c r="C17" s="6" t="s">
        <v>69</v>
      </c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</row>
    <row r="18" spans="1:26" ht="12" customHeight="1">
      <c r="A18" s="17" t="s">
        <v>116</v>
      </c>
      <c r="B18" s="25">
        <v>0</v>
      </c>
      <c r="C18" s="6" t="s">
        <v>69</v>
      </c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</row>
    <row r="19" spans="1:26" ht="12" customHeight="1">
      <c r="A19" s="17" t="s">
        <v>71</v>
      </c>
      <c r="B19" s="25">
        <v>0</v>
      </c>
      <c r="C19" s="6" t="s">
        <v>69</v>
      </c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</row>
    <row r="20" spans="1:26" ht="12" customHeight="1">
      <c r="A20" s="17" t="s">
        <v>73</v>
      </c>
      <c r="B20" s="25">
        <v>0</v>
      </c>
      <c r="C20" s="6" t="s">
        <v>69</v>
      </c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</row>
    <row r="21" spans="1:26" ht="12" customHeight="1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</row>
    <row r="22" spans="1:26" ht="12" customHeight="1">
      <c r="A22" s="17" t="s">
        <v>75</v>
      </c>
      <c r="B22" s="104">
        <f>'RSZ-tarieven'!B5</f>
        <v>0.30609999999999998</v>
      </c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</row>
    <row r="23" spans="1:26" ht="12" customHeight="1">
      <c r="A23" s="17" t="s">
        <v>76</v>
      </c>
      <c r="B23" s="104">
        <f>'RSZ-tarieven'!B15</f>
        <v>1.9799999999999998E-2</v>
      </c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</row>
    <row r="24" spans="1:26" ht="12" customHeight="1">
      <c r="A24" s="17" t="s">
        <v>77</v>
      </c>
      <c r="B24" s="104">
        <f>IF(B6&lt;10,0,1.69%)</f>
        <v>0</v>
      </c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</row>
    <row r="25" spans="1:26" ht="12" customHeight="1">
      <c r="A25" s="17" t="s">
        <v>145</v>
      </c>
      <c r="B25" s="25">
        <v>0</v>
      </c>
      <c r="C25" s="6" t="s">
        <v>15</v>
      </c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</row>
    <row r="26" spans="1:26" ht="12" customHeight="1">
      <c r="A26" s="17" t="s">
        <v>79</v>
      </c>
      <c r="B26" s="25">
        <v>0</v>
      </c>
      <c r="C26" s="6" t="s">
        <v>15</v>
      </c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</row>
    <row r="27" spans="1:26" ht="12" customHeight="1">
      <c r="A27" s="17" t="s">
        <v>80</v>
      </c>
      <c r="B27" s="25">
        <v>0</v>
      </c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</row>
    <row r="28" spans="1:26" ht="12" customHeight="1">
      <c r="A28" s="6"/>
      <c r="B28" s="6"/>
      <c r="C28" s="6"/>
      <c r="D28" s="6"/>
      <c r="E28" s="6"/>
      <c r="F28" s="6"/>
      <c r="G28" s="6"/>
      <c r="H28" s="6"/>
      <c r="I28" s="6"/>
      <c r="J28" s="28" t="s">
        <v>15</v>
      </c>
      <c r="K28" s="6"/>
      <c r="L28" s="6"/>
      <c r="M28" s="29" t="s">
        <v>15</v>
      </c>
      <c r="N28" s="6"/>
    </row>
    <row r="29" spans="1:26" ht="12" customHeight="1">
      <c r="A29" s="6"/>
      <c r="B29" s="54">
        <f>B1</f>
        <v>2026</v>
      </c>
      <c r="C29" s="55" t="s">
        <v>82</v>
      </c>
      <c r="D29" s="55" t="s">
        <v>83</v>
      </c>
      <c r="E29" s="55" t="s">
        <v>84</v>
      </c>
      <c r="F29" s="55" t="s">
        <v>85</v>
      </c>
      <c r="G29" s="55" t="s">
        <v>86</v>
      </c>
      <c r="H29" s="55" t="s">
        <v>87</v>
      </c>
      <c r="I29" s="55" t="s">
        <v>89</v>
      </c>
      <c r="J29" s="55" t="s">
        <v>90</v>
      </c>
      <c r="K29" s="55" t="s">
        <v>91</v>
      </c>
      <c r="L29" s="55" t="s">
        <v>92</v>
      </c>
      <c r="M29" s="55" t="s">
        <v>93</v>
      </c>
      <c r="N29" s="56" t="s">
        <v>95</v>
      </c>
    </row>
    <row r="30" spans="1:26" ht="12" customHeight="1">
      <c r="A30" s="43" t="s">
        <v>146</v>
      </c>
      <c r="B30" s="44">
        <f t="shared" ref="B30:B33" si="0">SUM(C30:N30)</f>
        <v>0</v>
      </c>
      <c r="C30" s="45">
        <v>0</v>
      </c>
      <c r="D30" s="46">
        <v>0</v>
      </c>
      <c r="E30" s="46">
        <v>0</v>
      </c>
      <c r="F30" s="46">
        <v>0</v>
      </c>
      <c r="G30" s="46">
        <v>0</v>
      </c>
      <c r="H30" s="46">
        <v>0</v>
      </c>
      <c r="I30" s="46">
        <v>0</v>
      </c>
      <c r="J30" s="46">
        <v>0</v>
      </c>
      <c r="K30" s="46">
        <v>0</v>
      </c>
      <c r="L30" s="46">
        <v>0</v>
      </c>
      <c r="M30" s="46">
        <v>0</v>
      </c>
      <c r="N30" s="47">
        <v>0</v>
      </c>
    </row>
    <row r="31" spans="1:26" ht="12" customHeight="1">
      <c r="A31" s="43" t="s">
        <v>147</v>
      </c>
      <c r="B31" s="44">
        <f t="shared" si="0"/>
        <v>0</v>
      </c>
      <c r="C31" s="45">
        <v>0</v>
      </c>
      <c r="D31" s="46">
        <v>0</v>
      </c>
      <c r="E31" s="46">
        <v>0</v>
      </c>
      <c r="F31" s="46">
        <v>0</v>
      </c>
      <c r="G31" s="46">
        <v>0</v>
      </c>
      <c r="H31" s="46">
        <v>0</v>
      </c>
      <c r="I31" s="46">
        <v>0</v>
      </c>
      <c r="J31" s="46">
        <v>0</v>
      </c>
      <c r="K31" s="46">
        <v>0</v>
      </c>
      <c r="L31" s="46">
        <v>0</v>
      </c>
      <c r="M31" s="46">
        <v>0</v>
      </c>
      <c r="N31" s="47">
        <v>0</v>
      </c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spans="1:26" ht="12" customHeight="1">
      <c r="A32" s="43" t="s">
        <v>148</v>
      </c>
      <c r="B32" s="44">
        <f t="shared" si="0"/>
        <v>0</v>
      </c>
      <c r="C32" s="45">
        <v>0</v>
      </c>
      <c r="D32" s="46">
        <v>0</v>
      </c>
      <c r="E32" s="46">
        <v>0</v>
      </c>
      <c r="F32" s="46">
        <v>0</v>
      </c>
      <c r="G32" s="46">
        <v>0</v>
      </c>
      <c r="H32" s="46">
        <v>0</v>
      </c>
      <c r="I32" s="46">
        <v>0</v>
      </c>
      <c r="J32" s="46">
        <v>0</v>
      </c>
      <c r="K32" s="46">
        <v>0</v>
      </c>
      <c r="L32" s="46">
        <v>0</v>
      </c>
      <c r="M32" s="46">
        <v>0</v>
      </c>
      <c r="N32" s="47">
        <v>0</v>
      </c>
    </row>
    <row r="33" spans="1:26" ht="12" customHeight="1">
      <c r="A33" s="43" t="s">
        <v>149</v>
      </c>
      <c r="B33" s="44">
        <f t="shared" si="0"/>
        <v>0</v>
      </c>
      <c r="C33" s="45">
        <v>0</v>
      </c>
      <c r="D33" s="46">
        <v>0</v>
      </c>
      <c r="E33" s="46">
        <v>0</v>
      </c>
      <c r="F33" s="46">
        <v>0</v>
      </c>
      <c r="G33" s="46">
        <v>0</v>
      </c>
      <c r="H33" s="46">
        <v>0</v>
      </c>
      <c r="I33" s="46">
        <v>0</v>
      </c>
      <c r="J33" s="46">
        <v>0</v>
      </c>
      <c r="K33" s="46">
        <v>0</v>
      </c>
      <c r="L33" s="46">
        <v>0</v>
      </c>
      <c r="M33" s="46">
        <v>0</v>
      </c>
      <c r="N33" s="47">
        <v>0</v>
      </c>
    </row>
    <row r="34" spans="1:26" ht="12" customHeight="1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spans="1:26" ht="12" customHeight="1">
      <c r="A35" s="43" t="s">
        <v>150</v>
      </c>
      <c r="B35" s="57">
        <f t="shared" ref="B35:B41" si="1">SUM(C35:N35)</f>
        <v>0</v>
      </c>
      <c r="C35" s="58">
        <v>0</v>
      </c>
      <c r="D35" s="59">
        <v>0</v>
      </c>
      <c r="E35" s="59">
        <v>0</v>
      </c>
      <c r="F35" s="59">
        <v>0</v>
      </c>
      <c r="G35" s="59">
        <v>0</v>
      </c>
      <c r="H35" s="59">
        <v>0</v>
      </c>
      <c r="I35" s="59">
        <v>0</v>
      </c>
      <c r="J35" s="59">
        <v>0</v>
      </c>
      <c r="K35" s="59">
        <v>0</v>
      </c>
      <c r="L35" s="59">
        <v>0</v>
      </c>
      <c r="M35" s="59">
        <v>0</v>
      </c>
      <c r="N35" s="60">
        <v>0</v>
      </c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</row>
    <row r="36" spans="1:26" ht="12" customHeight="1">
      <c r="A36" s="6" t="s">
        <v>99</v>
      </c>
      <c r="B36" s="61">
        <f t="shared" si="1"/>
        <v>0</v>
      </c>
      <c r="C36" s="126">
        <f t="shared" ref="C36:N36" si="2">($B12*C30)+($B13*C31)+($B14*C32)+($B15*C33)</f>
        <v>0</v>
      </c>
      <c r="D36" s="127">
        <f t="shared" si="2"/>
        <v>0</v>
      </c>
      <c r="E36" s="127">
        <f t="shared" si="2"/>
        <v>0</v>
      </c>
      <c r="F36" s="127">
        <f t="shared" si="2"/>
        <v>0</v>
      </c>
      <c r="G36" s="127">
        <f t="shared" si="2"/>
        <v>0</v>
      </c>
      <c r="H36" s="127">
        <f t="shared" si="2"/>
        <v>0</v>
      </c>
      <c r="I36" s="127">
        <f t="shared" si="2"/>
        <v>0</v>
      </c>
      <c r="J36" s="127">
        <f t="shared" si="2"/>
        <v>0</v>
      </c>
      <c r="K36" s="127">
        <f t="shared" si="2"/>
        <v>0</v>
      </c>
      <c r="L36" s="127">
        <f t="shared" si="2"/>
        <v>0</v>
      </c>
      <c r="M36" s="127">
        <f t="shared" si="2"/>
        <v>0</v>
      </c>
      <c r="N36" s="113">
        <f t="shared" si="2"/>
        <v>0</v>
      </c>
    </row>
    <row r="37" spans="1:26" ht="12" customHeight="1">
      <c r="A37" s="6" t="s">
        <v>100</v>
      </c>
      <c r="B37" s="33">
        <f t="shared" si="1"/>
        <v>0</v>
      </c>
      <c r="C37" s="34">
        <f t="shared" ref="C37:N37" si="3">$B$17*C35</f>
        <v>0</v>
      </c>
      <c r="D37" s="24">
        <f t="shared" si="3"/>
        <v>0</v>
      </c>
      <c r="E37" s="24">
        <f t="shared" si="3"/>
        <v>0</v>
      </c>
      <c r="F37" s="24">
        <f t="shared" si="3"/>
        <v>0</v>
      </c>
      <c r="G37" s="24">
        <f t="shared" si="3"/>
        <v>0</v>
      </c>
      <c r="H37" s="24">
        <f t="shared" si="3"/>
        <v>0</v>
      </c>
      <c r="I37" s="24">
        <f t="shared" si="3"/>
        <v>0</v>
      </c>
      <c r="J37" s="24">
        <f t="shared" si="3"/>
        <v>0</v>
      </c>
      <c r="K37" s="24">
        <f t="shared" si="3"/>
        <v>0</v>
      </c>
      <c r="L37" s="24">
        <f t="shared" si="3"/>
        <v>0</v>
      </c>
      <c r="M37" s="24">
        <f t="shared" si="3"/>
        <v>0</v>
      </c>
      <c r="N37" s="114">
        <f t="shared" si="3"/>
        <v>0</v>
      </c>
    </row>
    <row r="38" spans="1:26" ht="12" customHeight="1">
      <c r="A38" s="6" t="s">
        <v>101</v>
      </c>
      <c r="B38" s="33">
        <f t="shared" si="1"/>
        <v>0</v>
      </c>
      <c r="C38" s="34">
        <f>MAX(0,IF((C36+C37)&gt;0,((C36+C37)*108%)*($B$22+$B$23+$B$24)-(($B$25+$B$26+$B$27)*($C$35)),0))</f>
        <v>0</v>
      </c>
      <c r="D38" s="24">
        <f>MAX(0,IF((D36+D37)&gt;0,((D36+D37)*108%)*($B$22+$B$23+$B$24)-(($B$25+$B$26+$B$27)*($D$35)),0))</f>
        <v>0</v>
      </c>
      <c r="E38" s="24">
        <f>MAX(0,IF((E36+E37)&gt;0,((E36+E37)*108%)*($B$22+$B$23+$B$24)-(($B$25+$B$26+$B$27)*($E$35)),0))</f>
        <v>0</v>
      </c>
      <c r="F38" s="24">
        <f>MAX(0,IF((F36+F37)&gt;0,((F36+F37)*108%)*($B$22+$B$23+$B$24)-(($B$25+$B$26+$B$27)*($F$35)),0))</f>
        <v>0</v>
      </c>
      <c r="G38" s="24">
        <f>MAX(0,IF((G36+G37)&gt;0,((G36+G37)*108%)*($B$22+$B$23+$B$24)-(($B$25+$B$26+$B$27)*($G$35)),0))</f>
        <v>0</v>
      </c>
      <c r="H38" s="24">
        <f>MAX(0,IF((H36+H37)&gt;0,((H36+H37)*108%)*($B$22+$B$23+$B$24)-(($B$25+$B$26+$B$27)*($H$35)),0))</f>
        <v>0</v>
      </c>
      <c r="I38" s="24">
        <f>MAX(0,IF((I36+I37)&gt;0,((I36+I37)*108%)*($B$22+$B$23+$B$24)-(($B$25+$B$26+$B$27)*($I$35)),0))</f>
        <v>0</v>
      </c>
      <c r="J38" s="24">
        <f>MAX(0,IF((J36+J37)&gt;0,((J36+J37)*108%)*($B$22+$B$23+$B$24)-(($B$25+$B$26+$B$27)*($J$35)),0))</f>
        <v>0</v>
      </c>
      <c r="K38" s="24">
        <f>MAX(0,IF((K36+K37)&gt;0,((K36+K37)*108%)*($B$22+$B$23+$B$24)-(($B$25+$B$26+$B$27)*($K$35)),0))</f>
        <v>0</v>
      </c>
      <c r="L38" s="24">
        <f>MAX(0,IF((L36+L37)&gt;0,((L36+L37)*108%)*($B$22+$B$23+$B$24)-(($B$25+$B$26+$B$27)*($L$35)),0))</f>
        <v>0</v>
      </c>
      <c r="M38" s="24">
        <f>MAX(0,IF((M36+M37)&gt;0,((M36+M37)*108%)*($B$22+$B$23+$B$24)-(($B$25+$B$26+$B$27)*($M$35)),0))</f>
        <v>0</v>
      </c>
      <c r="N38" s="114">
        <f>MAX(0,IF((N36+N37)&gt;0,((N36+N37)*108%)*($B$22+$B$23+$B$24)-(($B$25+$B$26+$B$27)*($N$35)),0))</f>
        <v>0</v>
      </c>
    </row>
    <row r="39" spans="1:26" ht="12" customHeight="1">
      <c r="A39" s="6" t="s">
        <v>102</v>
      </c>
      <c r="B39" s="33">
        <f t="shared" si="1"/>
        <v>0</v>
      </c>
      <c r="C39" s="34">
        <f t="shared" ref="C39:N39" si="4">$B18*(C35)</f>
        <v>0</v>
      </c>
      <c r="D39" s="35">
        <f t="shared" si="4"/>
        <v>0</v>
      </c>
      <c r="E39" s="35">
        <f t="shared" si="4"/>
        <v>0</v>
      </c>
      <c r="F39" s="35">
        <f t="shared" si="4"/>
        <v>0</v>
      </c>
      <c r="G39" s="35">
        <f t="shared" si="4"/>
        <v>0</v>
      </c>
      <c r="H39" s="35">
        <f t="shared" si="4"/>
        <v>0</v>
      </c>
      <c r="I39" s="35">
        <f t="shared" si="4"/>
        <v>0</v>
      </c>
      <c r="J39" s="35">
        <f t="shared" si="4"/>
        <v>0</v>
      </c>
      <c r="K39" s="35">
        <f t="shared" si="4"/>
        <v>0</v>
      </c>
      <c r="L39" s="35">
        <f t="shared" si="4"/>
        <v>0</v>
      </c>
      <c r="M39" s="35">
        <f t="shared" si="4"/>
        <v>0</v>
      </c>
      <c r="N39" s="115">
        <f t="shared" si="4"/>
        <v>0</v>
      </c>
    </row>
    <row r="40" spans="1:26" ht="12" customHeight="1">
      <c r="A40" s="6" t="s">
        <v>103</v>
      </c>
      <c r="B40" s="33">
        <f t="shared" si="1"/>
        <v>0</v>
      </c>
      <c r="C40" s="34">
        <f>$B19*(C35)</f>
        <v>0</v>
      </c>
      <c r="D40" s="24">
        <f t="shared" ref="D40:N40" si="5">$B19*D35</f>
        <v>0</v>
      </c>
      <c r="E40" s="24">
        <f t="shared" si="5"/>
        <v>0</v>
      </c>
      <c r="F40" s="24">
        <f t="shared" si="5"/>
        <v>0</v>
      </c>
      <c r="G40" s="24">
        <f t="shared" si="5"/>
        <v>0</v>
      </c>
      <c r="H40" s="24">
        <f t="shared" si="5"/>
        <v>0</v>
      </c>
      <c r="I40" s="24">
        <f t="shared" si="5"/>
        <v>0</v>
      </c>
      <c r="J40" s="24">
        <f t="shared" si="5"/>
        <v>0</v>
      </c>
      <c r="K40" s="24">
        <f t="shared" si="5"/>
        <v>0</v>
      </c>
      <c r="L40" s="24">
        <f t="shared" si="5"/>
        <v>0</v>
      </c>
      <c r="M40" s="24">
        <f t="shared" si="5"/>
        <v>0</v>
      </c>
      <c r="N40" s="114">
        <f t="shared" si="5"/>
        <v>0</v>
      </c>
    </row>
    <row r="41" spans="1:26" ht="12" customHeight="1">
      <c r="A41" s="6" t="s">
        <v>104</v>
      </c>
      <c r="B41" s="36">
        <f t="shared" si="1"/>
        <v>0</v>
      </c>
      <c r="C41" s="116">
        <f>$B20*(C35)</f>
        <v>0</v>
      </c>
      <c r="D41" s="117">
        <f t="shared" ref="D41:N41" si="6">$B20*D35</f>
        <v>0</v>
      </c>
      <c r="E41" s="117">
        <f t="shared" si="6"/>
        <v>0</v>
      </c>
      <c r="F41" s="117">
        <f t="shared" si="6"/>
        <v>0</v>
      </c>
      <c r="G41" s="117">
        <f t="shared" si="6"/>
        <v>0</v>
      </c>
      <c r="H41" s="117">
        <f t="shared" si="6"/>
        <v>0</v>
      </c>
      <c r="I41" s="117">
        <f t="shared" si="6"/>
        <v>0</v>
      </c>
      <c r="J41" s="117">
        <f t="shared" si="6"/>
        <v>0</v>
      </c>
      <c r="K41" s="117">
        <f t="shared" si="6"/>
        <v>0</v>
      </c>
      <c r="L41" s="117">
        <f t="shared" si="6"/>
        <v>0</v>
      </c>
      <c r="M41" s="117">
        <f t="shared" si="6"/>
        <v>0</v>
      </c>
      <c r="N41" s="119">
        <f t="shared" si="6"/>
        <v>0</v>
      </c>
    </row>
    <row r="42" spans="1:26" ht="12" customHeight="1">
      <c r="A42" s="6"/>
      <c r="B42" s="62">
        <f t="shared" ref="B42:N42" si="7">SUM(B36:B41)</f>
        <v>0</v>
      </c>
      <c r="C42" s="120">
        <f t="shared" si="7"/>
        <v>0</v>
      </c>
      <c r="D42" s="121">
        <f t="shared" si="7"/>
        <v>0</v>
      </c>
      <c r="E42" s="121">
        <f t="shared" si="7"/>
        <v>0</v>
      </c>
      <c r="F42" s="121">
        <f t="shared" si="7"/>
        <v>0</v>
      </c>
      <c r="G42" s="121">
        <f t="shared" si="7"/>
        <v>0</v>
      </c>
      <c r="H42" s="121">
        <f t="shared" si="7"/>
        <v>0</v>
      </c>
      <c r="I42" s="121">
        <f t="shared" si="7"/>
        <v>0</v>
      </c>
      <c r="J42" s="121">
        <f t="shared" si="7"/>
        <v>0</v>
      </c>
      <c r="K42" s="121">
        <f t="shared" si="7"/>
        <v>0</v>
      </c>
      <c r="L42" s="121">
        <f t="shared" si="7"/>
        <v>0</v>
      </c>
      <c r="M42" s="121">
        <f t="shared" si="7"/>
        <v>0</v>
      </c>
      <c r="N42" s="122">
        <f t="shared" si="7"/>
        <v>0</v>
      </c>
    </row>
    <row r="43" spans="1:26" ht="12" customHeight="1">
      <c r="A43" s="38" t="s">
        <v>105</v>
      </c>
      <c r="B43" s="39">
        <f>(SUM(C42:N42)-B42)+(SUM(C36:N41)-B42)</f>
        <v>0</v>
      </c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</row>
    <row r="44" spans="1:26" ht="12" customHeight="1">
      <c r="A44" s="6"/>
      <c r="B44" s="40" t="s">
        <v>106</v>
      </c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</row>
    <row r="45" spans="1:26" ht="12" customHeight="1">
      <c r="A45" s="8">
        <v>0.1027</v>
      </c>
      <c r="B45" s="41">
        <f>SUM(C45:N45)</f>
        <v>0</v>
      </c>
      <c r="C45" s="123">
        <f t="shared" ref="C45:N45" si="8">(C36*108%)*$A$45</f>
        <v>0</v>
      </c>
      <c r="D45" s="123">
        <f t="shared" si="8"/>
        <v>0</v>
      </c>
      <c r="E45" s="123">
        <f t="shared" si="8"/>
        <v>0</v>
      </c>
      <c r="F45" s="123">
        <f t="shared" si="8"/>
        <v>0</v>
      </c>
      <c r="G45" s="123">
        <f t="shared" si="8"/>
        <v>0</v>
      </c>
      <c r="H45" s="123">
        <f t="shared" si="8"/>
        <v>0</v>
      </c>
      <c r="I45" s="123">
        <f t="shared" si="8"/>
        <v>0</v>
      </c>
      <c r="J45" s="123">
        <f t="shared" si="8"/>
        <v>0</v>
      </c>
      <c r="K45" s="123">
        <f t="shared" si="8"/>
        <v>0</v>
      </c>
      <c r="L45" s="123">
        <f t="shared" si="8"/>
        <v>0</v>
      </c>
      <c r="M45" s="123">
        <f t="shared" si="8"/>
        <v>0</v>
      </c>
      <c r="N45" s="125">
        <f t="shared" si="8"/>
        <v>0</v>
      </c>
    </row>
    <row r="46" spans="1:26" ht="12" customHeight="1"/>
    <row r="47" spans="1:26" ht="12" customHeight="1"/>
    <row r="48" spans="1:26" ht="12" customHeight="1"/>
    <row r="49" customFormat="1" ht="12" customHeight="1"/>
    <row r="50" customFormat="1" ht="12" customHeight="1"/>
    <row r="51" customFormat="1" ht="12" customHeight="1"/>
    <row r="52" customFormat="1" ht="12" customHeight="1"/>
    <row r="53" customFormat="1" ht="12" customHeight="1"/>
    <row r="54" customFormat="1" ht="12" customHeight="1"/>
    <row r="55" customFormat="1" ht="12" customHeight="1"/>
    <row r="56" customFormat="1" ht="12" customHeight="1"/>
    <row r="57" customFormat="1" ht="12" customHeight="1"/>
    <row r="58" customFormat="1" ht="12" customHeight="1"/>
    <row r="59" customFormat="1" ht="12" customHeight="1"/>
    <row r="60" customFormat="1" ht="12" customHeight="1"/>
    <row r="61" customFormat="1" ht="12" customHeight="1"/>
    <row r="62" customFormat="1" ht="12" customHeight="1"/>
    <row r="63" customFormat="1" ht="12" customHeight="1"/>
    <row r="64" customFormat="1" ht="12" customHeight="1"/>
    <row r="65" customFormat="1" ht="12" customHeight="1"/>
    <row r="66" customFormat="1" ht="12" customHeight="1"/>
    <row r="67" customFormat="1" ht="12" customHeight="1"/>
    <row r="68" customFormat="1" ht="12" customHeight="1"/>
    <row r="69" customFormat="1" ht="12" customHeight="1"/>
    <row r="70" customFormat="1" ht="12" customHeight="1"/>
    <row r="71" customFormat="1" ht="12" customHeight="1"/>
    <row r="72" customFormat="1" ht="12" customHeight="1"/>
    <row r="73" customFormat="1" ht="12" customHeight="1"/>
    <row r="74" customFormat="1" ht="12" customHeight="1"/>
    <row r="75" customFormat="1" ht="12" customHeight="1"/>
    <row r="76" customFormat="1" ht="12" customHeight="1"/>
    <row r="77" customFormat="1" ht="12" customHeight="1"/>
    <row r="78" customFormat="1" ht="12" customHeight="1"/>
    <row r="79" customFormat="1" ht="12" customHeight="1"/>
    <row r="80" customFormat="1" ht="12" customHeight="1"/>
    <row r="81" customFormat="1" ht="12" customHeight="1"/>
    <row r="82" customFormat="1" ht="12" customHeight="1"/>
    <row r="83" customFormat="1" ht="12" customHeight="1"/>
    <row r="84" customFormat="1" ht="12" customHeight="1"/>
    <row r="85" customFormat="1" ht="12" customHeight="1"/>
    <row r="86" customFormat="1" ht="12" customHeight="1"/>
    <row r="87" customFormat="1" ht="12" customHeight="1"/>
    <row r="88" customFormat="1" ht="12" customHeight="1"/>
    <row r="89" customFormat="1" ht="12" customHeight="1"/>
    <row r="90" customFormat="1" ht="12" customHeight="1"/>
    <row r="91" customFormat="1" ht="12" customHeight="1"/>
    <row r="92" customFormat="1" ht="12" customHeight="1"/>
    <row r="93" customFormat="1" ht="12" customHeight="1"/>
    <row r="94" customFormat="1" ht="12" customHeight="1"/>
    <row r="95" customFormat="1" ht="12" customHeight="1"/>
    <row r="96" customFormat="1" ht="12" customHeight="1"/>
    <row r="97" customFormat="1" ht="12" customHeight="1"/>
    <row r="98" customFormat="1" ht="12" customHeight="1"/>
    <row r="99" customFormat="1" ht="12" customHeight="1"/>
    <row r="100" customFormat="1" ht="12" customHeight="1"/>
    <row r="101" customFormat="1" ht="12" customHeight="1"/>
    <row r="102" customFormat="1" ht="12" customHeight="1"/>
    <row r="103" customFormat="1" ht="12" customHeight="1"/>
    <row r="104" customFormat="1" ht="12" customHeight="1"/>
    <row r="105" customFormat="1" ht="12" customHeight="1"/>
    <row r="106" customFormat="1" ht="12" customHeight="1"/>
    <row r="107" customFormat="1" ht="12" customHeight="1"/>
    <row r="108" customFormat="1" ht="12" customHeight="1"/>
    <row r="109" customFormat="1" ht="12" customHeight="1"/>
    <row r="110" customFormat="1" ht="12" customHeight="1"/>
    <row r="111" customFormat="1" ht="12" customHeight="1"/>
    <row r="112" customFormat="1" ht="12" customHeight="1"/>
    <row r="113" customFormat="1" ht="12" customHeight="1"/>
    <row r="114" customFormat="1" ht="12" customHeight="1"/>
    <row r="115" customFormat="1" ht="12" customHeight="1"/>
    <row r="116" customFormat="1" ht="12" customHeight="1"/>
    <row r="117" customFormat="1" ht="12" customHeight="1"/>
    <row r="118" customFormat="1" ht="12" customHeight="1"/>
    <row r="119" customFormat="1" ht="12" customHeight="1"/>
    <row r="120" customFormat="1" ht="12" customHeight="1"/>
    <row r="121" customFormat="1" ht="12" customHeight="1"/>
    <row r="122" customFormat="1" ht="12" customHeight="1"/>
    <row r="123" customFormat="1" ht="12" customHeight="1"/>
    <row r="124" customFormat="1" ht="12" customHeight="1"/>
    <row r="125" customFormat="1" ht="12" customHeight="1"/>
    <row r="126" customFormat="1" ht="12" customHeight="1"/>
    <row r="127" customFormat="1" ht="12" customHeight="1"/>
    <row r="128" customFormat="1" ht="12" customHeight="1"/>
    <row r="129" customFormat="1" ht="12" customHeight="1"/>
    <row r="130" customFormat="1" ht="12" customHeight="1"/>
    <row r="131" customFormat="1" ht="12" customHeight="1"/>
    <row r="132" customFormat="1" ht="12" customHeight="1"/>
    <row r="133" customFormat="1" ht="12" customHeight="1"/>
    <row r="134" customFormat="1" ht="12" customHeight="1"/>
    <row r="135" customFormat="1" ht="12" customHeight="1"/>
    <row r="136" customFormat="1" ht="12" customHeight="1"/>
    <row r="137" customFormat="1" ht="12" customHeight="1"/>
    <row r="138" customFormat="1" ht="12" customHeight="1"/>
    <row r="139" customFormat="1" ht="12" customHeight="1"/>
    <row r="140" customFormat="1" ht="12" customHeight="1"/>
    <row r="141" customFormat="1" ht="12" customHeight="1"/>
    <row r="142" customFormat="1" ht="12" customHeight="1"/>
    <row r="143" customFormat="1" ht="12" customHeight="1"/>
    <row r="144" customFormat="1" ht="12" customHeight="1"/>
    <row r="145" customFormat="1" ht="12" customHeight="1"/>
    <row r="146" customFormat="1" ht="12" customHeight="1"/>
    <row r="147" customFormat="1" ht="12" customHeight="1"/>
    <row r="148" customFormat="1" ht="12" customHeight="1"/>
    <row r="149" customFormat="1" ht="12" customHeight="1"/>
    <row r="150" customFormat="1" ht="12" customHeight="1"/>
    <row r="151" customFormat="1" ht="12" customHeight="1"/>
    <row r="152" customFormat="1" ht="12" customHeight="1"/>
    <row r="153" customFormat="1" ht="12" customHeight="1"/>
    <row r="154" customFormat="1" ht="12" customHeight="1"/>
    <row r="155" customFormat="1" ht="12" customHeight="1"/>
    <row r="156" customFormat="1" ht="12" customHeight="1"/>
    <row r="157" customFormat="1" ht="12" customHeight="1"/>
    <row r="158" customFormat="1" ht="12" customHeight="1"/>
    <row r="159" customFormat="1" ht="12" customHeight="1"/>
    <row r="160" customFormat="1" ht="12" customHeight="1"/>
    <row r="161" customFormat="1" ht="12" customHeight="1"/>
    <row r="162" customFormat="1" ht="12" customHeight="1"/>
    <row r="163" customFormat="1" ht="12" customHeight="1"/>
    <row r="164" customFormat="1" ht="12" customHeight="1"/>
    <row r="165" customFormat="1" ht="12" customHeight="1"/>
    <row r="166" customFormat="1" ht="12" customHeight="1"/>
    <row r="167" customFormat="1" ht="12" customHeight="1"/>
    <row r="168" customFormat="1" ht="12" customHeight="1"/>
    <row r="169" customFormat="1" ht="12" customHeight="1"/>
    <row r="170" customFormat="1" ht="12" customHeight="1"/>
    <row r="171" customFormat="1" ht="12" customHeight="1"/>
    <row r="172" customFormat="1" ht="12" customHeight="1"/>
    <row r="173" customFormat="1" ht="12" customHeight="1"/>
    <row r="174" customFormat="1" ht="12" customHeight="1"/>
    <row r="175" customFormat="1" ht="12" customHeight="1"/>
    <row r="176" customFormat="1" ht="12" customHeight="1"/>
    <row r="177" customFormat="1" ht="12" customHeight="1"/>
    <row r="178" customFormat="1" ht="12" customHeight="1"/>
    <row r="179" customFormat="1" ht="12" customHeight="1"/>
    <row r="180" customFormat="1" ht="12" customHeight="1"/>
    <row r="181" customFormat="1" ht="12" customHeight="1"/>
    <row r="182" customFormat="1" ht="12" customHeight="1"/>
    <row r="183" customFormat="1" ht="12" customHeight="1"/>
    <row r="184" customFormat="1" ht="12" customHeight="1"/>
    <row r="185" customFormat="1" ht="12" customHeight="1"/>
    <row r="186" customFormat="1" ht="12" customHeight="1"/>
    <row r="187" customFormat="1" ht="12" customHeight="1"/>
    <row r="188" customFormat="1" ht="12" customHeight="1"/>
    <row r="189" customFormat="1" ht="12" customHeight="1"/>
    <row r="190" customFormat="1" ht="12" customHeight="1"/>
    <row r="191" customFormat="1" ht="12" customHeight="1"/>
    <row r="192" customFormat="1" ht="12" customHeight="1"/>
    <row r="193" customFormat="1" ht="12" customHeight="1"/>
    <row r="194" customFormat="1" ht="12" customHeight="1"/>
    <row r="195" customFormat="1" ht="12" customHeight="1"/>
    <row r="196" customFormat="1" ht="12" customHeight="1"/>
    <row r="197" customFormat="1" ht="12" customHeight="1"/>
    <row r="198" customFormat="1" ht="12" customHeight="1"/>
    <row r="199" customFormat="1" ht="12" customHeight="1"/>
    <row r="200" customFormat="1" ht="12" customHeight="1"/>
    <row r="201" customFormat="1" ht="12" customHeight="1"/>
    <row r="202" customFormat="1" ht="12" customHeight="1"/>
    <row r="203" customFormat="1" ht="12" customHeight="1"/>
    <row r="204" customFormat="1" ht="12" customHeight="1"/>
    <row r="205" customFormat="1" ht="12" customHeight="1"/>
    <row r="206" customFormat="1" ht="12" customHeight="1"/>
    <row r="207" customFormat="1" ht="12" customHeight="1"/>
    <row r="208" customFormat="1" ht="12" customHeight="1"/>
    <row r="209" customFormat="1" ht="12" customHeight="1"/>
    <row r="210" customFormat="1" ht="12" customHeight="1"/>
    <row r="211" customFormat="1" ht="12" customHeight="1"/>
    <row r="212" customFormat="1" ht="12" customHeight="1"/>
    <row r="213" customFormat="1" ht="12" customHeight="1"/>
    <row r="214" customFormat="1" ht="12" customHeight="1"/>
    <row r="215" customFormat="1" ht="12" customHeight="1"/>
    <row r="216" customFormat="1" ht="12" customHeight="1"/>
    <row r="217" customFormat="1" ht="12" customHeight="1"/>
    <row r="218" customFormat="1" ht="12" customHeight="1"/>
    <row r="219" customFormat="1" ht="12" customHeight="1"/>
    <row r="220" customFormat="1" ht="12" customHeight="1"/>
    <row r="221" customFormat="1" ht="12" customHeight="1"/>
    <row r="222" customFormat="1" ht="12" customHeight="1"/>
    <row r="223" customFormat="1" ht="12" customHeight="1"/>
    <row r="224" customFormat="1" ht="12" customHeight="1"/>
    <row r="225" customFormat="1" ht="12" customHeight="1"/>
    <row r="226" customFormat="1" ht="12" customHeight="1"/>
    <row r="227" customFormat="1" ht="12" customHeight="1"/>
    <row r="228" customFormat="1" ht="12" customHeight="1"/>
    <row r="229" customFormat="1" ht="12" customHeight="1"/>
    <row r="230" customFormat="1" ht="12" customHeight="1"/>
    <row r="231" customFormat="1" ht="12" customHeight="1"/>
    <row r="232" customFormat="1" ht="12" customHeight="1"/>
    <row r="233" customFormat="1" ht="12" customHeight="1"/>
    <row r="234" customFormat="1" ht="12" customHeight="1"/>
    <row r="235" customFormat="1" ht="12" customHeight="1"/>
    <row r="236" customFormat="1" ht="12" customHeight="1"/>
    <row r="237" customFormat="1" ht="12" customHeight="1"/>
    <row r="238" customFormat="1" ht="12" customHeight="1"/>
    <row r="239" customFormat="1" ht="12" customHeight="1"/>
    <row r="240" customFormat="1" ht="12" customHeight="1"/>
    <row r="241" customFormat="1" ht="12" customHeight="1"/>
    <row r="242" customFormat="1" ht="12" customHeight="1"/>
    <row r="243" customFormat="1" ht="12" customHeight="1"/>
    <row r="244" customFormat="1" ht="12" customHeight="1"/>
    <row r="245" customFormat="1" ht="12" customHeight="1"/>
    <row r="246" customFormat="1" ht="12" customHeight="1"/>
    <row r="247" customFormat="1" ht="12" customHeight="1"/>
    <row r="248" customFormat="1" ht="12" customHeight="1"/>
    <row r="249" customFormat="1" ht="12" customHeight="1"/>
    <row r="250" customFormat="1" ht="12" customHeight="1"/>
    <row r="251" customFormat="1" ht="12" customHeight="1"/>
    <row r="252" customFormat="1" ht="12" customHeight="1"/>
    <row r="253" customFormat="1" ht="12" customHeight="1"/>
    <row r="254" customFormat="1" ht="12" customHeight="1"/>
    <row r="255" customFormat="1" ht="12" customHeight="1"/>
    <row r="256" customFormat="1" ht="12" customHeight="1"/>
    <row r="257" customFormat="1" ht="12" customHeight="1"/>
    <row r="258" customFormat="1" ht="12" customHeight="1"/>
    <row r="259" customFormat="1" ht="12" customHeight="1"/>
    <row r="260" customFormat="1" ht="12" customHeight="1"/>
    <row r="261" customFormat="1" ht="12" customHeight="1"/>
    <row r="262" customFormat="1" ht="12" customHeight="1"/>
    <row r="263" customFormat="1" ht="12" customHeight="1"/>
    <row r="264" customFormat="1" ht="12" customHeight="1"/>
    <row r="265" customFormat="1" ht="12" customHeight="1"/>
    <row r="266" customFormat="1" ht="12" customHeight="1"/>
    <row r="267" customFormat="1" ht="12" customHeight="1"/>
    <row r="268" customFormat="1" ht="12" customHeight="1"/>
    <row r="269" customFormat="1" ht="12" customHeight="1"/>
    <row r="270" customFormat="1" ht="12" customHeight="1"/>
    <row r="271" customFormat="1" ht="12" customHeight="1"/>
    <row r="272" customFormat="1" ht="12" customHeight="1"/>
    <row r="273" customFormat="1" ht="12" customHeight="1"/>
    <row r="274" customFormat="1" ht="12" customHeight="1"/>
    <row r="275" customFormat="1" ht="12" customHeight="1"/>
    <row r="276" customFormat="1" ht="12" customHeight="1"/>
    <row r="277" customFormat="1" ht="12" customHeight="1"/>
    <row r="278" customFormat="1" ht="12" customHeight="1"/>
    <row r="279" customFormat="1" ht="12" customHeight="1"/>
    <row r="280" customFormat="1" ht="12" customHeight="1"/>
    <row r="281" customFormat="1" ht="12" customHeight="1"/>
    <row r="282" customFormat="1" ht="12" customHeight="1"/>
    <row r="283" customFormat="1" ht="12" customHeight="1"/>
    <row r="284" customFormat="1" ht="12" customHeight="1"/>
    <row r="285" customFormat="1" ht="12" customHeight="1"/>
    <row r="286" customFormat="1" ht="12" customHeight="1"/>
    <row r="287" customFormat="1" ht="12" customHeight="1"/>
    <row r="288" customFormat="1" ht="12" customHeight="1"/>
    <row r="289" customFormat="1" ht="12" customHeight="1"/>
    <row r="290" customFormat="1" ht="12" customHeight="1"/>
    <row r="291" customFormat="1" ht="12" customHeight="1"/>
    <row r="292" customFormat="1" ht="12" customHeight="1"/>
    <row r="293" customFormat="1" ht="12" customHeight="1"/>
    <row r="294" customFormat="1" ht="12" customHeight="1"/>
    <row r="295" customFormat="1" ht="12" customHeight="1"/>
    <row r="296" customFormat="1" ht="12" customHeight="1"/>
    <row r="297" customFormat="1" ht="12" customHeight="1"/>
    <row r="298" customFormat="1" ht="12" customHeight="1"/>
    <row r="299" customFormat="1" ht="12" customHeight="1"/>
    <row r="300" customFormat="1" ht="12" customHeight="1"/>
    <row r="301" customFormat="1" ht="12" customHeight="1"/>
    <row r="302" customFormat="1" ht="12" customHeight="1"/>
    <row r="303" customFormat="1" ht="12" customHeight="1"/>
    <row r="304" customFormat="1" ht="12" customHeight="1"/>
    <row r="305" customFormat="1" ht="12" customHeight="1"/>
    <row r="306" customFormat="1" ht="12" customHeight="1"/>
    <row r="307" customFormat="1" ht="12" customHeight="1"/>
    <row r="308" customFormat="1" ht="12" customHeight="1"/>
    <row r="309" customFormat="1" ht="12" customHeight="1"/>
    <row r="310" customFormat="1" ht="12" customHeight="1"/>
    <row r="311" customFormat="1" ht="12" customHeight="1"/>
    <row r="312" customFormat="1" ht="12" customHeight="1"/>
    <row r="313" customFormat="1" ht="12" customHeight="1"/>
    <row r="314" customFormat="1" ht="12" customHeight="1"/>
    <row r="315" customFormat="1" ht="12" customHeight="1"/>
    <row r="316" customFormat="1" ht="12" customHeight="1"/>
    <row r="317" customFormat="1" ht="12" customHeight="1"/>
    <row r="318" customFormat="1" ht="12" customHeight="1"/>
    <row r="319" customFormat="1" ht="12" customHeight="1"/>
    <row r="320" customFormat="1" ht="12" customHeight="1"/>
    <row r="321" customFormat="1" ht="12" customHeight="1"/>
    <row r="322" customFormat="1" ht="12" customHeight="1"/>
    <row r="323" customFormat="1" ht="12" customHeight="1"/>
    <row r="324" customFormat="1" ht="12" customHeight="1"/>
    <row r="325" customFormat="1" ht="12" customHeight="1"/>
    <row r="326" customFormat="1" ht="12" customHeight="1"/>
    <row r="327" customFormat="1" ht="12" customHeight="1"/>
    <row r="328" customFormat="1" ht="12" customHeight="1"/>
    <row r="329" customFormat="1" ht="12" customHeight="1"/>
    <row r="330" customFormat="1" ht="12" customHeight="1"/>
    <row r="331" customFormat="1" ht="12" customHeight="1"/>
    <row r="332" customFormat="1" ht="12" customHeight="1"/>
    <row r="333" customFormat="1" ht="12" customHeight="1"/>
    <row r="334" customFormat="1" ht="12" customHeight="1"/>
    <row r="335" customFormat="1" ht="12" customHeight="1"/>
    <row r="336" customFormat="1" ht="12" customHeight="1"/>
    <row r="337" customFormat="1" ht="12" customHeight="1"/>
    <row r="338" customFormat="1" ht="12" customHeight="1"/>
    <row r="339" customFormat="1" ht="12" customHeight="1"/>
    <row r="340" customFormat="1" ht="12" customHeight="1"/>
    <row r="341" customFormat="1" ht="12" customHeight="1"/>
    <row r="342" customFormat="1" ht="12" customHeight="1"/>
    <row r="343" customFormat="1" ht="12" customHeight="1"/>
    <row r="344" customFormat="1" ht="12" customHeight="1"/>
    <row r="345" customFormat="1" ht="12" customHeight="1"/>
    <row r="346" customFormat="1" ht="12" customHeight="1"/>
    <row r="347" customFormat="1" ht="12" customHeight="1"/>
    <row r="348" customFormat="1" ht="12" customHeight="1"/>
    <row r="349" customFormat="1" ht="12" customHeight="1"/>
    <row r="350" customFormat="1" ht="12" customHeight="1"/>
    <row r="351" customFormat="1" ht="12" customHeight="1"/>
    <row r="352" customFormat="1" ht="12" customHeight="1"/>
    <row r="353" customFormat="1" ht="12" customHeight="1"/>
    <row r="354" customFormat="1" ht="12" customHeight="1"/>
    <row r="355" customFormat="1" ht="12" customHeight="1"/>
    <row r="356" customFormat="1" ht="12" customHeight="1"/>
    <row r="357" customFormat="1" ht="12" customHeight="1"/>
    <row r="358" customFormat="1" ht="12" customHeight="1"/>
    <row r="359" customFormat="1" ht="12" customHeight="1"/>
    <row r="360" customFormat="1" ht="12" customHeight="1"/>
    <row r="361" customFormat="1" ht="12" customHeight="1"/>
    <row r="362" customFormat="1" ht="12" customHeight="1"/>
    <row r="363" customFormat="1" ht="12" customHeight="1"/>
    <row r="364" customFormat="1" ht="12" customHeight="1"/>
    <row r="365" customFormat="1" ht="12" customHeight="1"/>
    <row r="366" customFormat="1" ht="12" customHeight="1"/>
    <row r="367" customFormat="1" ht="12" customHeight="1"/>
    <row r="368" customFormat="1" ht="12" customHeight="1"/>
    <row r="369" customFormat="1" ht="12" customHeight="1"/>
    <row r="370" customFormat="1" ht="12" customHeight="1"/>
    <row r="371" customFormat="1" ht="12" customHeight="1"/>
    <row r="372" customFormat="1" ht="12" customHeight="1"/>
    <row r="373" customFormat="1" ht="12" customHeight="1"/>
    <row r="374" customFormat="1" ht="12" customHeight="1"/>
    <row r="375" customFormat="1" ht="12" customHeight="1"/>
    <row r="376" customFormat="1" ht="12" customHeight="1"/>
    <row r="377" customFormat="1" ht="12" customHeight="1"/>
    <row r="378" customFormat="1" ht="12" customHeight="1"/>
    <row r="379" customFormat="1" ht="12" customHeight="1"/>
    <row r="380" customFormat="1" ht="12" customHeight="1"/>
    <row r="381" customFormat="1" ht="12" customHeight="1"/>
    <row r="382" customFormat="1" ht="12" customHeight="1"/>
    <row r="383" customFormat="1" ht="12" customHeight="1"/>
    <row r="384" customFormat="1" ht="12" customHeight="1"/>
    <row r="385" customFormat="1" ht="12" customHeight="1"/>
    <row r="386" customFormat="1" ht="12" customHeight="1"/>
    <row r="387" customFormat="1" ht="12" customHeight="1"/>
    <row r="388" customFormat="1" ht="12" customHeight="1"/>
    <row r="389" customFormat="1" ht="12" customHeight="1"/>
    <row r="390" customFormat="1" ht="12" customHeight="1"/>
    <row r="391" customFormat="1" ht="12" customHeight="1"/>
    <row r="392" customFormat="1" ht="12" customHeight="1"/>
    <row r="393" customFormat="1" ht="12" customHeight="1"/>
    <row r="394" customFormat="1" ht="12" customHeight="1"/>
    <row r="395" customFormat="1" ht="12" customHeight="1"/>
    <row r="396" customFormat="1" ht="12" customHeight="1"/>
    <row r="397" customFormat="1" ht="12" customHeight="1"/>
    <row r="398" customFormat="1" ht="12" customHeight="1"/>
    <row r="399" customFormat="1" ht="12" customHeight="1"/>
    <row r="400" customFormat="1" ht="12" customHeight="1"/>
    <row r="401" customFormat="1" ht="12" customHeight="1"/>
    <row r="402" customFormat="1" ht="12" customHeight="1"/>
    <row r="403" customFormat="1" ht="12" customHeight="1"/>
    <row r="404" customFormat="1" ht="12" customHeight="1"/>
    <row r="405" customFormat="1" ht="12" customHeight="1"/>
    <row r="406" customFormat="1" ht="12" customHeight="1"/>
    <row r="407" customFormat="1" ht="12" customHeight="1"/>
    <row r="408" customFormat="1" ht="12" customHeight="1"/>
    <row r="409" customFormat="1" ht="12" customHeight="1"/>
    <row r="410" customFormat="1" ht="12" customHeight="1"/>
    <row r="411" customFormat="1" ht="12" customHeight="1"/>
    <row r="412" customFormat="1" ht="12" customHeight="1"/>
    <row r="413" customFormat="1" ht="12" customHeight="1"/>
    <row r="414" customFormat="1" ht="12" customHeight="1"/>
    <row r="415" customFormat="1" ht="12" customHeight="1"/>
    <row r="416" customFormat="1" ht="12" customHeight="1"/>
    <row r="417" customFormat="1" ht="12" customHeight="1"/>
    <row r="418" customFormat="1" ht="12" customHeight="1"/>
    <row r="419" customFormat="1" ht="12" customHeight="1"/>
    <row r="420" customFormat="1" ht="12" customHeight="1"/>
    <row r="421" customFormat="1" ht="12" customHeight="1"/>
    <row r="422" customFormat="1" ht="12" customHeight="1"/>
    <row r="423" customFormat="1" ht="12" customHeight="1"/>
    <row r="424" customFormat="1" ht="12" customHeight="1"/>
    <row r="425" customFormat="1" ht="12" customHeight="1"/>
    <row r="426" customFormat="1" ht="12" customHeight="1"/>
    <row r="427" customFormat="1" ht="12" customHeight="1"/>
    <row r="428" customFormat="1" ht="12" customHeight="1"/>
    <row r="429" customFormat="1" ht="12" customHeight="1"/>
    <row r="430" customFormat="1" ht="12" customHeight="1"/>
    <row r="431" customFormat="1" ht="12" customHeight="1"/>
    <row r="432" customFormat="1" ht="12" customHeight="1"/>
    <row r="433" customFormat="1" ht="12" customHeight="1"/>
    <row r="434" customFormat="1" ht="12" customHeight="1"/>
    <row r="435" customFormat="1" ht="12" customHeight="1"/>
    <row r="436" customFormat="1" ht="12" customHeight="1"/>
    <row r="437" customFormat="1" ht="12" customHeight="1"/>
    <row r="438" customFormat="1" ht="12" customHeight="1"/>
    <row r="439" customFormat="1" ht="12" customHeight="1"/>
    <row r="440" customFormat="1" ht="12" customHeight="1"/>
    <row r="441" customFormat="1" ht="12" customHeight="1"/>
    <row r="442" customFormat="1" ht="12" customHeight="1"/>
    <row r="443" customFormat="1" ht="12" customHeight="1"/>
    <row r="444" customFormat="1" ht="12" customHeight="1"/>
    <row r="445" customFormat="1" ht="12" customHeight="1"/>
    <row r="446" customFormat="1" ht="12" customHeight="1"/>
    <row r="447" customFormat="1" ht="12" customHeight="1"/>
    <row r="448" customFormat="1" ht="12" customHeight="1"/>
    <row r="449" customFormat="1" ht="12" customHeight="1"/>
    <row r="450" customFormat="1" ht="12" customHeight="1"/>
    <row r="451" customFormat="1" ht="12" customHeight="1"/>
    <row r="452" customFormat="1" ht="12" customHeight="1"/>
    <row r="453" customFormat="1" ht="12" customHeight="1"/>
    <row r="454" customFormat="1" ht="12" customHeight="1"/>
    <row r="455" customFormat="1" ht="12" customHeight="1"/>
    <row r="456" customFormat="1" ht="12" customHeight="1"/>
    <row r="457" customFormat="1" ht="12" customHeight="1"/>
    <row r="458" customFormat="1" ht="12" customHeight="1"/>
    <row r="459" customFormat="1" ht="12" customHeight="1"/>
    <row r="460" customFormat="1" ht="12" customHeight="1"/>
    <row r="461" customFormat="1" ht="12" customHeight="1"/>
    <row r="462" customFormat="1" ht="12" customHeight="1"/>
    <row r="463" customFormat="1" ht="12" customHeight="1"/>
    <row r="464" customFormat="1" ht="12" customHeight="1"/>
    <row r="465" customFormat="1" ht="12" customHeight="1"/>
    <row r="466" customFormat="1" ht="12" customHeight="1"/>
    <row r="467" customFormat="1" ht="12" customHeight="1"/>
    <row r="468" customFormat="1" ht="12" customHeight="1"/>
    <row r="469" customFormat="1" ht="12" customHeight="1"/>
    <row r="470" customFormat="1" ht="12" customHeight="1"/>
    <row r="471" customFormat="1" ht="12" customHeight="1"/>
    <row r="472" customFormat="1" ht="12" customHeight="1"/>
    <row r="473" customFormat="1" ht="12" customHeight="1"/>
    <row r="474" customFormat="1" ht="12" customHeight="1"/>
    <row r="475" customFormat="1" ht="12" customHeight="1"/>
    <row r="476" customFormat="1" ht="12" customHeight="1"/>
    <row r="477" customFormat="1" ht="12" customHeight="1"/>
    <row r="478" customFormat="1" ht="12" customHeight="1"/>
    <row r="479" customFormat="1" ht="12" customHeight="1"/>
    <row r="480" customFormat="1" ht="12" customHeight="1"/>
    <row r="481" customFormat="1" ht="12" customHeight="1"/>
    <row r="482" customFormat="1" ht="12" customHeight="1"/>
    <row r="483" customFormat="1" ht="12" customHeight="1"/>
    <row r="484" customFormat="1" ht="12" customHeight="1"/>
    <row r="485" customFormat="1" ht="12" customHeight="1"/>
    <row r="486" customFormat="1" ht="12" customHeight="1"/>
    <row r="487" customFormat="1" ht="12" customHeight="1"/>
    <row r="488" customFormat="1" ht="12" customHeight="1"/>
    <row r="489" customFormat="1" ht="12" customHeight="1"/>
    <row r="490" customFormat="1" ht="12" customHeight="1"/>
    <row r="491" customFormat="1" ht="12" customHeight="1"/>
    <row r="492" customFormat="1" ht="12" customHeight="1"/>
    <row r="493" customFormat="1" ht="12" customHeight="1"/>
    <row r="494" customFormat="1" ht="12" customHeight="1"/>
    <row r="495" customFormat="1" ht="12" customHeight="1"/>
    <row r="496" customFormat="1" ht="12" customHeight="1"/>
    <row r="497" customFormat="1" ht="12" customHeight="1"/>
    <row r="498" customFormat="1" ht="12" customHeight="1"/>
    <row r="499" customFormat="1" ht="12" customHeight="1"/>
    <row r="500" customFormat="1" ht="12" customHeight="1"/>
    <row r="501" customFormat="1" ht="12" customHeight="1"/>
    <row r="502" customFormat="1" ht="12" customHeight="1"/>
    <row r="503" customFormat="1" ht="12" customHeight="1"/>
    <row r="504" customFormat="1" ht="12" customHeight="1"/>
    <row r="505" customFormat="1" ht="12" customHeight="1"/>
    <row r="506" customFormat="1" ht="12" customHeight="1"/>
    <row r="507" customFormat="1" ht="12" customHeight="1"/>
    <row r="508" customFormat="1" ht="12" customHeight="1"/>
    <row r="509" customFormat="1" ht="12" customHeight="1"/>
    <row r="510" customFormat="1" ht="12" customHeight="1"/>
    <row r="511" customFormat="1" ht="12" customHeight="1"/>
    <row r="512" customFormat="1" ht="12" customHeight="1"/>
    <row r="513" customFormat="1" ht="12" customHeight="1"/>
    <row r="514" customFormat="1" ht="12" customHeight="1"/>
    <row r="515" customFormat="1" ht="12" customHeight="1"/>
    <row r="516" customFormat="1" ht="12" customHeight="1"/>
    <row r="517" customFormat="1" ht="12" customHeight="1"/>
    <row r="518" customFormat="1" ht="12" customHeight="1"/>
    <row r="519" customFormat="1" ht="12" customHeight="1"/>
    <row r="520" customFormat="1" ht="12" customHeight="1"/>
    <row r="521" customFormat="1" ht="12" customHeight="1"/>
    <row r="522" customFormat="1" ht="12" customHeight="1"/>
    <row r="523" customFormat="1" ht="12" customHeight="1"/>
    <row r="524" customFormat="1" ht="12" customHeight="1"/>
    <row r="525" customFormat="1" ht="12" customHeight="1"/>
    <row r="526" customFormat="1" ht="12" customHeight="1"/>
    <row r="527" customFormat="1" ht="12" customHeight="1"/>
    <row r="528" customFormat="1" ht="12" customHeight="1"/>
    <row r="529" customFormat="1" ht="12" customHeight="1"/>
    <row r="530" customFormat="1" ht="12" customHeight="1"/>
    <row r="531" customFormat="1" ht="12" customHeight="1"/>
    <row r="532" customFormat="1" ht="12" customHeight="1"/>
    <row r="533" customFormat="1" ht="12" customHeight="1"/>
    <row r="534" customFormat="1" ht="12" customHeight="1"/>
    <row r="535" customFormat="1" ht="12" customHeight="1"/>
    <row r="536" customFormat="1" ht="12" customHeight="1"/>
    <row r="537" customFormat="1" ht="12" customHeight="1"/>
    <row r="538" customFormat="1" ht="12" customHeight="1"/>
    <row r="539" customFormat="1" ht="12" customHeight="1"/>
    <row r="540" customFormat="1" ht="12" customHeight="1"/>
    <row r="541" customFormat="1" ht="12" customHeight="1"/>
    <row r="542" customFormat="1" ht="12" customHeight="1"/>
    <row r="543" customFormat="1" ht="12" customHeight="1"/>
    <row r="544" customFormat="1" ht="12" customHeight="1"/>
    <row r="545" customFormat="1" ht="12" customHeight="1"/>
    <row r="546" customFormat="1" ht="12" customHeight="1"/>
    <row r="547" customFormat="1" ht="12" customHeight="1"/>
    <row r="548" customFormat="1" ht="12" customHeight="1"/>
    <row r="549" customFormat="1" ht="12" customHeight="1"/>
    <row r="550" customFormat="1" ht="12" customHeight="1"/>
    <row r="551" customFormat="1" ht="12" customHeight="1"/>
    <row r="552" customFormat="1" ht="12" customHeight="1"/>
    <row r="553" customFormat="1" ht="12" customHeight="1"/>
    <row r="554" customFormat="1" ht="12" customHeight="1"/>
    <row r="555" customFormat="1" ht="12" customHeight="1"/>
    <row r="556" customFormat="1" ht="12" customHeight="1"/>
    <row r="557" customFormat="1" ht="12" customHeight="1"/>
    <row r="558" customFormat="1" ht="12" customHeight="1"/>
    <row r="559" customFormat="1" ht="12" customHeight="1"/>
    <row r="560" customFormat="1" ht="12" customHeight="1"/>
    <row r="561" customFormat="1" ht="12" customHeight="1"/>
    <row r="562" customFormat="1" ht="12" customHeight="1"/>
    <row r="563" customFormat="1" ht="12" customHeight="1"/>
    <row r="564" customFormat="1" ht="12" customHeight="1"/>
    <row r="565" customFormat="1" ht="12" customHeight="1"/>
    <row r="566" customFormat="1" ht="12" customHeight="1"/>
    <row r="567" customFormat="1" ht="12" customHeight="1"/>
    <row r="568" customFormat="1" ht="12" customHeight="1"/>
    <row r="569" customFormat="1" ht="12" customHeight="1"/>
    <row r="570" customFormat="1" ht="12" customHeight="1"/>
    <row r="571" customFormat="1" ht="12" customHeight="1"/>
    <row r="572" customFormat="1" ht="12" customHeight="1"/>
    <row r="573" customFormat="1" ht="12" customHeight="1"/>
    <row r="574" customFormat="1" ht="12" customHeight="1"/>
    <row r="575" customFormat="1" ht="12" customHeight="1"/>
    <row r="576" customFormat="1" ht="12" customHeight="1"/>
    <row r="577" customFormat="1" ht="12" customHeight="1"/>
    <row r="578" customFormat="1" ht="12" customHeight="1"/>
    <row r="579" customFormat="1" ht="12" customHeight="1"/>
    <row r="580" customFormat="1" ht="12" customHeight="1"/>
    <row r="581" customFormat="1" ht="12" customHeight="1"/>
    <row r="582" customFormat="1" ht="12" customHeight="1"/>
    <row r="583" customFormat="1" ht="12" customHeight="1"/>
    <row r="584" customFormat="1" ht="12" customHeight="1"/>
    <row r="585" customFormat="1" ht="12" customHeight="1"/>
    <row r="586" customFormat="1" ht="12" customHeight="1"/>
    <row r="587" customFormat="1" ht="12" customHeight="1"/>
    <row r="588" customFormat="1" ht="12" customHeight="1"/>
    <row r="589" customFormat="1" ht="12" customHeight="1"/>
    <row r="590" customFormat="1" ht="12" customHeight="1"/>
    <row r="591" customFormat="1" ht="12" customHeight="1"/>
    <row r="592" customFormat="1" ht="12" customHeight="1"/>
    <row r="593" customFormat="1" ht="12" customHeight="1"/>
    <row r="594" customFormat="1" ht="12" customHeight="1"/>
    <row r="595" customFormat="1" ht="12" customHeight="1"/>
    <row r="596" customFormat="1" ht="12" customHeight="1"/>
    <row r="597" customFormat="1" ht="12" customHeight="1"/>
    <row r="598" customFormat="1" ht="12" customHeight="1"/>
    <row r="599" customFormat="1" ht="12" customHeight="1"/>
    <row r="600" customFormat="1" ht="12" customHeight="1"/>
    <row r="601" customFormat="1" ht="12" customHeight="1"/>
    <row r="602" customFormat="1" ht="12" customHeight="1"/>
    <row r="603" customFormat="1" ht="12" customHeight="1"/>
    <row r="604" customFormat="1" ht="12" customHeight="1"/>
    <row r="605" customFormat="1" ht="12" customHeight="1"/>
    <row r="606" customFormat="1" ht="12" customHeight="1"/>
    <row r="607" customFormat="1" ht="12" customHeight="1"/>
    <row r="608" customFormat="1" ht="12" customHeight="1"/>
    <row r="609" customFormat="1" ht="12" customHeight="1"/>
    <row r="610" customFormat="1" ht="12" customHeight="1"/>
    <row r="611" customFormat="1" ht="12" customHeight="1"/>
    <row r="612" customFormat="1" ht="12" customHeight="1"/>
    <row r="613" customFormat="1" ht="12" customHeight="1"/>
    <row r="614" customFormat="1" ht="12" customHeight="1"/>
    <row r="615" customFormat="1" ht="12" customHeight="1"/>
    <row r="616" customFormat="1" ht="12" customHeight="1"/>
    <row r="617" customFormat="1" ht="12" customHeight="1"/>
    <row r="618" customFormat="1" ht="12" customHeight="1"/>
    <row r="619" customFormat="1" ht="12" customHeight="1"/>
    <row r="620" customFormat="1" ht="12" customHeight="1"/>
    <row r="621" customFormat="1" ht="12" customHeight="1"/>
    <row r="622" customFormat="1" ht="12" customHeight="1"/>
    <row r="623" customFormat="1" ht="12" customHeight="1"/>
    <row r="624" customFormat="1" ht="12" customHeight="1"/>
    <row r="625" customFormat="1" ht="12" customHeight="1"/>
    <row r="626" customFormat="1" ht="12" customHeight="1"/>
    <row r="627" customFormat="1" ht="12" customHeight="1"/>
    <row r="628" customFormat="1" ht="12" customHeight="1"/>
    <row r="629" customFormat="1" ht="12" customHeight="1"/>
    <row r="630" customFormat="1" ht="12" customHeight="1"/>
    <row r="631" customFormat="1" ht="12" customHeight="1"/>
    <row r="632" customFormat="1" ht="12" customHeight="1"/>
    <row r="633" customFormat="1" ht="12" customHeight="1"/>
    <row r="634" customFormat="1" ht="12" customHeight="1"/>
    <row r="635" customFormat="1" ht="12" customHeight="1"/>
    <row r="636" customFormat="1" ht="12" customHeight="1"/>
    <row r="637" customFormat="1" ht="12" customHeight="1"/>
    <row r="638" customFormat="1" ht="12" customHeight="1"/>
    <row r="639" customFormat="1" ht="12" customHeight="1"/>
    <row r="640" customFormat="1" ht="12" customHeight="1"/>
    <row r="641" customFormat="1" ht="12" customHeight="1"/>
    <row r="642" customFormat="1" ht="12" customHeight="1"/>
    <row r="643" customFormat="1" ht="12" customHeight="1"/>
    <row r="644" customFormat="1" ht="12" customHeight="1"/>
    <row r="645" customFormat="1" ht="12" customHeight="1"/>
    <row r="646" customFormat="1" ht="12" customHeight="1"/>
    <row r="647" customFormat="1" ht="12" customHeight="1"/>
    <row r="648" customFormat="1" ht="12" customHeight="1"/>
    <row r="649" customFormat="1" ht="12" customHeight="1"/>
    <row r="650" customFormat="1" ht="12" customHeight="1"/>
    <row r="651" customFormat="1" ht="12" customHeight="1"/>
    <row r="652" customFormat="1" ht="12" customHeight="1"/>
    <row r="653" customFormat="1" ht="12" customHeight="1"/>
    <row r="654" customFormat="1" ht="12" customHeight="1"/>
    <row r="655" customFormat="1" ht="12" customHeight="1"/>
    <row r="656" customFormat="1" ht="12" customHeight="1"/>
    <row r="657" customFormat="1" ht="12" customHeight="1"/>
    <row r="658" customFormat="1" ht="12" customHeight="1"/>
    <row r="659" customFormat="1" ht="12" customHeight="1"/>
    <row r="660" customFormat="1" ht="12" customHeight="1"/>
    <row r="661" customFormat="1" ht="12" customHeight="1"/>
    <row r="662" customFormat="1" ht="12" customHeight="1"/>
    <row r="663" customFormat="1" ht="12" customHeight="1"/>
    <row r="664" customFormat="1" ht="12" customHeight="1"/>
    <row r="665" customFormat="1" ht="12" customHeight="1"/>
    <row r="666" customFormat="1" ht="12" customHeight="1"/>
    <row r="667" customFormat="1" ht="12" customHeight="1"/>
    <row r="668" customFormat="1" ht="12" customHeight="1"/>
    <row r="669" customFormat="1" ht="12" customHeight="1"/>
    <row r="670" customFormat="1" ht="12" customHeight="1"/>
    <row r="671" customFormat="1" ht="12" customHeight="1"/>
    <row r="672" customFormat="1" ht="12" customHeight="1"/>
    <row r="673" customFormat="1" ht="12" customHeight="1"/>
    <row r="674" customFormat="1" ht="12" customHeight="1"/>
    <row r="675" customFormat="1" ht="12" customHeight="1"/>
    <row r="676" customFormat="1" ht="12" customHeight="1"/>
    <row r="677" customFormat="1" ht="12" customHeight="1"/>
    <row r="678" customFormat="1" ht="12" customHeight="1"/>
    <row r="679" customFormat="1" ht="12" customHeight="1"/>
    <row r="680" customFormat="1" ht="12" customHeight="1"/>
    <row r="681" customFormat="1" ht="12" customHeight="1"/>
    <row r="682" customFormat="1" ht="12" customHeight="1"/>
    <row r="683" customFormat="1" ht="12" customHeight="1"/>
    <row r="684" customFormat="1" ht="12" customHeight="1"/>
    <row r="685" customFormat="1" ht="12" customHeight="1"/>
    <row r="686" customFormat="1" ht="12" customHeight="1"/>
    <row r="687" customFormat="1" ht="12" customHeight="1"/>
    <row r="688" customFormat="1" ht="12" customHeight="1"/>
    <row r="689" customFormat="1" ht="12" customHeight="1"/>
    <row r="690" customFormat="1" ht="12" customHeight="1"/>
    <row r="691" customFormat="1" ht="12" customHeight="1"/>
    <row r="692" customFormat="1" ht="12" customHeight="1"/>
    <row r="693" customFormat="1" ht="12" customHeight="1"/>
    <row r="694" customFormat="1" ht="12" customHeight="1"/>
    <row r="695" customFormat="1" ht="12" customHeight="1"/>
    <row r="696" customFormat="1" ht="12" customHeight="1"/>
    <row r="697" customFormat="1" ht="12" customHeight="1"/>
    <row r="698" customFormat="1" ht="12" customHeight="1"/>
    <row r="699" customFormat="1" ht="12" customHeight="1"/>
    <row r="700" customFormat="1" ht="12" customHeight="1"/>
    <row r="701" customFormat="1" ht="12" customHeight="1"/>
    <row r="702" customFormat="1" ht="12" customHeight="1"/>
    <row r="703" customFormat="1" ht="12" customHeight="1"/>
    <row r="704" customFormat="1" ht="12" customHeight="1"/>
    <row r="705" customFormat="1" ht="12" customHeight="1"/>
    <row r="706" customFormat="1" ht="12" customHeight="1"/>
    <row r="707" customFormat="1" ht="12" customHeight="1"/>
    <row r="708" customFormat="1" ht="12" customHeight="1"/>
    <row r="709" customFormat="1" ht="12" customHeight="1"/>
    <row r="710" customFormat="1" ht="12" customHeight="1"/>
    <row r="711" customFormat="1" ht="12" customHeight="1"/>
    <row r="712" customFormat="1" ht="12" customHeight="1"/>
    <row r="713" customFormat="1" ht="12" customHeight="1"/>
    <row r="714" customFormat="1" ht="12" customHeight="1"/>
    <row r="715" customFormat="1" ht="12" customHeight="1"/>
    <row r="716" customFormat="1" ht="12" customHeight="1"/>
    <row r="717" customFormat="1" ht="12" customHeight="1"/>
    <row r="718" customFormat="1" ht="12" customHeight="1"/>
    <row r="719" customFormat="1" ht="12" customHeight="1"/>
    <row r="720" customFormat="1" ht="12" customHeight="1"/>
    <row r="721" customFormat="1" ht="12" customHeight="1"/>
    <row r="722" customFormat="1" ht="12" customHeight="1"/>
    <row r="723" customFormat="1" ht="12" customHeight="1"/>
    <row r="724" customFormat="1" ht="12" customHeight="1"/>
    <row r="725" customFormat="1" ht="12" customHeight="1"/>
    <row r="726" customFormat="1" ht="12" customHeight="1"/>
    <row r="727" customFormat="1" ht="12" customHeight="1"/>
    <row r="728" customFormat="1" ht="12" customHeight="1"/>
    <row r="729" customFormat="1" ht="12" customHeight="1"/>
    <row r="730" customFormat="1" ht="12" customHeight="1"/>
    <row r="731" customFormat="1" ht="12" customHeight="1"/>
    <row r="732" customFormat="1" ht="12" customHeight="1"/>
    <row r="733" customFormat="1" ht="12" customHeight="1"/>
    <row r="734" customFormat="1" ht="12" customHeight="1"/>
    <row r="735" customFormat="1" ht="12" customHeight="1"/>
    <row r="736" customFormat="1" ht="12" customHeight="1"/>
    <row r="737" customFormat="1" ht="12" customHeight="1"/>
    <row r="738" customFormat="1" ht="12" customHeight="1"/>
    <row r="739" customFormat="1" ht="12" customHeight="1"/>
    <row r="740" customFormat="1" ht="12" customHeight="1"/>
    <row r="741" customFormat="1" ht="12" customHeight="1"/>
    <row r="742" customFormat="1" ht="12" customHeight="1"/>
    <row r="743" customFormat="1" ht="12" customHeight="1"/>
    <row r="744" customFormat="1" ht="12" customHeight="1"/>
    <row r="745" customFormat="1" ht="12" customHeight="1"/>
    <row r="746" customFormat="1" ht="12" customHeight="1"/>
    <row r="747" customFormat="1" ht="12" customHeight="1"/>
    <row r="748" customFormat="1" ht="12" customHeight="1"/>
    <row r="749" customFormat="1" ht="12" customHeight="1"/>
    <row r="750" customFormat="1" ht="12" customHeight="1"/>
    <row r="751" customFormat="1" ht="12" customHeight="1"/>
    <row r="752" customFormat="1" ht="12" customHeight="1"/>
    <row r="753" customFormat="1" ht="12" customHeight="1"/>
    <row r="754" customFormat="1" ht="12" customHeight="1"/>
    <row r="755" customFormat="1" ht="12" customHeight="1"/>
    <row r="756" customFormat="1" ht="12" customHeight="1"/>
    <row r="757" customFormat="1" ht="12" customHeight="1"/>
    <row r="758" customFormat="1" ht="12" customHeight="1"/>
    <row r="759" customFormat="1" ht="12" customHeight="1"/>
    <row r="760" customFormat="1" ht="12" customHeight="1"/>
    <row r="761" customFormat="1" ht="12" customHeight="1"/>
    <row r="762" customFormat="1" ht="12" customHeight="1"/>
    <row r="763" customFormat="1" ht="12" customHeight="1"/>
    <row r="764" customFormat="1" ht="12" customHeight="1"/>
    <row r="765" customFormat="1" ht="12" customHeight="1"/>
    <row r="766" customFormat="1" ht="12" customHeight="1"/>
    <row r="767" customFormat="1" ht="12" customHeight="1"/>
    <row r="768" customFormat="1" ht="12" customHeight="1"/>
    <row r="769" customFormat="1" ht="12" customHeight="1"/>
    <row r="770" customFormat="1" ht="12" customHeight="1"/>
    <row r="771" customFormat="1" ht="12" customHeight="1"/>
    <row r="772" customFormat="1" ht="12" customHeight="1"/>
    <row r="773" customFormat="1" ht="12" customHeight="1"/>
    <row r="774" customFormat="1" ht="12" customHeight="1"/>
    <row r="775" customFormat="1" ht="12" customHeight="1"/>
    <row r="776" customFormat="1" ht="12" customHeight="1"/>
    <row r="777" customFormat="1" ht="12" customHeight="1"/>
    <row r="778" customFormat="1" ht="12" customHeight="1"/>
    <row r="779" customFormat="1" ht="12" customHeight="1"/>
    <row r="780" customFormat="1" ht="12" customHeight="1"/>
    <row r="781" customFormat="1" ht="12" customHeight="1"/>
    <row r="782" customFormat="1" ht="12" customHeight="1"/>
    <row r="783" customFormat="1" ht="12" customHeight="1"/>
    <row r="784" customFormat="1" ht="12" customHeight="1"/>
    <row r="785" customFormat="1" ht="12" customHeight="1"/>
    <row r="786" customFormat="1" ht="12" customHeight="1"/>
    <row r="787" customFormat="1" ht="12" customHeight="1"/>
    <row r="788" customFormat="1" ht="12" customHeight="1"/>
    <row r="789" customFormat="1" ht="12" customHeight="1"/>
    <row r="790" customFormat="1" ht="12" customHeight="1"/>
    <row r="791" customFormat="1" ht="12" customHeight="1"/>
    <row r="792" customFormat="1" ht="12" customHeight="1"/>
    <row r="793" customFormat="1" ht="12" customHeight="1"/>
    <row r="794" customFormat="1" ht="12" customHeight="1"/>
    <row r="795" customFormat="1" ht="12" customHeight="1"/>
    <row r="796" customFormat="1" ht="12" customHeight="1"/>
    <row r="797" customFormat="1" ht="12" customHeight="1"/>
    <row r="798" customFormat="1" ht="12" customHeight="1"/>
    <row r="799" customFormat="1" ht="12" customHeight="1"/>
    <row r="800" customFormat="1" ht="12" customHeight="1"/>
    <row r="801" customFormat="1" ht="12" customHeight="1"/>
    <row r="802" customFormat="1" ht="12" customHeight="1"/>
    <row r="803" customFormat="1" ht="12" customHeight="1"/>
    <row r="804" customFormat="1" ht="12" customHeight="1"/>
    <row r="805" customFormat="1" ht="12" customHeight="1"/>
    <row r="806" customFormat="1" ht="12" customHeight="1"/>
    <row r="807" customFormat="1" ht="12" customHeight="1"/>
    <row r="808" customFormat="1" ht="12" customHeight="1"/>
    <row r="809" customFormat="1" ht="12" customHeight="1"/>
    <row r="810" customFormat="1" ht="12" customHeight="1"/>
    <row r="811" customFormat="1" ht="12" customHeight="1"/>
    <row r="812" customFormat="1" ht="12" customHeight="1"/>
    <row r="813" customFormat="1" ht="12" customHeight="1"/>
    <row r="814" customFormat="1" ht="12" customHeight="1"/>
    <row r="815" customFormat="1" ht="12" customHeight="1"/>
    <row r="816" customFormat="1" ht="12" customHeight="1"/>
    <row r="817" customFormat="1" ht="12" customHeight="1"/>
    <row r="818" customFormat="1" ht="12" customHeight="1"/>
    <row r="819" customFormat="1" ht="12" customHeight="1"/>
    <row r="820" customFormat="1" ht="12" customHeight="1"/>
    <row r="821" customFormat="1" ht="12" customHeight="1"/>
    <row r="822" customFormat="1" ht="12" customHeight="1"/>
    <row r="823" customFormat="1" ht="12" customHeight="1"/>
    <row r="824" customFormat="1" ht="12" customHeight="1"/>
    <row r="825" customFormat="1" ht="12" customHeight="1"/>
    <row r="826" customFormat="1" ht="12" customHeight="1"/>
    <row r="827" customFormat="1" ht="12" customHeight="1"/>
    <row r="828" customFormat="1" ht="12" customHeight="1"/>
    <row r="829" customFormat="1" ht="12" customHeight="1"/>
    <row r="830" customFormat="1" ht="12" customHeight="1"/>
    <row r="831" customFormat="1" ht="12" customHeight="1"/>
    <row r="832" customFormat="1" ht="12" customHeight="1"/>
    <row r="833" customFormat="1" ht="12" customHeight="1"/>
    <row r="834" customFormat="1" ht="12" customHeight="1"/>
    <row r="835" customFormat="1" ht="12" customHeight="1"/>
    <row r="836" customFormat="1" ht="12" customHeight="1"/>
    <row r="837" customFormat="1" ht="12" customHeight="1"/>
    <row r="838" customFormat="1" ht="12" customHeight="1"/>
    <row r="839" customFormat="1" ht="12" customHeight="1"/>
    <row r="840" customFormat="1" ht="12" customHeight="1"/>
    <row r="841" customFormat="1" ht="12" customHeight="1"/>
    <row r="842" customFormat="1" ht="12" customHeight="1"/>
    <row r="843" customFormat="1" ht="12" customHeight="1"/>
    <row r="844" customFormat="1" ht="12" customHeight="1"/>
    <row r="845" customFormat="1" ht="12" customHeight="1"/>
    <row r="846" customFormat="1" ht="12" customHeight="1"/>
    <row r="847" customFormat="1" ht="12" customHeight="1"/>
    <row r="848" customFormat="1" ht="12" customHeight="1"/>
    <row r="849" customFormat="1" ht="12" customHeight="1"/>
    <row r="850" customFormat="1" ht="12" customHeight="1"/>
    <row r="851" customFormat="1" ht="12" customHeight="1"/>
    <row r="852" customFormat="1" ht="12" customHeight="1"/>
    <row r="853" customFormat="1" ht="12" customHeight="1"/>
    <row r="854" customFormat="1" ht="12" customHeight="1"/>
    <row r="855" customFormat="1" ht="12" customHeight="1"/>
    <row r="856" customFormat="1" ht="12" customHeight="1"/>
    <row r="857" customFormat="1" ht="12" customHeight="1"/>
    <row r="858" customFormat="1" ht="12" customHeight="1"/>
    <row r="859" customFormat="1" ht="12" customHeight="1"/>
    <row r="860" customFormat="1" ht="12" customHeight="1"/>
    <row r="861" customFormat="1" ht="12" customHeight="1"/>
    <row r="862" customFormat="1" ht="12" customHeight="1"/>
    <row r="863" customFormat="1" ht="12" customHeight="1"/>
    <row r="864" customFormat="1" ht="12" customHeight="1"/>
    <row r="865" customFormat="1" ht="12" customHeight="1"/>
    <row r="866" customFormat="1" ht="12" customHeight="1"/>
    <row r="867" customFormat="1" ht="12" customHeight="1"/>
    <row r="868" customFormat="1" ht="12" customHeight="1"/>
    <row r="869" customFormat="1" ht="12" customHeight="1"/>
    <row r="870" customFormat="1" ht="12" customHeight="1"/>
    <row r="871" customFormat="1" ht="12" customHeight="1"/>
    <row r="872" customFormat="1" ht="12" customHeight="1"/>
    <row r="873" customFormat="1" ht="12" customHeight="1"/>
    <row r="874" customFormat="1" ht="12" customHeight="1"/>
    <row r="875" customFormat="1" ht="12" customHeight="1"/>
    <row r="876" customFormat="1" ht="12" customHeight="1"/>
    <row r="877" customFormat="1" ht="12" customHeight="1"/>
    <row r="878" customFormat="1" ht="12" customHeight="1"/>
    <row r="879" customFormat="1" ht="12" customHeight="1"/>
    <row r="880" customFormat="1" ht="12" customHeight="1"/>
    <row r="881" customFormat="1" ht="12" customHeight="1"/>
    <row r="882" customFormat="1" ht="12" customHeight="1"/>
    <row r="883" customFormat="1" ht="12" customHeight="1"/>
    <row r="884" customFormat="1" ht="12" customHeight="1"/>
    <row r="885" customFormat="1" ht="12" customHeight="1"/>
    <row r="886" customFormat="1" ht="12" customHeight="1"/>
    <row r="887" customFormat="1" ht="12" customHeight="1"/>
    <row r="888" customFormat="1" ht="12" customHeight="1"/>
    <row r="889" customFormat="1" ht="12" customHeight="1"/>
    <row r="890" customFormat="1" ht="12" customHeight="1"/>
    <row r="891" customFormat="1" ht="12" customHeight="1"/>
    <row r="892" customFormat="1" ht="12" customHeight="1"/>
    <row r="893" customFormat="1" ht="12" customHeight="1"/>
    <row r="894" customFormat="1" ht="12" customHeight="1"/>
    <row r="895" customFormat="1" ht="12" customHeight="1"/>
    <row r="896" customFormat="1" ht="12" customHeight="1"/>
    <row r="897" customFormat="1" ht="12" customHeight="1"/>
    <row r="898" customFormat="1" ht="12" customHeight="1"/>
    <row r="899" customFormat="1" ht="12" customHeight="1"/>
    <row r="900" customFormat="1" ht="12" customHeight="1"/>
    <row r="901" customFormat="1" ht="12" customHeight="1"/>
    <row r="902" customFormat="1" ht="12" customHeight="1"/>
    <row r="903" customFormat="1" ht="12" customHeight="1"/>
    <row r="904" customFormat="1" ht="12" customHeight="1"/>
    <row r="905" customFormat="1" ht="12" customHeight="1"/>
    <row r="906" customFormat="1" ht="12" customHeight="1"/>
    <row r="907" customFormat="1" ht="12" customHeight="1"/>
    <row r="908" customFormat="1" ht="12" customHeight="1"/>
    <row r="909" customFormat="1" ht="12" customHeight="1"/>
    <row r="910" customFormat="1" ht="12" customHeight="1"/>
    <row r="911" customFormat="1" ht="12" customHeight="1"/>
    <row r="912" customFormat="1" ht="12" customHeight="1"/>
    <row r="913" customFormat="1" ht="12" customHeight="1"/>
    <row r="914" customFormat="1" ht="12" customHeight="1"/>
    <row r="915" customFormat="1" ht="12" customHeight="1"/>
    <row r="916" customFormat="1" ht="12" customHeight="1"/>
    <row r="917" customFormat="1" ht="12" customHeight="1"/>
    <row r="918" customFormat="1" ht="12" customHeight="1"/>
    <row r="919" customFormat="1" ht="12" customHeight="1"/>
    <row r="920" customFormat="1" ht="12" customHeight="1"/>
    <row r="921" customFormat="1" ht="12" customHeight="1"/>
    <row r="922" customFormat="1" ht="12" customHeight="1"/>
    <row r="923" customFormat="1" ht="12" customHeight="1"/>
    <row r="924" customFormat="1" ht="12" customHeight="1"/>
    <row r="925" customFormat="1" ht="12" customHeight="1"/>
    <row r="926" customFormat="1" ht="12" customHeight="1"/>
    <row r="927" customFormat="1" ht="12" customHeight="1"/>
    <row r="928" customFormat="1" ht="12" customHeight="1"/>
    <row r="929" customFormat="1" ht="12" customHeight="1"/>
    <row r="930" customFormat="1" ht="12" customHeight="1"/>
    <row r="931" customFormat="1" ht="12" customHeight="1"/>
    <row r="932" customFormat="1" ht="12" customHeight="1"/>
    <row r="933" customFormat="1" ht="12" customHeight="1"/>
    <row r="934" customFormat="1" ht="12" customHeight="1"/>
    <row r="935" customFormat="1" ht="12" customHeight="1"/>
    <row r="936" customFormat="1" ht="12" customHeight="1"/>
    <row r="937" customFormat="1" ht="12" customHeight="1"/>
    <row r="938" customFormat="1" ht="12" customHeight="1"/>
    <row r="939" customFormat="1" ht="12" customHeight="1"/>
    <row r="940" customFormat="1" ht="12" customHeight="1"/>
    <row r="941" customFormat="1" ht="12" customHeight="1"/>
    <row r="942" customFormat="1" ht="12" customHeight="1"/>
    <row r="943" customFormat="1" ht="12" customHeight="1"/>
    <row r="944" customFormat="1" ht="12" customHeight="1"/>
    <row r="945" customFormat="1" ht="12" customHeight="1"/>
    <row r="946" customFormat="1" ht="12" customHeight="1"/>
    <row r="947" customFormat="1" ht="12" customHeight="1"/>
    <row r="948" customFormat="1" ht="12" customHeight="1"/>
    <row r="949" customFormat="1" ht="12" customHeight="1"/>
    <row r="950" customFormat="1" ht="12" customHeight="1"/>
    <row r="951" customFormat="1" ht="12" customHeight="1"/>
    <row r="952" customFormat="1" ht="12" customHeight="1"/>
    <row r="953" customFormat="1" ht="12" customHeight="1"/>
    <row r="954" customFormat="1" ht="12" customHeight="1"/>
    <row r="955" customFormat="1" ht="12" customHeight="1"/>
    <row r="956" customFormat="1" ht="12" customHeight="1"/>
    <row r="957" customFormat="1" ht="12" customHeight="1"/>
    <row r="958" customFormat="1" ht="12" customHeight="1"/>
    <row r="959" customFormat="1" ht="12" customHeight="1"/>
    <row r="960" customFormat="1" ht="12" customHeight="1"/>
    <row r="961" customFormat="1" ht="12" customHeight="1"/>
    <row r="962" customFormat="1" ht="12" customHeight="1"/>
    <row r="963" customFormat="1" ht="12" customHeight="1"/>
    <row r="964" customFormat="1" ht="12" customHeight="1"/>
    <row r="965" customFormat="1" ht="12" customHeight="1"/>
    <row r="966" customFormat="1" ht="12" customHeight="1"/>
    <row r="967" customFormat="1" ht="12" customHeight="1"/>
    <row r="968" customFormat="1" ht="12" customHeight="1"/>
    <row r="969" customFormat="1" ht="12" customHeight="1"/>
    <row r="970" customFormat="1" ht="12" customHeight="1"/>
    <row r="971" customFormat="1" ht="12" customHeight="1"/>
    <row r="972" customFormat="1" ht="12" customHeight="1"/>
    <row r="973" customFormat="1" ht="12" customHeight="1"/>
    <row r="974" customFormat="1" ht="12" customHeight="1"/>
    <row r="975" customFormat="1" ht="12" customHeight="1"/>
    <row r="976" customFormat="1" ht="12" customHeight="1"/>
    <row r="977" customFormat="1" ht="12" customHeight="1"/>
    <row r="978" customFormat="1" ht="12" customHeight="1"/>
    <row r="979" customFormat="1" ht="12" customHeight="1"/>
    <row r="980" customFormat="1" ht="12" customHeight="1"/>
    <row r="981" customFormat="1" ht="12" customHeight="1"/>
    <row r="982" customFormat="1" ht="12" customHeight="1"/>
    <row r="983" customFormat="1" ht="12" customHeight="1"/>
    <row r="984" customFormat="1" ht="12" customHeight="1"/>
    <row r="985" customFormat="1" ht="12" customHeight="1"/>
    <row r="986" customFormat="1" ht="12" customHeight="1"/>
    <row r="987" customFormat="1" ht="12" customHeight="1"/>
    <row r="988" customFormat="1" ht="12" customHeight="1"/>
    <row r="989" customFormat="1" ht="12" customHeight="1"/>
    <row r="990" customFormat="1" ht="12" customHeight="1"/>
    <row r="991" customFormat="1" ht="12" customHeight="1"/>
    <row r="992" customFormat="1" ht="12" customHeight="1"/>
    <row r="993" customFormat="1" ht="12" customHeight="1"/>
    <row r="994" customFormat="1" ht="12" customHeight="1"/>
    <row r="995" customFormat="1" ht="12" customHeight="1"/>
    <row r="996" customFormat="1" ht="12" customHeight="1"/>
    <row r="997" customFormat="1" ht="12" customHeight="1"/>
    <row r="998" customFormat="1" ht="12" customHeight="1"/>
    <row r="999" customFormat="1" ht="12" customHeight="1"/>
    <row r="1000" customFormat="1" ht="12" customHeight="1"/>
  </sheetData>
  <mergeCells count="1">
    <mergeCell ref="C1:E1"/>
  </mergeCells>
  <dataValidations count="2">
    <dataValidation type="list" allowBlank="1" showErrorMessage="1" sqref="B4" xr:uid="{2C4104DA-1C7F-E148-A0DD-D5BD9E4C4C7D}">
      <formula1>artiesten</formula1>
    </dataValidation>
    <dataValidation type="list" allowBlank="1" showErrorMessage="1" sqref="B5" xr:uid="{0AB50253-EC39-9944-BE8F-A8CD65029414}">
      <formula1>productie</formula1>
    </dataValidation>
  </dataValidations>
  <pageMargins left="0.75" right="0.75" top="1" bottom="1" header="0" footer="0"/>
  <pageSetup paperSize="9" orientation="portrait"/>
  <legacyDrawing r:id="rId1"/>
</worksheet>
</file>

<file path=xl/worksheets/sheet4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>
    <pageSetUpPr fitToPage="1"/>
  </sheetPr>
  <dimension ref="A1:Z1000"/>
  <sheetViews>
    <sheetView workbookViewId="0">
      <selection sqref="A1:XFD1048576"/>
    </sheetView>
  </sheetViews>
  <sheetFormatPr defaultColWidth="14.5" defaultRowHeight="15" customHeight="1"/>
  <cols>
    <col min="1" max="1" width="42.375" customWidth="1"/>
    <col min="2" max="2" width="12.5" customWidth="1"/>
    <col min="3" max="4" width="13.875" customWidth="1"/>
    <col min="5" max="26" width="11" customWidth="1"/>
  </cols>
  <sheetData>
    <row r="1" spans="1:26" s="93" customFormat="1" ht="15.95" customHeight="1">
      <c r="A1" s="128" t="s">
        <v>40</v>
      </c>
      <c r="B1" s="129">
        <v>2026</v>
      </c>
      <c r="C1" s="169" t="s">
        <v>151</v>
      </c>
      <c r="D1" s="182"/>
    </row>
    <row r="2" spans="1:26" ht="12" customHeight="1"/>
    <row r="3" spans="1:26" ht="12" customHeight="1">
      <c r="A3" s="17" t="s">
        <v>42</v>
      </c>
      <c r="B3" s="18" t="s">
        <v>15</v>
      </c>
    </row>
    <row r="4" spans="1:26" ht="12" customHeight="1">
      <c r="A4" s="17" t="s">
        <v>43</v>
      </c>
      <c r="B4" s="18" t="s">
        <v>15</v>
      </c>
    </row>
    <row r="5" spans="1:26" ht="12" customHeight="1">
      <c r="A5" s="17" t="s">
        <v>44</v>
      </c>
      <c r="B5" s="18" t="s">
        <v>15</v>
      </c>
    </row>
    <row r="6" spans="1:26" ht="12" customHeight="1">
      <c r="A6" s="17" t="s">
        <v>45</v>
      </c>
      <c r="B6" s="19">
        <v>0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2" customHeight="1"/>
    <row r="8" spans="1:26" ht="12" customHeight="1">
      <c r="A8" s="15" t="s">
        <v>46</v>
      </c>
    </row>
    <row r="9" spans="1:26" ht="12" customHeight="1">
      <c r="A9" s="17" t="s">
        <v>47</v>
      </c>
      <c r="B9" s="20" t="s">
        <v>152</v>
      </c>
    </row>
    <row r="10" spans="1:26" ht="12" customHeight="1">
      <c r="A10" s="17" t="s">
        <v>49</v>
      </c>
      <c r="B10" s="18" t="s">
        <v>15</v>
      </c>
    </row>
    <row r="11" spans="1:26" ht="12" customHeight="1">
      <c r="A11" s="17" t="s">
        <v>50</v>
      </c>
      <c r="B11" s="18" t="s">
        <v>15</v>
      </c>
      <c r="C11" s="7" t="s">
        <v>15</v>
      </c>
      <c r="D11" s="6" t="s">
        <v>15</v>
      </c>
      <c r="E11" s="6"/>
      <c r="F11" s="6"/>
    </row>
    <row r="12" spans="1:26" ht="12" customHeight="1">
      <c r="A12" s="17" t="s">
        <v>51</v>
      </c>
      <c r="B12" s="18" t="s">
        <v>15</v>
      </c>
      <c r="C12" s="7" t="s">
        <v>15</v>
      </c>
      <c r="D12" s="6"/>
      <c r="E12" s="6"/>
      <c r="F12" s="6"/>
    </row>
    <row r="13" spans="1:26" ht="12" customHeight="1">
      <c r="A13" s="17" t="s">
        <v>52</v>
      </c>
      <c r="B13" s="18" t="s">
        <v>15</v>
      </c>
      <c r="C13" s="7" t="s">
        <v>15</v>
      </c>
    </row>
    <row r="14" spans="1:26" ht="12" customHeight="1"/>
    <row r="15" spans="1:26" ht="12" customHeight="1">
      <c r="A15" s="17" t="s">
        <v>53</v>
      </c>
      <c r="B15" s="21">
        <v>0</v>
      </c>
    </row>
    <row r="16" spans="1:26" ht="12" customHeight="1">
      <c r="A16" s="17" t="s">
        <v>54</v>
      </c>
      <c r="B16" s="21">
        <v>0</v>
      </c>
    </row>
    <row r="17" spans="1:3" ht="12" customHeight="1">
      <c r="A17" s="17" t="s">
        <v>55</v>
      </c>
      <c r="B17" s="21">
        <v>0</v>
      </c>
    </row>
    <row r="18" spans="1:3" ht="12" customHeight="1">
      <c r="A18" s="17" t="s">
        <v>56</v>
      </c>
      <c r="B18" s="21">
        <v>0</v>
      </c>
    </row>
    <row r="19" spans="1:3" ht="12" customHeight="1">
      <c r="A19" s="7" t="s">
        <v>15</v>
      </c>
      <c r="B19" s="7" t="s">
        <v>15</v>
      </c>
      <c r="C19" s="7" t="s">
        <v>15</v>
      </c>
    </row>
    <row r="20" spans="1:3" ht="12" customHeight="1">
      <c r="A20" s="17" t="s">
        <v>57</v>
      </c>
      <c r="B20" s="22">
        <v>0</v>
      </c>
      <c r="C20" s="7" t="s">
        <v>124</v>
      </c>
    </row>
    <row r="21" spans="1:3" ht="12" customHeight="1">
      <c r="A21" s="17" t="s">
        <v>59</v>
      </c>
      <c r="B21" s="48">
        <f>(((52*5)-20-10)/11)*B20</f>
        <v>0</v>
      </c>
      <c r="C21" s="7" t="s">
        <v>125</v>
      </c>
    </row>
    <row r="22" spans="1:3" ht="12" customHeight="1">
      <c r="A22" s="17" t="s">
        <v>62</v>
      </c>
      <c r="B22" s="24">
        <f t="shared" ref="B22:B25" si="0">B15*$B$20</f>
        <v>0</v>
      </c>
      <c r="C22" s="7" t="s">
        <v>15</v>
      </c>
    </row>
    <row r="23" spans="1:3" ht="12" customHeight="1">
      <c r="A23" s="17" t="s">
        <v>126</v>
      </c>
      <c r="B23" s="24">
        <f t="shared" si="0"/>
        <v>0</v>
      </c>
      <c r="C23" s="7" t="s">
        <v>15</v>
      </c>
    </row>
    <row r="24" spans="1:3" ht="12" customHeight="1">
      <c r="A24" s="17" t="s">
        <v>64</v>
      </c>
      <c r="B24" s="24">
        <f t="shared" si="0"/>
        <v>0</v>
      </c>
      <c r="C24" s="7" t="s">
        <v>15</v>
      </c>
    </row>
    <row r="25" spans="1:3" ht="12" customHeight="1">
      <c r="A25" s="17" t="s">
        <v>65</v>
      </c>
      <c r="B25" s="24">
        <f t="shared" si="0"/>
        <v>0</v>
      </c>
    </row>
    <row r="26" spans="1:3" ht="12" customHeight="1">
      <c r="A26" s="7" t="s">
        <v>15</v>
      </c>
      <c r="B26" s="7" t="s">
        <v>15</v>
      </c>
      <c r="C26" s="7" t="s">
        <v>15</v>
      </c>
    </row>
    <row r="27" spans="1:3" ht="12" customHeight="1">
      <c r="A27" s="17" t="s">
        <v>66</v>
      </c>
      <c r="B27" s="25">
        <v>0</v>
      </c>
      <c r="C27" s="7" t="s">
        <v>67</v>
      </c>
    </row>
    <row r="28" spans="1:3" ht="12" customHeight="1">
      <c r="A28" s="17" t="s">
        <v>68</v>
      </c>
      <c r="B28" s="25">
        <v>0</v>
      </c>
      <c r="C28" s="7" t="s">
        <v>69</v>
      </c>
    </row>
    <row r="29" spans="1:3" ht="12" customHeight="1">
      <c r="A29" s="17" t="s">
        <v>70</v>
      </c>
      <c r="B29" s="25">
        <v>0</v>
      </c>
      <c r="C29" s="7" t="s">
        <v>67</v>
      </c>
    </row>
    <row r="30" spans="1:3" ht="12" customHeight="1">
      <c r="A30" s="17" t="s">
        <v>70</v>
      </c>
      <c r="B30" s="25">
        <v>0</v>
      </c>
      <c r="C30" s="7" t="s">
        <v>69</v>
      </c>
    </row>
    <row r="31" spans="1:3" ht="12" customHeight="1">
      <c r="A31" s="17" t="s">
        <v>71</v>
      </c>
      <c r="B31" s="25">
        <v>0</v>
      </c>
      <c r="C31" s="7" t="s">
        <v>69</v>
      </c>
    </row>
    <row r="32" spans="1:3" ht="12" customHeight="1">
      <c r="A32" s="17" t="s">
        <v>73</v>
      </c>
      <c r="B32" s="25">
        <v>0</v>
      </c>
      <c r="C32" s="7" t="s">
        <v>67</v>
      </c>
    </row>
    <row r="33" spans="1:17" ht="12" customHeight="1"/>
    <row r="34" spans="1:17" ht="12" customHeight="1">
      <c r="A34" s="17" t="s">
        <v>75</v>
      </c>
      <c r="B34" s="8">
        <f>'RSZ-tarieven'!B5</f>
        <v>0.30609999999999998</v>
      </c>
      <c r="C34" s="8"/>
    </row>
    <row r="35" spans="1:17" ht="12" customHeight="1">
      <c r="A35" s="17" t="s">
        <v>76</v>
      </c>
      <c r="B35" s="8">
        <f>'RSZ-tarieven'!B15</f>
        <v>1.9799999999999998E-2</v>
      </c>
      <c r="C35" s="8"/>
    </row>
    <row r="36" spans="1:17" ht="12" customHeight="1">
      <c r="A36" s="17" t="s">
        <v>77</v>
      </c>
      <c r="B36" s="22">
        <f>IF(B6&lt;10,0,1.69%)</f>
        <v>0</v>
      </c>
      <c r="C36" s="8"/>
    </row>
    <row r="37" spans="1:17" ht="12" customHeight="1">
      <c r="A37" s="17" t="s">
        <v>78</v>
      </c>
      <c r="B37" s="26">
        <f>IF(B23&gt;3744,0,0.14*(11233.89-(B23*3))/3)</f>
        <v>524.2482</v>
      </c>
      <c r="C37" s="8" t="s">
        <v>15</v>
      </c>
    </row>
    <row r="38" spans="1:17" ht="12" customHeight="1">
      <c r="A38" s="17" t="s">
        <v>79</v>
      </c>
      <c r="B38" s="27"/>
    </row>
    <row r="39" spans="1:17" ht="12" customHeight="1">
      <c r="A39" s="17" t="s">
        <v>80</v>
      </c>
      <c r="B39" s="27"/>
    </row>
    <row r="40" spans="1:17" ht="12" customHeight="1">
      <c r="J40" s="28" t="s">
        <v>81</v>
      </c>
      <c r="M40" s="29" t="s">
        <v>15</v>
      </c>
      <c r="Q40" s="24"/>
    </row>
    <row r="41" spans="1:17" ht="12" customHeight="1">
      <c r="B41" s="30">
        <f>B1</f>
        <v>2026</v>
      </c>
      <c r="C41" s="20" t="s">
        <v>82</v>
      </c>
      <c r="D41" s="20" t="s">
        <v>83</v>
      </c>
      <c r="E41" s="20" t="s">
        <v>88</v>
      </c>
      <c r="F41" s="20" t="s">
        <v>84</v>
      </c>
      <c r="G41" s="20" t="s">
        <v>85</v>
      </c>
      <c r="H41" s="20" t="s">
        <v>86</v>
      </c>
      <c r="I41" s="20" t="s">
        <v>87</v>
      </c>
      <c r="J41" s="20" t="s">
        <v>89</v>
      </c>
      <c r="K41" s="20" t="s">
        <v>90</v>
      </c>
      <c r="L41" s="20" t="s">
        <v>91</v>
      </c>
      <c r="M41" s="20" t="s">
        <v>92</v>
      </c>
      <c r="N41" s="20" t="s">
        <v>93</v>
      </c>
      <c r="O41" s="20" t="s">
        <v>94</v>
      </c>
      <c r="P41" s="20" t="s">
        <v>95</v>
      </c>
    </row>
    <row r="42" spans="1:17" ht="12" customHeight="1">
      <c r="A42" s="7" t="s">
        <v>57</v>
      </c>
      <c r="B42" s="31" t="s">
        <v>96</v>
      </c>
      <c r="C42" s="105">
        <f t="shared" ref="C42:D42" si="1">$B$20</f>
        <v>0</v>
      </c>
      <c r="D42" s="106">
        <f t="shared" si="1"/>
        <v>0</v>
      </c>
      <c r="E42" s="107">
        <v>0.1027</v>
      </c>
      <c r="F42" s="106">
        <f t="shared" ref="F42:P42" si="2">$B$20</f>
        <v>0</v>
      </c>
      <c r="G42" s="106">
        <f t="shared" si="2"/>
        <v>0</v>
      </c>
      <c r="H42" s="106">
        <f t="shared" si="2"/>
        <v>0</v>
      </c>
      <c r="I42" s="106">
        <f t="shared" si="2"/>
        <v>0</v>
      </c>
      <c r="J42" s="106">
        <f t="shared" si="2"/>
        <v>0</v>
      </c>
      <c r="K42" s="106">
        <f t="shared" si="2"/>
        <v>0</v>
      </c>
      <c r="L42" s="106">
        <f t="shared" si="2"/>
        <v>0</v>
      </c>
      <c r="M42" s="106">
        <f t="shared" si="2"/>
        <v>0</v>
      </c>
      <c r="N42" s="106">
        <f t="shared" si="2"/>
        <v>0</v>
      </c>
      <c r="O42" s="106">
        <f t="shared" si="2"/>
        <v>0</v>
      </c>
      <c r="P42" s="108">
        <f t="shared" si="2"/>
        <v>0</v>
      </c>
    </row>
    <row r="43" spans="1:17" ht="12" customHeight="1">
      <c r="A43" s="7" t="s">
        <v>97</v>
      </c>
      <c r="B43" s="32">
        <f t="shared" ref="B43:B49" si="3">SUM(C43:P43)</f>
        <v>0</v>
      </c>
      <c r="C43" s="109">
        <f t="shared" ref="C43:C44" si="4">$B21</f>
        <v>0</v>
      </c>
      <c r="D43" s="110">
        <f t="shared" ref="D43:D44" si="5">C43</f>
        <v>0</v>
      </c>
      <c r="E43" s="111" t="s">
        <v>15</v>
      </c>
      <c r="F43" s="110">
        <f t="shared" ref="F43:F44" si="6">D43</f>
        <v>0</v>
      </c>
      <c r="G43" s="110">
        <f t="shared" ref="G43:I44" si="7">F43</f>
        <v>0</v>
      </c>
      <c r="H43" s="110">
        <f t="shared" si="7"/>
        <v>0</v>
      </c>
      <c r="I43" s="110">
        <f t="shared" si="7"/>
        <v>0</v>
      </c>
      <c r="J43" s="110" t="s">
        <v>15</v>
      </c>
      <c r="K43" s="110">
        <f t="shared" ref="K43:K44" si="8">I43</f>
        <v>0</v>
      </c>
      <c r="L43" s="110">
        <f t="shared" ref="L43:N44" si="9">K43</f>
        <v>0</v>
      </c>
      <c r="M43" s="110">
        <f t="shared" si="9"/>
        <v>0</v>
      </c>
      <c r="N43" s="110">
        <f t="shared" si="9"/>
        <v>0</v>
      </c>
      <c r="O43" s="111" t="s">
        <v>98</v>
      </c>
      <c r="P43" s="112">
        <f t="shared" ref="P43:P44" si="10">N43</f>
        <v>0</v>
      </c>
    </row>
    <row r="44" spans="1:17" ht="12" customHeight="1">
      <c r="A44" s="7" t="s">
        <v>99</v>
      </c>
      <c r="B44" s="33">
        <f t="shared" si="3"/>
        <v>0</v>
      </c>
      <c r="C44" s="34">
        <f t="shared" si="4"/>
        <v>0</v>
      </c>
      <c r="D44" s="24">
        <f t="shared" si="5"/>
        <v>0</v>
      </c>
      <c r="E44" s="35">
        <f>B22*11*108%*E42</f>
        <v>0</v>
      </c>
      <c r="F44" s="24">
        <f t="shared" si="6"/>
        <v>0</v>
      </c>
      <c r="G44" s="24">
        <f t="shared" si="7"/>
        <v>0</v>
      </c>
      <c r="H44" s="24">
        <f t="shared" si="7"/>
        <v>0</v>
      </c>
      <c r="I44" s="24">
        <f t="shared" si="7"/>
        <v>0</v>
      </c>
      <c r="J44" s="35" t="s">
        <v>98</v>
      </c>
      <c r="K44" s="24">
        <f t="shared" si="8"/>
        <v>0</v>
      </c>
      <c r="L44" s="24">
        <f t="shared" si="9"/>
        <v>0</v>
      </c>
      <c r="M44" s="24">
        <f t="shared" si="9"/>
        <v>0</v>
      </c>
      <c r="N44" s="24">
        <f t="shared" si="9"/>
        <v>0</v>
      </c>
      <c r="O44" s="24">
        <f>$B$18*$B20</f>
        <v>0</v>
      </c>
      <c r="P44" s="113">
        <f t="shared" si="10"/>
        <v>0</v>
      </c>
    </row>
    <row r="45" spans="1:17" ht="12" customHeight="1">
      <c r="A45" s="7" t="s">
        <v>100</v>
      </c>
      <c r="B45" s="33">
        <f t="shared" si="3"/>
        <v>0</v>
      </c>
      <c r="C45" s="34">
        <f>+$B27+(($B28)*C$43)</f>
        <v>0</v>
      </c>
      <c r="D45" s="24">
        <f>+$B27+($B28*D$43)</f>
        <v>0</v>
      </c>
      <c r="E45" s="35" t="s">
        <v>98</v>
      </c>
      <c r="F45" s="24">
        <f t="shared" ref="F45:I45" si="11">+$B27+($B28*F$43)</f>
        <v>0</v>
      </c>
      <c r="G45" s="24">
        <f t="shared" si="11"/>
        <v>0</v>
      </c>
      <c r="H45" s="24">
        <f t="shared" si="11"/>
        <v>0</v>
      </c>
      <c r="I45" s="24">
        <f t="shared" si="11"/>
        <v>0</v>
      </c>
      <c r="J45" s="35" t="s">
        <v>98</v>
      </c>
      <c r="K45" s="24">
        <f t="shared" ref="K45:N45" si="12">+$B27+($B28*K$43)</f>
        <v>0</v>
      </c>
      <c r="L45" s="24">
        <f t="shared" si="12"/>
        <v>0</v>
      </c>
      <c r="M45" s="24">
        <f t="shared" si="12"/>
        <v>0</v>
      </c>
      <c r="N45" s="24">
        <f t="shared" si="12"/>
        <v>0</v>
      </c>
      <c r="O45" s="35" t="s">
        <v>98</v>
      </c>
      <c r="P45" s="114">
        <f>+$B27+($B28*P$43)</f>
        <v>0</v>
      </c>
    </row>
    <row r="46" spans="1:17" ht="12" customHeight="1">
      <c r="A46" s="7" t="s">
        <v>101</v>
      </c>
      <c r="B46" s="33">
        <f t="shared" si="3"/>
        <v>0</v>
      </c>
      <c r="C46" s="34">
        <f>MAX(0,IF((C44+C45)&gt;0,((C44+C45)*108%)*(B34+B35+B36)-(B37+B38+B39),0))</f>
        <v>0</v>
      </c>
      <c r="D46" s="24">
        <f>MAX(0,IF((D44+D45)&gt;0,((D44+D45)*108%)*(B34+B35+B36)-(B37+B38+B39),0))</f>
        <v>0</v>
      </c>
      <c r="E46" s="35" t="s">
        <v>98</v>
      </c>
      <c r="F46" s="24">
        <f t="shared" ref="F46:I46" si="13">MAX(0,IF((F44+F45)&gt;0,((F44+F45)*108%)*($B34+$B35+$B36)-($B37+$B38+$B39),0))</f>
        <v>0</v>
      </c>
      <c r="G46" s="24">
        <f t="shared" si="13"/>
        <v>0</v>
      </c>
      <c r="H46" s="24">
        <f t="shared" si="13"/>
        <v>0</v>
      </c>
      <c r="I46" s="24">
        <f t="shared" si="13"/>
        <v>0</v>
      </c>
      <c r="J46" s="35" t="s">
        <v>98</v>
      </c>
      <c r="K46" s="24">
        <f t="shared" ref="K46:N46" si="14">MAX(0,IF((K44+K45)&gt;0,((K44+K45)*108%)*($B34+$B35+$B36)-($B37+$B38+$B39),0))</f>
        <v>0</v>
      </c>
      <c r="L46" s="24">
        <f t="shared" si="14"/>
        <v>0</v>
      </c>
      <c r="M46" s="24">
        <f t="shared" si="14"/>
        <v>0</v>
      </c>
      <c r="N46" s="24">
        <f t="shared" si="14"/>
        <v>0</v>
      </c>
      <c r="O46" s="24">
        <f>MAX(0,IF((O44)&gt;0,((O44)*108%)*($B34+$B35+$B36),0))</f>
        <v>0</v>
      </c>
      <c r="P46" s="114">
        <f>MAX(0,IF((P44+P45)&gt;0,((P44+P45)*108%)*($B34+$B35+$B36)-($B37+$B38+$B39),0))</f>
        <v>0</v>
      </c>
    </row>
    <row r="47" spans="1:17" ht="12" customHeight="1">
      <c r="A47" s="7" t="s">
        <v>102</v>
      </c>
      <c r="B47" s="33">
        <f t="shared" si="3"/>
        <v>0</v>
      </c>
      <c r="C47" s="34">
        <f t="shared" ref="C47:D47" si="15">$B29+($B30*C$43)</f>
        <v>0</v>
      </c>
      <c r="D47" s="35">
        <f t="shared" si="15"/>
        <v>0</v>
      </c>
      <c r="E47" s="35" t="s">
        <v>98</v>
      </c>
      <c r="F47" s="35">
        <f t="shared" ref="F47:I47" si="16">$B29+($B30*F$43)</f>
        <v>0</v>
      </c>
      <c r="G47" s="35">
        <f t="shared" si="16"/>
        <v>0</v>
      </c>
      <c r="H47" s="35">
        <f t="shared" si="16"/>
        <v>0</v>
      </c>
      <c r="I47" s="35">
        <f t="shared" si="16"/>
        <v>0</v>
      </c>
      <c r="J47" s="35" t="s">
        <v>98</v>
      </c>
      <c r="K47" s="35">
        <f t="shared" ref="K47:N47" si="17">$B29+($B30*K$43)</f>
        <v>0</v>
      </c>
      <c r="L47" s="35">
        <f t="shared" si="17"/>
        <v>0</v>
      </c>
      <c r="M47" s="35">
        <f t="shared" si="17"/>
        <v>0</v>
      </c>
      <c r="N47" s="35">
        <f t="shared" si="17"/>
        <v>0</v>
      </c>
      <c r="O47" s="35" t="s">
        <v>98</v>
      </c>
      <c r="P47" s="115">
        <f>$B29+($B30*P$43)</f>
        <v>0</v>
      </c>
    </row>
    <row r="48" spans="1:17" ht="12" customHeight="1">
      <c r="A48" s="7" t="s">
        <v>103</v>
      </c>
      <c r="B48" s="33">
        <f t="shared" si="3"/>
        <v>0</v>
      </c>
      <c r="C48" s="34">
        <f t="shared" ref="C48:D48" si="18">$B31*C$43</f>
        <v>0</v>
      </c>
      <c r="D48" s="24">
        <f t="shared" si="18"/>
        <v>0</v>
      </c>
      <c r="E48" s="35" t="s">
        <v>98</v>
      </c>
      <c r="F48" s="24">
        <f t="shared" ref="F48:I48" si="19">$B31*F$43</f>
        <v>0</v>
      </c>
      <c r="G48" s="24">
        <f t="shared" si="19"/>
        <v>0</v>
      </c>
      <c r="H48" s="24">
        <f t="shared" si="19"/>
        <v>0</v>
      </c>
      <c r="I48" s="24">
        <f t="shared" si="19"/>
        <v>0</v>
      </c>
      <c r="J48" s="35" t="s">
        <v>98</v>
      </c>
      <c r="K48" s="24">
        <f t="shared" ref="K48:N48" si="20">$B31*K$43</f>
        <v>0</v>
      </c>
      <c r="L48" s="24">
        <f t="shared" si="20"/>
        <v>0</v>
      </c>
      <c r="M48" s="24">
        <f t="shared" si="20"/>
        <v>0</v>
      </c>
      <c r="N48" s="24">
        <f t="shared" si="20"/>
        <v>0</v>
      </c>
      <c r="O48" s="35" t="s">
        <v>98</v>
      </c>
      <c r="P48" s="114">
        <f>$B31*P$43</f>
        <v>0</v>
      </c>
    </row>
    <row r="49" spans="1:16" ht="12" customHeight="1">
      <c r="A49" s="7" t="s">
        <v>104</v>
      </c>
      <c r="B49" s="36">
        <f t="shared" si="3"/>
        <v>0</v>
      </c>
      <c r="C49" s="116">
        <f t="shared" ref="C49:D49" si="21">$B32</f>
        <v>0</v>
      </c>
      <c r="D49" s="117">
        <f t="shared" si="21"/>
        <v>0</v>
      </c>
      <c r="E49" s="118" t="s">
        <v>98</v>
      </c>
      <c r="F49" s="117">
        <f t="shared" ref="F49:I49" si="22">$B32</f>
        <v>0</v>
      </c>
      <c r="G49" s="117">
        <f t="shared" si="22"/>
        <v>0</v>
      </c>
      <c r="H49" s="117">
        <f t="shared" si="22"/>
        <v>0</v>
      </c>
      <c r="I49" s="117">
        <f t="shared" si="22"/>
        <v>0</v>
      </c>
      <c r="J49" s="118" t="s">
        <v>98</v>
      </c>
      <c r="K49" s="117">
        <f t="shared" ref="K49:N49" si="23">$B32</f>
        <v>0</v>
      </c>
      <c r="L49" s="117">
        <f t="shared" si="23"/>
        <v>0</v>
      </c>
      <c r="M49" s="117">
        <f t="shared" si="23"/>
        <v>0</v>
      </c>
      <c r="N49" s="117">
        <f t="shared" si="23"/>
        <v>0</v>
      </c>
      <c r="O49" s="118" t="s">
        <v>98</v>
      </c>
      <c r="P49" s="119">
        <f>$B32</f>
        <v>0</v>
      </c>
    </row>
    <row r="50" spans="1:16" ht="12" customHeight="1">
      <c r="B50" s="37">
        <f t="shared" ref="B50:P50" si="24">SUM(B44:B49)</f>
        <v>0</v>
      </c>
      <c r="C50" s="120">
        <f t="shared" si="24"/>
        <v>0</v>
      </c>
      <c r="D50" s="121">
        <f t="shared" si="24"/>
        <v>0</v>
      </c>
      <c r="E50" s="121">
        <f t="shared" si="24"/>
        <v>0</v>
      </c>
      <c r="F50" s="121">
        <f t="shared" si="24"/>
        <v>0</v>
      </c>
      <c r="G50" s="121">
        <f t="shared" si="24"/>
        <v>0</v>
      </c>
      <c r="H50" s="121">
        <f t="shared" si="24"/>
        <v>0</v>
      </c>
      <c r="I50" s="121">
        <f t="shared" si="24"/>
        <v>0</v>
      </c>
      <c r="J50" s="121">
        <f t="shared" si="24"/>
        <v>0</v>
      </c>
      <c r="K50" s="121">
        <f t="shared" si="24"/>
        <v>0</v>
      </c>
      <c r="L50" s="121">
        <f t="shared" si="24"/>
        <v>0</v>
      </c>
      <c r="M50" s="121">
        <f t="shared" si="24"/>
        <v>0</v>
      </c>
      <c r="N50" s="121">
        <f t="shared" si="24"/>
        <v>0</v>
      </c>
      <c r="O50" s="121">
        <f t="shared" si="24"/>
        <v>0</v>
      </c>
      <c r="P50" s="122">
        <f t="shared" si="24"/>
        <v>0</v>
      </c>
    </row>
    <row r="51" spans="1:16" ht="12" customHeight="1">
      <c r="A51" s="38" t="s">
        <v>105</v>
      </c>
      <c r="B51" s="39">
        <f>(SUM(C50:P50)-B50)+(SUM(C44:P49)-B50)</f>
        <v>0</v>
      </c>
    </row>
    <row r="52" spans="1:16" ht="12" customHeight="1">
      <c r="B52" s="40" t="s">
        <v>106</v>
      </c>
    </row>
    <row r="53" spans="1:16" ht="12" customHeight="1">
      <c r="A53" s="8">
        <v>0.1027</v>
      </c>
      <c r="B53" s="41">
        <f>SUM(C53:P53)</f>
        <v>0</v>
      </c>
      <c r="C53" s="123">
        <f t="shared" ref="C53:D53" si="25">(C44*108%)*$A$53</f>
        <v>0</v>
      </c>
      <c r="D53" s="123">
        <f t="shared" si="25"/>
        <v>0</v>
      </c>
      <c r="E53" s="124" t="s">
        <v>98</v>
      </c>
      <c r="F53" s="123">
        <f t="shared" ref="F53:I53" si="26">(F44*108%)*$A$53</f>
        <v>0</v>
      </c>
      <c r="G53" s="123">
        <f t="shared" si="26"/>
        <v>0</v>
      </c>
      <c r="H53" s="123">
        <f t="shared" si="26"/>
        <v>0</v>
      </c>
      <c r="I53" s="123">
        <f t="shared" si="26"/>
        <v>0</v>
      </c>
      <c r="J53" s="124" t="s">
        <v>98</v>
      </c>
      <c r="K53" s="123">
        <f t="shared" ref="K53:P53" si="27">(K44*108%)*$A$53</f>
        <v>0</v>
      </c>
      <c r="L53" s="123">
        <f t="shared" si="27"/>
        <v>0</v>
      </c>
      <c r="M53" s="123">
        <f t="shared" si="27"/>
        <v>0</v>
      </c>
      <c r="N53" s="123">
        <f t="shared" si="27"/>
        <v>0</v>
      </c>
      <c r="O53" s="123">
        <v>0</v>
      </c>
      <c r="P53" s="125">
        <f t="shared" si="27"/>
        <v>0</v>
      </c>
    </row>
    <row r="54" spans="1:16" ht="12" customHeight="1"/>
    <row r="55" spans="1:16" ht="12" customHeight="1"/>
    <row r="56" spans="1:16" ht="12" customHeight="1"/>
    <row r="57" spans="1:16" ht="12" customHeight="1"/>
    <row r="58" spans="1:16" ht="12" customHeight="1"/>
    <row r="59" spans="1:16" ht="12" customHeight="1"/>
    <row r="60" spans="1:16" ht="12" customHeight="1"/>
    <row r="61" spans="1:16" ht="12" customHeight="1"/>
    <row r="62" spans="1:16" ht="12" customHeight="1"/>
    <row r="63" spans="1:16" ht="12" customHeight="1"/>
    <row r="64" spans="1:16" ht="12" customHeight="1"/>
    <row r="65" customFormat="1" ht="12" customHeight="1"/>
    <row r="66" customFormat="1" ht="12" customHeight="1"/>
    <row r="67" customFormat="1" ht="12" customHeight="1"/>
    <row r="68" customFormat="1" ht="12" customHeight="1"/>
    <row r="69" customFormat="1" ht="12" customHeight="1"/>
    <row r="70" customFormat="1" ht="12" customHeight="1"/>
    <row r="71" customFormat="1" ht="12" customHeight="1"/>
    <row r="72" customFormat="1" ht="12" customHeight="1"/>
    <row r="73" customFormat="1" ht="12" customHeight="1"/>
    <row r="74" customFormat="1" ht="12" customHeight="1"/>
    <row r="75" customFormat="1" ht="12" customHeight="1"/>
    <row r="76" customFormat="1" ht="12" customHeight="1"/>
    <row r="77" customFormat="1" ht="12" customHeight="1"/>
    <row r="78" customFormat="1" ht="12" customHeight="1"/>
    <row r="79" customFormat="1" ht="12" customHeight="1"/>
    <row r="80" customFormat="1" ht="12" customHeight="1"/>
    <row r="81" customFormat="1" ht="12" customHeight="1"/>
    <row r="82" customFormat="1" ht="12" customHeight="1"/>
    <row r="83" customFormat="1" ht="12" customHeight="1"/>
    <row r="84" customFormat="1" ht="12" customHeight="1"/>
    <row r="85" customFormat="1" ht="12" customHeight="1"/>
    <row r="86" customFormat="1" ht="12" customHeight="1"/>
    <row r="87" customFormat="1" ht="12" customHeight="1"/>
    <row r="88" customFormat="1" ht="12" customHeight="1"/>
    <row r="89" customFormat="1" ht="12" customHeight="1"/>
    <row r="90" customFormat="1" ht="12" customHeight="1"/>
    <row r="91" customFormat="1" ht="12" customHeight="1"/>
    <row r="92" customFormat="1" ht="12" customHeight="1"/>
    <row r="93" customFormat="1" ht="12" customHeight="1"/>
    <row r="94" customFormat="1" ht="12" customHeight="1"/>
    <row r="95" customFormat="1" ht="12" customHeight="1"/>
    <row r="96" customFormat="1" ht="12" customHeight="1"/>
    <row r="97" customFormat="1" ht="12" customHeight="1"/>
    <row r="98" customFormat="1" ht="12" customHeight="1"/>
    <row r="99" customFormat="1" ht="12" customHeight="1"/>
    <row r="100" customFormat="1" ht="12" customHeight="1"/>
    <row r="101" customFormat="1" ht="12" customHeight="1"/>
    <row r="102" customFormat="1" ht="12" customHeight="1"/>
    <row r="103" customFormat="1" ht="12" customHeight="1"/>
    <row r="104" customFormat="1" ht="12" customHeight="1"/>
    <row r="105" customFormat="1" ht="12" customHeight="1"/>
    <row r="106" customFormat="1" ht="12" customHeight="1"/>
    <row r="107" customFormat="1" ht="12" customHeight="1"/>
    <row r="108" customFormat="1" ht="12" customHeight="1"/>
    <row r="109" customFormat="1" ht="12" customHeight="1"/>
    <row r="110" customFormat="1" ht="12" customHeight="1"/>
    <row r="111" customFormat="1" ht="12" customHeight="1"/>
    <row r="112" customFormat="1" ht="12" customHeight="1"/>
    <row r="113" customFormat="1" ht="12" customHeight="1"/>
    <row r="114" customFormat="1" ht="12" customHeight="1"/>
    <row r="115" customFormat="1" ht="12" customHeight="1"/>
    <row r="116" customFormat="1" ht="12" customHeight="1"/>
    <row r="117" customFormat="1" ht="12" customHeight="1"/>
    <row r="118" customFormat="1" ht="12" customHeight="1"/>
    <row r="119" customFormat="1" ht="12" customHeight="1"/>
    <row r="120" customFormat="1" ht="12" customHeight="1"/>
    <row r="121" customFormat="1" ht="12" customHeight="1"/>
    <row r="122" customFormat="1" ht="12" customHeight="1"/>
    <row r="123" customFormat="1" ht="12" customHeight="1"/>
    <row r="124" customFormat="1" ht="12" customHeight="1"/>
    <row r="125" customFormat="1" ht="12" customHeight="1"/>
    <row r="126" customFormat="1" ht="12" customHeight="1"/>
    <row r="127" customFormat="1" ht="12" customHeight="1"/>
    <row r="128" customFormat="1" ht="12" customHeight="1"/>
    <row r="129" customFormat="1" ht="12" customHeight="1"/>
    <row r="130" customFormat="1" ht="12" customHeight="1"/>
    <row r="131" customFormat="1" ht="12" customHeight="1"/>
    <row r="132" customFormat="1" ht="12" customHeight="1"/>
    <row r="133" customFormat="1" ht="12" customHeight="1"/>
    <row r="134" customFormat="1" ht="12" customHeight="1"/>
    <row r="135" customFormat="1" ht="12" customHeight="1"/>
    <row r="136" customFormat="1" ht="12" customHeight="1"/>
    <row r="137" customFormat="1" ht="12" customHeight="1"/>
    <row r="138" customFormat="1" ht="12" customHeight="1"/>
    <row r="139" customFormat="1" ht="12" customHeight="1"/>
    <row r="140" customFormat="1" ht="12" customHeight="1"/>
    <row r="141" customFormat="1" ht="12" customHeight="1"/>
    <row r="142" customFormat="1" ht="12" customHeight="1"/>
    <row r="143" customFormat="1" ht="12" customHeight="1"/>
    <row r="144" customFormat="1" ht="12" customHeight="1"/>
    <row r="145" customFormat="1" ht="12" customHeight="1"/>
    <row r="146" customFormat="1" ht="12" customHeight="1"/>
    <row r="147" customFormat="1" ht="12" customHeight="1"/>
    <row r="148" customFormat="1" ht="12" customHeight="1"/>
    <row r="149" customFormat="1" ht="12" customHeight="1"/>
    <row r="150" customFormat="1" ht="12" customHeight="1"/>
    <row r="151" customFormat="1" ht="12" customHeight="1"/>
    <row r="152" customFormat="1" ht="12" customHeight="1"/>
    <row r="153" customFormat="1" ht="12" customHeight="1"/>
    <row r="154" customFormat="1" ht="12" customHeight="1"/>
    <row r="155" customFormat="1" ht="12" customHeight="1"/>
    <row r="156" customFormat="1" ht="12" customHeight="1"/>
    <row r="157" customFormat="1" ht="12" customHeight="1"/>
    <row r="158" customFormat="1" ht="12" customHeight="1"/>
    <row r="159" customFormat="1" ht="12" customHeight="1"/>
    <row r="160" customFormat="1" ht="12" customHeight="1"/>
    <row r="161" customFormat="1" ht="12" customHeight="1"/>
    <row r="162" customFormat="1" ht="12" customHeight="1"/>
    <row r="163" customFormat="1" ht="12" customHeight="1"/>
    <row r="164" customFormat="1" ht="12" customHeight="1"/>
    <row r="165" customFormat="1" ht="12" customHeight="1"/>
    <row r="166" customFormat="1" ht="12" customHeight="1"/>
    <row r="167" customFormat="1" ht="12" customHeight="1"/>
    <row r="168" customFormat="1" ht="12" customHeight="1"/>
    <row r="169" customFormat="1" ht="12" customHeight="1"/>
    <row r="170" customFormat="1" ht="12" customHeight="1"/>
    <row r="171" customFormat="1" ht="12" customHeight="1"/>
    <row r="172" customFormat="1" ht="12" customHeight="1"/>
    <row r="173" customFormat="1" ht="12" customHeight="1"/>
    <row r="174" customFormat="1" ht="12" customHeight="1"/>
    <row r="175" customFormat="1" ht="12" customHeight="1"/>
    <row r="176" customFormat="1" ht="12" customHeight="1"/>
    <row r="177" customFormat="1" ht="12" customHeight="1"/>
    <row r="178" customFormat="1" ht="12" customHeight="1"/>
    <row r="179" customFormat="1" ht="12" customHeight="1"/>
    <row r="180" customFormat="1" ht="12" customHeight="1"/>
    <row r="181" customFormat="1" ht="12" customHeight="1"/>
    <row r="182" customFormat="1" ht="12" customHeight="1"/>
    <row r="183" customFormat="1" ht="12" customHeight="1"/>
    <row r="184" customFormat="1" ht="12" customHeight="1"/>
    <row r="185" customFormat="1" ht="12" customHeight="1"/>
    <row r="186" customFormat="1" ht="12" customHeight="1"/>
    <row r="187" customFormat="1" ht="12" customHeight="1"/>
    <row r="188" customFormat="1" ht="12" customHeight="1"/>
    <row r="189" customFormat="1" ht="12" customHeight="1"/>
    <row r="190" customFormat="1" ht="12" customHeight="1"/>
    <row r="191" customFormat="1" ht="12" customHeight="1"/>
    <row r="192" customFormat="1" ht="12" customHeight="1"/>
    <row r="193" customFormat="1" ht="12" customHeight="1"/>
    <row r="194" customFormat="1" ht="12" customHeight="1"/>
    <row r="195" customFormat="1" ht="12" customHeight="1"/>
    <row r="196" customFormat="1" ht="12" customHeight="1"/>
    <row r="197" customFormat="1" ht="12" customHeight="1"/>
    <row r="198" customFormat="1" ht="12" customHeight="1"/>
    <row r="199" customFormat="1" ht="12" customHeight="1"/>
    <row r="200" customFormat="1" ht="12" customHeight="1"/>
    <row r="201" customFormat="1" ht="12" customHeight="1"/>
    <row r="202" customFormat="1" ht="12" customHeight="1"/>
    <row r="203" customFormat="1" ht="12" customHeight="1"/>
    <row r="204" customFormat="1" ht="12" customHeight="1"/>
    <row r="205" customFormat="1" ht="12" customHeight="1"/>
    <row r="206" customFormat="1" ht="12" customHeight="1"/>
    <row r="207" customFormat="1" ht="12" customHeight="1"/>
    <row r="208" customFormat="1" ht="12" customHeight="1"/>
    <row r="209" customFormat="1" ht="12" customHeight="1"/>
    <row r="210" customFormat="1" ht="12" customHeight="1"/>
    <row r="211" customFormat="1" ht="12" customHeight="1"/>
    <row r="212" customFormat="1" ht="12" customHeight="1"/>
    <row r="213" customFormat="1" ht="12" customHeight="1"/>
    <row r="214" customFormat="1" ht="12" customHeight="1"/>
    <row r="215" customFormat="1" ht="12" customHeight="1"/>
    <row r="216" customFormat="1" ht="12" customHeight="1"/>
    <row r="217" customFormat="1" ht="12" customHeight="1"/>
    <row r="218" customFormat="1" ht="12" customHeight="1"/>
    <row r="219" customFormat="1" ht="12" customHeight="1"/>
    <row r="220" customFormat="1" ht="12" customHeight="1"/>
    <row r="221" customFormat="1" ht="12" customHeight="1"/>
    <row r="222" customFormat="1" ht="12" customHeight="1"/>
    <row r="223" customFormat="1" ht="12" customHeight="1"/>
    <row r="224" customFormat="1" ht="12" customHeight="1"/>
    <row r="225" customFormat="1" ht="12" customHeight="1"/>
    <row r="226" customFormat="1" ht="12" customHeight="1"/>
    <row r="227" customFormat="1" ht="12" customHeight="1"/>
    <row r="228" customFormat="1" ht="12" customHeight="1"/>
    <row r="229" customFormat="1" ht="12" customHeight="1"/>
    <row r="230" customFormat="1" ht="12" customHeight="1"/>
    <row r="231" customFormat="1" ht="12" customHeight="1"/>
    <row r="232" customFormat="1" ht="12" customHeight="1"/>
    <row r="233" customFormat="1" ht="12" customHeight="1"/>
    <row r="234" customFormat="1" ht="12" customHeight="1"/>
    <row r="235" customFormat="1" ht="12" customHeight="1"/>
    <row r="236" customFormat="1" ht="12" customHeight="1"/>
    <row r="237" customFormat="1" ht="12" customHeight="1"/>
    <row r="238" customFormat="1" ht="12" customHeight="1"/>
    <row r="239" customFormat="1" ht="12" customHeight="1"/>
    <row r="240" customFormat="1" ht="12" customHeight="1"/>
    <row r="241" customFormat="1" ht="12" customHeight="1"/>
    <row r="242" customFormat="1" ht="12" customHeight="1"/>
    <row r="243" customFormat="1" ht="12" customHeight="1"/>
    <row r="244" customFormat="1" ht="12" customHeight="1"/>
    <row r="245" customFormat="1" ht="12" customHeight="1"/>
    <row r="246" customFormat="1" ht="12" customHeight="1"/>
    <row r="247" customFormat="1" ht="12" customHeight="1"/>
    <row r="248" customFormat="1" ht="12" customHeight="1"/>
    <row r="249" customFormat="1" ht="12" customHeight="1"/>
    <row r="250" customFormat="1" ht="12" customHeight="1"/>
    <row r="251" customFormat="1" ht="12" customHeight="1"/>
    <row r="252" customFormat="1" ht="12" customHeight="1"/>
    <row r="253" customFormat="1" ht="12" customHeight="1"/>
    <row r="254" customFormat="1" ht="12" customHeight="1"/>
    <row r="255" customFormat="1" ht="12" customHeight="1"/>
    <row r="256" customFormat="1" ht="12" customHeight="1"/>
    <row r="257" customFormat="1" ht="12" customHeight="1"/>
    <row r="258" customFormat="1" ht="12" customHeight="1"/>
    <row r="259" customFormat="1" ht="12" customHeight="1"/>
    <row r="260" customFormat="1" ht="12" customHeight="1"/>
    <row r="261" customFormat="1" ht="12" customHeight="1"/>
    <row r="262" customFormat="1" ht="12" customHeight="1"/>
    <row r="263" customFormat="1" ht="12" customHeight="1"/>
    <row r="264" customFormat="1" ht="12" customHeight="1"/>
    <row r="265" customFormat="1" ht="12" customHeight="1"/>
    <row r="266" customFormat="1" ht="12" customHeight="1"/>
    <row r="267" customFormat="1" ht="12" customHeight="1"/>
    <row r="268" customFormat="1" ht="12" customHeight="1"/>
    <row r="269" customFormat="1" ht="12" customHeight="1"/>
    <row r="270" customFormat="1" ht="12" customHeight="1"/>
    <row r="271" customFormat="1" ht="12" customHeight="1"/>
    <row r="272" customFormat="1" ht="12" customHeight="1"/>
    <row r="273" customFormat="1" ht="12" customHeight="1"/>
    <row r="274" customFormat="1" ht="12" customHeight="1"/>
    <row r="275" customFormat="1" ht="12" customHeight="1"/>
    <row r="276" customFormat="1" ht="12" customHeight="1"/>
    <row r="277" customFormat="1" ht="12" customHeight="1"/>
    <row r="278" customFormat="1" ht="12" customHeight="1"/>
    <row r="279" customFormat="1" ht="12" customHeight="1"/>
    <row r="280" customFormat="1" ht="12" customHeight="1"/>
    <row r="281" customFormat="1" ht="12" customHeight="1"/>
    <row r="282" customFormat="1" ht="12" customHeight="1"/>
    <row r="283" customFormat="1" ht="12" customHeight="1"/>
    <row r="284" customFormat="1" ht="12" customHeight="1"/>
    <row r="285" customFormat="1" ht="12" customHeight="1"/>
    <row r="286" customFormat="1" ht="12" customHeight="1"/>
    <row r="287" customFormat="1" ht="12" customHeight="1"/>
    <row r="288" customFormat="1" ht="12" customHeight="1"/>
    <row r="289" customFormat="1" ht="12" customHeight="1"/>
    <row r="290" customFormat="1" ht="12" customHeight="1"/>
    <row r="291" customFormat="1" ht="12" customHeight="1"/>
    <row r="292" customFormat="1" ht="12" customHeight="1"/>
    <row r="293" customFormat="1" ht="12" customHeight="1"/>
    <row r="294" customFormat="1" ht="12" customHeight="1"/>
    <row r="295" customFormat="1" ht="12" customHeight="1"/>
    <row r="296" customFormat="1" ht="12" customHeight="1"/>
    <row r="297" customFormat="1" ht="12" customHeight="1"/>
    <row r="298" customFormat="1" ht="12" customHeight="1"/>
    <row r="299" customFormat="1" ht="12" customHeight="1"/>
    <row r="300" customFormat="1" ht="12" customHeight="1"/>
    <row r="301" customFormat="1" ht="12" customHeight="1"/>
    <row r="302" customFormat="1" ht="12" customHeight="1"/>
    <row r="303" customFormat="1" ht="12" customHeight="1"/>
    <row r="304" customFormat="1" ht="12" customHeight="1"/>
    <row r="305" customFormat="1" ht="12" customHeight="1"/>
    <row r="306" customFormat="1" ht="12" customHeight="1"/>
    <row r="307" customFormat="1" ht="12" customHeight="1"/>
    <row r="308" customFormat="1" ht="12" customHeight="1"/>
    <row r="309" customFormat="1" ht="12" customHeight="1"/>
    <row r="310" customFormat="1" ht="12" customHeight="1"/>
    <row r="311" customFormat="1" ht="12" customHeight="1"/>
    <row r="312" customFormat="1" ht="12" customHeight="1"/>
    <row r="313" customFormat="1" ht="12" customHeight="1"/>
    <row r="314" customFormat="1" ht="12" customHeight="1"/>
    <row r="315" customFormat="1" ht="12" customHeight="1"/>
    <row r="316" customFormat="1" ht="12" customHeight="1"/>
    <row r="317" customFormat="1" ht="12" customHeight="1"/>
    <row r="318" customFormat="1" ht="12" customHeight="1"/>
    <row r="319" customFormat="1" ht="12" customHeight="1"/>
    <row r="320" customFormat="1" ht="12" customHeight="1"/>
    <row r="321" customFormat="1" ht="12" customHeight="1"/>
    <row r="322" customFormat="1" ht="12" customHeight="1"/>
    <row r="323" customFormat="1" ht="12" customHeight="1"/>
    <row r="324" customFormat="1" ht="12" customHeight="1"/>
    <row r="325" customFormat="1" ht="12" customHeight="1"/>
    <row r="326" customFormat="1" ht="12" customHeight="1"/>
    <row r="327" customFormat="1" ht="12" customHeight="1"/>
    <row r="328" customFormat="1" ht="12" customHeight="1"/>
    <row r="329" customFormat="1" ht="12" customHeight="1"/>
    <row r="330" customFormat="1" ht="12" customHeight="1"/>
    <row r="331" customFormat="1" ht="12" customHeight="1"/>
    <row r="332" customFormat="1" ht="12" customHeight="1"/>
    <row r="333" customFormat="1" ht="12" customHeight="1"/>
    <row r="334" customFormat="1" ht="12" customHeight="1"/>
    <row r="335" customFormat="1" ht="12" customHeight="1"/>
    <row r="336" customFormat="1" ht="12" customHeight="1"/>
    <row r="337" customFormat="1" ht="12" customHeight="1"/>
    <row r="338" customFormat="1" ht="12" customHeight="1"/>
    <row r="339" customFormat="1" ht="12" customHeight="1"/>
    <row r="340" customFormat="1" ht="12" customHeight="1"/>
    <row r="341" customFormat="1" ht="12" customHeight="1"/>
    <row r="342" customFormat="1" ht="12" customHeight="1"/>
    <row r="343" customFormat="1" ht="12" customHeight="1"/>
    <row r="344" customFormat="1" ht="12" customHeight="1"/>
    <row r="345" customFormat="1" ht="12" customHeight="1"/>
    <row r="346" customFormat="1" ht="12" customHeight="1"/>
    <row r="347" customFormat="1" ht="12" customHeight="1"/>
    <row r="348" customFormat="1" ht="12" customHeight="1"/>
    <row r="349" customFormat="1" ht="12" customHeight="1"/>
    <row r="350" customFormat="1" ht="12" customHeight="1"/>
    <row r="351" customFormat="1" ht="12" customHeight="1"/>
    <row r="352" customFormat="1" ht="12" customHeight="1"/>
    <row r="353" customFormat="1" ht="12" customHeight="1"/>
    <row r="354" customFormat="1" ht="12" customHeight="1"/>
    <row r="355" customFormat="1" ht="12" customHeight="1"/>
    <row r="356" customFormat="1" ht="12" customHeight="1"/>
    <row r="357" customFormat="1" ht="12" customHeight="1"/>
    <row r="358" customFormat="1" ht="12" customHeight="1"/>
    <row r="359" customFormat="1" ht="12" customHeight="1"/>
    <row r="360" customFormat="1" ht="12" customHeight="1"/>
    <row r="361" customFormat="1" ht="12" customHeight="1"/>
    <row r="362" customFormat="1" ht="12" customHeight="1"/>
    <row r="363" customFormat="1" ht="12" customHeight="1"/>
    <row r="364" customFormat="1" ht="12" customHeight="1"/>
    <row r="365" customFormat="1" ht="12" customHeight="1"/>
    <row r="366" customFormat="1" ht="12" customHeight="1"/>
    <row r="367" customFormat="1" ht="12" customHeight="1"/>
    <row r="368" customFormat="1" ht="12" customHeight="1"/>
    <row r="369" customFormat="1" ht="12" customHeight="1"/>
    <row r="370" customFormat="1" ht="12" customHeight="1"/>
    <row r="371" customFormat="1" ht="12" customHeight="1"/>
    <row r="372" customFormat="1" ht="12" customHeight="1"/>
    <row r="373" customFormat="1" ht="12" customHeight="1"/>
    <row r="374" customFormat="1" ht="12" customHeight="1"/>
    <row r="375" customFormat="1" ht="12" customHeight="1"/>
    <row r="376" customFormat="1" ht="12" customHeight="1"/>
    <row r="377" customFormat="1" ht="12" customHeight="1"/>
    <row r="378" customFormat="1" ht="12" customHeight="1"/>
    <row r="379" customFormat="1" ht="12" customHeight="1"/>
    <row r="380" customFormat="1" ht="12" customHeight="1"/>
    <row r="381" customFormat="1" ht="12" customHeight="1"/>
    <row r="382" customFormat="1" ht="12" customHeight="1"/>
    <row r="383" customFormat="1" ht="12" customHeight="1"/>
    <row r="384" customFormat="1" ht="12" customHeight="1"/>
    <row r="385" customFormat="1" ht="12" customHeight="1"/>
    <row r="386" customFormat="1" ht="12" customHeight="1"/>
    <row r="387" customFormat="1" ht="12" customHeight="1"/>
    <row r="388" customFormat="1" ht="12" customHeight="1"/>
    <row r="389" customFormat="1" ht="12" customHeight="1"/>
    <row r="390" customFormat="1" ht="12" customHeight="1"/>
    <row r="391" customFormat="1" ht="12" customHeight="1"/>
    <row r="392" customFormat="1" ht="12" customHeight="1"/>
    <row r="393" customFormat="1" ht="12" customHeight="1"/>
    <row r="394" customFormat="1" ht="12" customHeight="1"/>
    <row r="395" customFormat="1" ht="12" customHeight="1"/>
    <row r="396" customFormat="1" ht="12" customHeight="1"/>
    <row r="397" customFormat="1" ht="12" customHeight="1"/>
    <row r="398" customFormat="1" ht="12" customHeight="1"/>
    <row r="399" customFormat="1" ht="12" customHeight="1"/>
    <row r="400" customFormat="1" ht="12" customHeight="1"/>
    <row r="401" customFormat="1" ht="12" customHeight="1"/>
    <row r="402" customFormat="1" ht="12" customHeight="1"/>
    <row r="403" customFormat="1" ht="12" customHeight="1"/>
    <row r="404" customFormat="1" ht="12" customHeight="1"/>
    <row r="405" customFormat="1" ht="12" customHeight="1"/>
    <row r="406" customFormat="1" ht="12" customHeight="1"/>
    <row r="407" customFormat="1" ht="12" customHeight="1"/>
    <row r="408" customFormat="1" ht="12" customHeight="1"/>
    <row r="409" customFormat="1" ht="12" customHeight="1"/>
    <row r="410" customFormat="1" ht="12" customHeight="1"/>
    <row r="411" customFormat="1" ht="12" customHeight="1"/>
    <row r="412" customFormat="1" ht="12" customHeight="1"/>
    <row r="413" customFormat="1" ht="12" customHeight="1"/>
    <row r="414" customFormat="1" ht="12" customHeight="1"/>
    <row r="415" customFormat="1" ht="12" customHeight="1"/>
    <row r="416" customFormat="1" ht="12" customHeight="1"/>
    <row r="417" customFormat="1" ht="12" customHeight="1"/>
    <row r="418" customFormat="1" ht="12" customHeight="1"/>
    <row r="419" customFormat="1" ht="12" customHeight="1"/>
    <row r="420" customFormat="1" ht="12" customHeight="1"/>
    <row r="421" customFormat="1" ht="12" customHeight="1"/>
    <row r="422" customFormat="1" ht="12" customHeight="1"/>
    <row r="423" customFormat="1" ht="12" customHeight="1"/>
    <row r="424" customFormat="1" ht="12" customHeight="1"/>
    <row r="425" customFormat="1" ht="12" customHeight="1"/>
    <row r="426" customFormat="1" ht="12" customHeight="1"/>
    <row r="427" customFormat="1" ht="12" customHeight="1"/>
    <row r="428" customFormat="1" ht="12" customHeight="1"/>
    <row r="429" customFormat="1" ht="12" customHeight="1"/>
    <row r="430" customFormat="1" ht="12" customHeight="1"/>
    <row r="431" customFormat="1" ht="12" customHeight="1"/>
    <row r="432" customFormat="1" ht="12" customHeight="1"/>
    <row r="433" customFormat="1" ht="12" customHeight="1"/>
    <row r="434" customFormat="1" ht="12" customHeight="1"/>
    <row r="435" customFormat="1" ht="12" customHeight="1"/>
    <row r="436" customFormat="1" ht="12" customHeight="1"/>
    <row r="437" customFormat="1" ht="12" customHeight="1"/>
    <row r="438" customFormat="1" ht="12" customHeight="1"/>
    <row r="439" customFormat="1" ht="12" customHeight="1"/>
    <row r="440" customFormat="1" ht="12" customHeight="1"/>
    <row r="441" customFormat="1" ht="12" customHeight="1"/>
    <row r="442" customFormat="1" ht="12" customHeight="1"/>
    <row r="443" customFormat="1" ht="12" customHeight="1"/>
    <row r="444" customFormat="1" ht="12" customHeight="1"/>
    <row r="445" customFormat="1" ht="12" customHeight="1"/>
    <row r="446" customFormat="1" ht="12" customHeight="1"/>
    <row r="447" customFormat="1" ht="12" customHeight="1"/>
    <row r="448" customFormat="1" ht="12" customHeight="1"/>
    <row r="449" customFormat="1" ht="12" customHeight="1"/>
    <row r="450" customFormat="1" ht="12" customHeight="1"/>
    <row r="451" customFormat="1" ht="12" customHeight="1"/>
    <row r="452" customFormat="1" ht="12" customHeight="1"/>
    <row r="453" customFormat="1" ht="12" customHeight="1"/>
    <row r="454" customFormat="1" ht="12" customHeight="1"/>
    <row r="455" customFormat="1" ht="12" customHeight="1"/>
    <row r="456" customFormat="1" ht="12" customHeight="1"/>
    <row r="457" customFormat="1" ht="12" customHeight="1"/>
    <row r="458" customFormat="1" ht="12" customHeight="1"/>
    <row r="459" customFormat="1" ht="12" customHeight="1"/>
    <row r="460" customFormat="1" ht="12" customHeight="1"/>
    <row r="461" customFormat="1" ht="12" customHeight="1"/>
    <row r="462" customFormat="1" ht="12" customHeight="1"/>
    <row r="463" customFormat="1" ht="12" customHeight="1"/>
    <row r="464" customFormat="1" ht="12" customHeight="1"/>
    <row r="465" customFormat="1" ht="12" customHeight="1"/>
    <row r="466" customFormat="1" ht="12" customHeight="1"/>
    <row r="467" customFormat="1" ht="12" customHeight="1"/>
    <row r="468" customFormat="1" ht="12" customHeight="1"/>
    <row r="469" customFormat="1" ht="12" customHeight="1"/>
    <row r="470" customFormat="1" ht="12" customHeight="1"/>
    <row r="471" customFormat="1" ht="12" customHeight="1"/>
    <row r="472" customFormat="1" ht="12" customHeight="1"/>
    <row r="473" customFormat="1" ht="12" customHeight="1"/>
    <row r="474" customFormat="1" ht="12" customHeight="1"/>
    <row r="475" customFormat="1" ht="12" customHeight="1"/>
    <row r="476" customFormat="1" ht="12" customHeight="1"/>
    <row r="477" customFormat="1" ht="12" customHeight="1"/>
    <row r="478" customFormat="1" ht="12" customHeight="1"/>
    <row r="479" customFormat="1" ht="12" customHeight="1"/>
    <row r="480" customFormat="1" ht="12" customHeight="1"/>
    <row r="481" customFormat="1" ht="12" customHeight="1"/>
    <row r="482" customFormat="1" ht="12" customHeight="1"/>
    <row r="483" customFormat="1" ht="12" customHeight="1"/>
    <row r="484" customFormat="1" ht="12" customHeight="1"/>
    <row r="485" customFormat="1" ht="12" customHeight="1"/>
    <row r="486" customFormat="1" ht="12" customHeight="1"/>
    <row r="487" customFormat="1" ht="12" customHeight="1"/>
    <row r="488" customFormat="1" ht="12" customHeight="1"/>
    <row r="489" customFormat="1" ht="12" customHeight="1"/>
    <row r="490" customFormat="1" ht="12" customHeight="1"/>
    <row r="491" customFormat="1" ht="12" customHeight="1"/>
    <row r="492" customFormat="1" ht="12" customHeight="1"/>
    <row r="493" customFormat="1" ht="12" customHeight="1"/>
    <row r="494" customFormat="1" ht="12" customHeight="1"/>
    <row r="495" customFormat="1" ht="12" customHeight="1"/>
    <row r="496" customFormat="1" ht="12" customHeight="1"/>
    <row r="497" customFormat="1" ht="12" customHeight="1"/>
    <row r="498" customFormat="1" ht="12" customHeight="1"/>
    <row r="499" customFormat="1" ht="12" customHeight="1"/>
    <row r="500" customFormat="1" ht="12" customHeight="1"/>
    <row r="501" customFormat="1" ht="12" customHeight="1"/>
    <row r="502" customFormat="1" ht="12" customHeight="1"/>
    <row r="503" customFormat="1" ht="12" customHeight="1"/>
    <row r="504" customFormat="1" ht="12" customHeight="1"/>
    <row r="505" customFormat="1" ht="12" customHeight="1"/>
    <row r="506" customFormat="1" ht="12" customHeight="1"/>
    <row r="507" customFormat="1" ht="12" customHeight="1"/>
    <row r="508" customFormat="1" ht="12" customHeight="1"/>
    <row r="509" customFormat="1" ht="12" customHeight="1"/>
    <row r="510" customFormat="1" ht="12" customHeight="1"/>
    <row r="511" customFormat="1" ht="12" customHeight="1"/>
    <row r="512" customFormat="1" ht="12" customHeight="1"/>
    <row r="513" customFormat="1" ht="12" customHeight="1"/>
    <row r="514" customFormat="1" ht="12" customHeight="1"/>
    <row r="515" customFormat="1" ht="12" customHeight="1"/>
    <row r="516" customFormat="1" ht="12" customHeight="1"/>
    <row r="517" customFormat="1" ht="12" customHeight="1"/>
    <row r="518" customFormat="1" ht="12" customHeight="1"/>
    <row r="519" customFormat="1" ht="12" customHeight="1"/>
    <row r="520" customFormat="1" ht="12" customHeight="1"/>
    <row r="521" customFormat="1" ht="12" customHeight="1"/>
    <row r="522" customFormat="1" ht="12" customHeight="1"/>
    <row r="523" customFormat="1" ht="12" customHeight="1"/>
    <row r="524" customFormat="1" ht="12" customHeight="1"/>
    <row r="525" customFormat="1" ht="12" customHeight="1"/>
    <row r="526" customFormat="1" ht="12" customHeight="1"/>
    <row r="527" customFormat="1" ht="12" customHeight="1"/>
    <row r="528" customFormat="1" ht="12" customHeight="1"/>
    <row r="529" customFormat="1" ht="12" customHeight="1"/>
    <row r="530" customFormat="1" ht="12" customHeight="1"/>
    <row r="531" customFormat="1" ht="12" customHeight="1"/>
    <row r="532" customFormat="1" ht="12" customHeight="1"/>
    <row r="533" customFormat="1" ht="12" customHeight="1"/>
    <row r="534" customFormat="1" ht="12" customHeight="1"/>
    <row r="535" customFormat="1" ht="12" customHeight="1"/>
    <row r="536" customFormat="1" ht="12" customHeight="1"/>
    <row r="537" customFormat="1" ht="12" customHeight="1"/>
    <row r="538" customFormat="1" ht="12" customHeight="1"/>
    <row r="539" customFormat="1" ht="12" customHeight="1"/>
    <row r="540" customFormat="1" ht="12" customHeight="1"/>
    <row r="541" customFormat="1" ht="12" customHeight="1"/>
    <row r="542" customFormat="1" ht="12" customHeight="1"/>
    <row r="543" customFormat="1" ht="12" customHeight="1"/>
    <row r="544" customFormat="1" ht="12" customHeight="1"/>
    <row r="545" customFormat="1" ht="12" customHeight="1"/>
    <row r="546" customFormat="1" ht="12" customHeight="1"/>
    <row r="547" customFormat="1" ht="12" customHeight="1"/>
    <row r="548" customFormat="1" ht="12" customHeight="1"/>
    <row r="549" customFormat="1" ht="12" customHeight="1"/>
    <row r="550" customFormat="1" ht="12" customHeight="1"/>
    <row r="551" customFormat="1" ht="12" customHeight="1"/>
    <row r="552" customFormat="1" ht="12" customHeight="1"/>
    <row r="553" customFormat="1" ht="12" customHeight="1"/>
    <row r="554" customFormat="1" ht="12" customHeight="1"/>
    <row r="555" customFormat="1" ht="12" customHeight="1"/>
    <row r="556" customFormat="1" ht="12" customHeight="1"/>
    <row r="557" customFormat="1" ht="12" customHeight="1"/>
    <row r="558" customFormat="1" ht="12" customHeight="1"/>
    <row r="559" customFormat="1" ht="12" customHeight="1"/>
    <row r="560" customFormat="1" ht="12" customHeight="1"/>
    <row r="561" customFormat="1" ht="12" customHeight="1"/>
    <row r="562" customFormat="1" ht="12" customHeight="1"/>
    <row r="563" customFormat="1" ht="12" customHeight="1"/>
    <row r="564" customFormat="1" ht="12" customHeight="1"/>
    <row r="565" customFormat="1" ht="12" customHeight="1"/>
    <row r="566" customFormat="1" ht="12" customHeight="1"/>
    <row r="567" customFormat="1" ht="12" customHeight="1"/>
    <row r="568" customFormat="1" ht="12" customHeight="1"/>
    <row r="569" customFormat="1" ht="12" customHeight="1"/>
    <row r="570" customFormat="1" ht="12" customHeight="1"/>
    <row r="571" customFormat="1" ht="12" customHeight="1"/>
    <row r="572" customFormat="1" ht="12" customHeight="1"/>
    <row r="573" customFormat="1" ht="12" customHeight="1"/>
    <row r="574" customFormat="1" ht="12" customHeight="1"/>
    <row r="575" customFormat="1" ht="12" customHeight="1"/>
    <row r="576" customFormat="1" ht="12" customHeight="1"/>
    <row r="577" customFormat="1" ht="12" customHeight="1"/>
    <row r="578" customFormat="1" ht="12" customHeight="1"/>
    <row r="579" customFormat="1" ht="12" customHeight="1"/>
    <row r="580" customFormat="1" ht="12" customHeight="1"/>
    <row r="581" customFormat="1" ht="12" customHeight="1"/>
    <row r="582" customFormat="1" ht="12" customHeight="1"/>
    <row r="583" customFormat="1" ht="12" customHeight="1"/>
    <row r="584" customFormat="1" ht="12" customHeight="1"/>
    <row r="585" customFormat="1" ht="12" customHeight="1"/>
    <row r="586" customFormat="1" ht="12" customHeight="1"/>
    <row r="587" customFormat="1" ht="12" customHeight="1"/>
    <row r="588" customFormat="1" ht="12" customHeight="1"/>
    <row r="589" customFormat="1" ht="12" customHeight="1"/>
    <row r="590" customFormat="1" ht="12" customHeight="1"/>
    <row r="591" customFormat="1" ht="12" customHeight="1"/>
    <row r="592" customFormat="1" ht="12" customHeight="1"/>
    <row r="593" customFormat="1" ht="12" customHeight="1"/>
    <row r="594" customFormat="1" ht="12" customHeight="1"/>
    <row r="595" customFormat="1" ht="12" customHeight="1"/>
    <row r="596" customFormat="1" ht="12" customHeight="1"/>
    <row r="597" customFormat="1" ht="12" customHeight="1"/>
    <row r="598" customFormat="1" ht="12" customHeight="1"/>
    <row r="599" customFormat="1" ht="12" customHeight="1"/>
    <row r="600" customFormat="1" ht="12" customHeight="1"/>
    <row r="601" customFormat="1" ht="12" customHeight="1"/>
    <row r="602" customFormat="1" ht="12" customHeight="1"/>
    <row r="603" customFormat="1" ht="12" customHeight="1"/>
    <row r="604" customFormat="1" ht="12" customHeight="1"/>
    <row r="605" customFormat="1" ht="12" customHeight="1"/>
    <row r="606" customFormat="1" ht="12" customHeight="1"/>
    <row r="607" customFormat="1" ht="12" customHeight="1"/>
    <row r="608" customFormat="1" ht="12" customHeight="1"/>
    <row r="609" customFormat="1" ht="12" customHeight="1"/>
    <row r="610" customFormat="1" ht="12" customHeight="1"/>
    <row r="611" customFormat="1" ht="12" customHeight="1"/>
    <row r="612" customFormat="1" ht="12" customHeight="1"/>
    <row r="613" customFormat="1" ht="12" customHeight="1"/>
    <row r="614" customFormat="1" ht="12" customHeight="1"/>
    <row r="615" customFormat="1" ht="12" customHeight="1"/>
    <row r="616" customFormat="1" ht="12" customHeight="1"/>
    <row r="617" customFormat="1" ht="12" customHeight="1"/>
    <row r="618" customFormat="1" ht="12" customHeight="1"/>
    <row r="619" customFormat="1" ht="12" customHeight="1"/>
    <row r="620" customFormat="1" ht="12" customHeight="1"/>
    <row r="621" customFormat="1" ht="12" customHeight="1"/>
    <row r="622" customFormat="1" ht="12" customHeight="1"/>
    <row r="623" customFormat="1" ht="12" customHeight="1"/>
    <row r="624" customFormat="1" ht="12" customHeight="1"/>
    <row r="625" customFormat="1" ht="12" customHeight="1"/>
    <row r="626" customFormat="1" ht="12" customHeight="1"/>
    <row r="627" customFormat="1" ht="12" customHeight="1"/>
    <row r="628" customFormat="1" ht="12" customHeight="1"/>
    <row r="629" customFormat="1" ht="12" customHeight="1"/>
    <row r="630" customFormat="1" ht="12" customHeight="1"/>
    <row r="631" customFormat="1" ht="12" customHeight="1"/>
    <row r="632" customFormat="1" ht="12" customHeight="1"/>
    <row r="633" customFormat="1" ht="12" customHeight="1"/>
    <row r="634" customFormat="1" ht="12" customHeight="1"/>
    <row r="635" customFormat="1" ht="12" customHeight="1"/>
    <row r="636" customFormat="1" ht="12" customHeight="1"/>
    <row r="637" customFormat="1" ht="12" customHeight="1"/>
    <row r="638" customFormat="1" ht="12" customHeight="1"/>
    <row r="639" customFormat="1" ht="12" customHeight="1"/>
    <row r="640" customFormat="1" ht="12" customHeight="1"/>
    <row r="641" customFormat="1" ht="12" customHeight="1"/>
    <row r="642" customFormat="1" ht="12" customHeight="1"/>
    <row r="643" customFormat="1" ht="12" customHeight="1"/>
    <row r="644" customFormat="1" ht="12" customHeight="1"/>
    <row r="645" customFormat="1" ht="12" customHeight="1"/>
    <row r="646" customFormat="1" ht="12" customHeight="1"/>
    <row r="647" customFormat="1" ht="12" customHeight="1"/>
    <row r="648" customFormat="1" ht="12" customHeight="1"/>
    <row r="649" customFormat="1" ht="12" customHeight="1"/>
    <row r="650" customFormat="1" ht="12" customHeight="1"/>
    <row r="651" customFormat="1" ht="12" customHeight="1"/>
    <row r="652" customFormat="1" ht="12" customHeight="1"/>
    <row r="653" customFormat="1" ht="12" customHeight="1"/>
    <row r="654" customFormat="1" ht="12" customHeight="1"/>
    <row r="655" customFormat="1" ht="12" customHeight="1"/>
    <row r="656" customFormat="1" ht="12" customHeight="1"/>
    <row r="657" customFormat="1" ht="12" customHeight="1"/>
    <row r="658" customFormat="1" ht="12" customHeight="1"/>
    <row r="659" customFormat="1" ht="12" customHeight="1"/>
    <row r="660" customFormat="1" ht="12" customHeight="1"/>
    <row r="661" customFormat="1" ht="12" customHeight="1"/>
    <row r="662" customFormat="1" ht="12" customHeight="1"/>
    <row r="663" customFormat="1" ht="12" customHeight="1"/>
    <row r="664" customFormat="1" ht="12" customHeight="1"/>
    <row r="665" customFormat="1" ht="12" customHeight="1"/>
    <row r="666" customFormat="1" ht="12" customHeight="1"/>
    <row r="667" customFormat="1" ht="12" customHeight="1"/>
    <row r="668" customFormat="1" ht="12" customHeight="1"/>
    <row r="669" customFormat="1" ht="12" customHeight="1"/>
    <row r="670" customFormat="1" ht="12" customHeight="1"/>
    <row r="671" customFormat="1" ht="12" customHeight="1"/>
    <row r="672" customFormat="1" ht="12" customHeight="1"/>
    <row r="673" customFormat="1" ht="12" customHeight="1"/>
    <row r="674" customFormat="1" ht="12" customHeight="1"/>
    <row r="675" customFormat="1" ht="12" customHeight="1"/>
    <row r="676" customFormat="1" ht="12" customHeight="1"/>
    <row r="677" customFormat="1" ht="12" customHeight="1"/>
    <row r="678" customFormat="1" ht="12" customHeight="1"/>
    <row r="679" customFormat="1" ht="12" customHeight="1"/>
    <row r="680" customFormat="1" ht="12" customHeight="1"/>
    <row r="681" customFormat="1" ht="12" customHeight="1"/>
    <row r="682" customFormat="1" ht="12" customHeight="1"/>
    <row r="683" customFormat="1" ht="12" customHeight="1"/>
    <row r="684" customFormat="1" ht="12" customHeight="1"/>
    <row r="685" customFormat="1" ht="12" customHeight="1"/>
    <row r="686" customFormat="1" ht="12" customHeight="1"/>
    <row r="687" customFormat="1" ht="12" customHeight="1"/>
    <row r="688" customFormat="1" ht="12" customHeight="1"/>
    <row r="689" customFormat="1" ht="12" customHeight="1"/>
    <row r="690" customFormat="1" ht="12" customHeight="1"/>
    <row r="691" customFormat="1" ht="12" customHeight="1"/>
    <row r="692" customFormat="1" ht="12" customHeight="1"/>
    <row r="693" customFormat="1" ht="12" customHeight="1"/>
    <row r="694" customFormat="1" ht="12" customHeight="1"/>
    <row r="695" customFormat="1" ht="12" customHeight="1"/>
    <row r="696" customFormat="1" ht="12" customHeight="1"/>
    <row r="697" customFormat="1" ht="12" customHeight="1"/>
    <row r="698" customFormat="1" ht="12" customHeight="1"/>
    <row r="699" customFormat="1" ht="12" customHeight="1"/>
    <row r="700" customFormat="1" ht="12" customHeight="1"/>
    <row r="701" customFormat="1" ht="12" customHeight="1"/>
    <row r="702" customFormat="1" ht="12" customHeight="1"/>
    <row r="703" customFormat="1" ht="12" customHeight="1"/>
    <row r="704" customFormat="1" ht="12" customHeight="1"/>
    <row r="705" customFormat="1" ht="12" customHeight="1"/>
    <row r="706" customFormat="1" ht="12" customHeight="1"/>
    <row r="707" customFormat="1" ht="12" customHeight="1"/>
    <row r="708" customFormat="1" ht="12" customHeight="1"/>
    <row r="709" customFormat="1" ht="12" customHeight="1"/>
    <row r="710" customFormat="1" ht="12" customHeight="1"/>
    <row r="711" customFormat="1" ht="12" customHeight="1"/>
    <row r="712" customFormat="1" ht="12" customHeight="1"/>
    <row r="713" customFormat="1" ht="12" customHeight="1"/>
    <row r="714" customFormat="1" ht="12" customHeight="1"/>
    <row r="715" customFormat="1" ht="12" customHeight="1"/>
    <row r="716" customFormat="1" ht="12" customHeight="1"/>
    <row r="717" customFormat="1" ht="12" customHeight="1"/>
    <row r="718" customFormat="1" ht="12" customHeight="1"/>
    <row r="719" customFormat="1" ht="12" customHeight="1"/>
    <row r="720" customFormat="1" ht="12" customHeight="1"/>
    <row r="721" customFormat="1" ht="12" customHeight="1"/>
    <row r="722" customFormat="1" ht="12" customHeight="1"/>
    <row r="723" customFormat="1" ht="12" customHeight="1"/>
    <row r="724" customFormat="1" ht="12" customHeight="1"/>
    <row r="725" customFormat="1" ht="12" customHeight="1"/>
    <row r="726" customFormat="1" ht="12" customHeight="1"/>
    <row r="727" customFormat="1" ht="12" customHeight="1"/>
    <row r="728" customFormat="1" ht="12" customHeight="1"/>
    <row r="729" customFormat="1" ht="12" customHeight="1"/>
    <row r="730" customFormat="1" ht="12" customHeight="1"/>
    <row r="731" customFormat="1" ht="12" customHeight="1"/>
    <row r="732" customFormat="1" ht="12" customHeight="1"/>
    <row r="733" customFormat="1" ht="12" customHeight="1"/>
    <row r="734" customFormat="1" ht="12" customHeight="1"/>
    <row r="735" customFormat="1" ht="12" customHeight="1"/>
    <row r="736" customFormat="1" ht="12" customHeight="1"/>
    <row r="737" customFormat="1" ht="12" customHeight="1"/>
    <row r="738" customFormat="1" ht="12" customHeight="1"/>
    <row r="739" customFormat="1" ht="12" customHeight="1"/>
    <row r="740" customFormat="1" ht="12" customHeight="1"/>
    <row r="741" customFormat="1" ht="12" customHeight="1"/>
    <row r="742" customFormat="1" ht="12" customHeight="1"/>
    <row r="743" customFormat="1" ht="12" customHeight="1"/>
    <row r="744" customFormat="1" ht="12" customHeight="1"/>
    <row r="745" customFormat="1" ht="12" customHeight="1"/>
    <row r="746" customFormat="1" ht="12" customHeight="1"/>
    <row r="747" customFormat="1" ht="12" customHeight="1"/>
    <row r="748" customFormat="1" ht="12" customHeight="1"/>
    <row r="749" customFormat="1" ht="12" customHeight="1"/>
    <row r="750" customFormat="1" ht="12" customHeight="1"/>
    <row r="751" customFormat="1" ht="12" customHeight="1"/>
    <row r="752" customFormat="1" ht="12" customHeight="1"/>
    <row r="753" customFormat="1" ht="12" customHeight="1"/>
    <row r="754" customFormat="1" ht="12" customHeight="1"/>
    <row r="755" customFormat="1" ht="12" customHeight="1"/>
    <row r="756" customFormat="1" ht="12" customHeight="1"/>
    <row r="757" customFormat="1" ht="12" customHeight="1"/>
    <row r="758" customFormat="1" ht="12" customHeight="1"/>
    <row r="759" customFormat="1" ht="12" customHeight="1"/>
    <row r="760" customFormat="1" ht="12" customHeight="1"/>
    <row r="761" customFormat="1" ht="12" customHeight="1"/>
    <row r="762" customFormat="1" ht="12" customHeight="1"/>
    <row r="763" customFormat="1" ht="12" customHeight="1"/>
    <row r="764" customFormat="1" ht="12" customHeight="1"/>
    <row r="765" customFormat="1" ht="12" customHeight="1"/>
    <row r="766" customFormat="1" ht="12" customHeight="1"/>
    <row r="767" customFormat="1" ht="12" customHeight="1"/>
    <row r="768" customFormat="1" ht="12" customHeight="1"/>
    <row r="769" customFormat="1" ht="12" customHeight="1"/>
    <row r="770" customFormat="1" ht="12" customHeight="1"/>
    <row r="771" customFormat="1" ht="12" customHeight="1"/>
    <row r="772" customFormat="1" ht="12" customHeight="1"/>
    <row r="773" customFormat="1" ht="12" customHeight="1"/>
    <row r="774" customFormat="1" ht="12" customHeight="1"/>
    <row r="775" customFormat="1" ht="12" customHeight="1"/>
    <row r="776" customFormat="1" ht="12" customHeight="1"/>
    <row r="777" customFormat="1" ht="12" customHeight="1"/>
    <row r="778" customFormat="1" ht="12" customHeight="1"/>
    <row r="779" customFormat="1" ht="12" customHeight="1"/>
    <row r="780" customFormat="1" ht="12" customHeight="1"/>
    <row r="781" customFormat="1" ht="12" customHeight="1"/>
    <row r="782" customFormat="1" ht="12" customHeight="1"/>
    <row r="783" customFormat="1" ht="12" customHeight="1"/>
    <row r="784" customFormat="1" ht="12" customHeight="1"/>
    <row r="785" customFormat="1" ht="12" customHeight="1"/>
    <row r="786" customFormat="1" ht="12" customHeight="1"/>
    <row r="787" customFormat="1" ht="12" customHeight="1"/>
    <row r="788" customFormat="1" ht="12" customHeight="1"/>
    <row r="789" customFormat="1" ht="12" customHeight="1"/>
    <row r="790" customFormat="1" ht="12" customHeight="1"/>
    <row r="791" customFormat="1" ht="12" customHeight="1"/>
    <row r="792" customFormat="1" ht="12" customHeight="1"/>
    <row r="793" customFormat="1" ht="12" customHeight="1"/>
    <row r="794" customFormat="1" ht="12" customHeight="1"/>
    <row r="795" customFormat="1" ht="12" customHeight="1"/>
    <row r="796" customFormat="1" ht="12" customHeight="1"/>
    <row r="797" customFormat="1" ht="12" customHeight="1"/>
    <row r="798" customFormat="1" ht="12" customHeight="1"/>
    <row r="799" customFormat="1" ht="12" customHeight="1"/>
    <row r="800" customFormat="1" ht="12" customHeight="1"/>
    <row r="801" customFormat="1" ht="12" customHeight="1"/>
    <row r="802" customFormat="1" ht="12" customHeight="1"/>
    <row r="803" customFormat="1" ht="12" customHeight="1"/>
    <row r="804" customFormat="1" ht="12" customHeight="1"/>
    <row r="805" customFormat="1" ht="12" customHeight="1"/>
    <row r="806" customFormat="1" ht="12" customHeight="1"/>
    <row r="807" customFormat="1" ht="12" customHeight="1"/>
    <row r="808" customFormat="1" ht="12" customHeight="1"/>
    <row r="809" customFormat="1" ht="12" customHeight="1"/>
    <row r="810" customFormat="1" ht="12" customHeight="1"/>
    <row r="811" customFormat="1" ht="12" customHeight="1"/>
    <row r="812" customFormat="1" ht="12" customHeight="1"/>
    <row r="813" customFormat="1" ht="12" customHeight="1"/>
    <row r="814" customFormat="1" ht="12" customHeight="1"/>
    <row r="815" customFormat="1" ht="12" customHeight="1"/>
    <row r="816" customFormat="1" ht="12" customHeight="1"/>
    <row r="817" customFormat="1" ht="12" customHeight="1"/>
    <row r="818" customFormat="1" ht="12" customHeight="1"/>
    <row r="819" customFormat="1" ht="12" customHeight="1"/>
    <row r="820" customFormat="1" ht="12" customHeight="1"/>
    <row r="821" customFormat="1" ht="12" customHeight="1"/>
    <row r="822" customFormat="1" ht="12" customHeight="1"/>
    <row r="823" customFormat="1" ht="12" customHeight="1"/>
    <row r="824" customFormat="1" ht="12" customHeight="1"/>
    <row r="825" customFormat="1" ht="12" customHeight="1"/>
    <row r="826" customFormat="1" ht="12" customHeight="1"/>
    <row r="827" customFormat="1" ht="12" customHeight="1"/>
    <row r="828" customFormat="1" ht="12" customHeight="1"/>
    <row r="829" customFormat="1" ht="12" customHeight="1"/>
    <row r="830" customFormat="1" ht="12" customHeight="1"/>
    <row r="831" customFormat="1" ht="12" customHeight="1"/>
    <row r="832" customFormat="1" ht="12" customHeight="1"/>
    <row r="833" customFormat="1" ht="12" customHeight="1"/>
    <row r="834" customFormat="1" ht="12" customHeight="1"/>
    <row r="835" customFormat="1" ht="12" customHeight="1"/>
    <row r="836" customFormat="1" ht="12" customHeight="1"/>
    <row r="837" customFormat="1" ht="12" customHeight="1"/>
    <row r="838" customFormat="1" ht="12" customHeight="1"/>
    <row r="839" customFormat="1" ht="12" customHeight="1"/>
    <row r="840" customFormat="1" ht="12" customHeight="1"/>
    <row r="841" customFormat="1" ht="12" customHeight="1"/>
    <row r="842" customFormat="1" ht="12" customHeight="1"/>
    <row r="843" customFormat="1" ht="12" customHeight="1"/>
    <row r="844" customFormat="1" ht="12" customHeight="1"/>
    <row r="845" customFormat="1" ht="12" customHeight="1"/>
    <row r="846" customFormat="1" ht="12" customHeight="1"/>
    <row r="847" customFormat="1" ht="12" customHeight="1"/>
    <row r="848" customFormat="1" ht="12" customHeight="1"/>
    <row r="849" customFormat="1" ht="12" customHeight="1"/>
    <row r="850" customFormat="1" ht="12" customHeight="1"/>
    <row r="851" customFormat="1" ht="12" customHeight="1"/>
    <row r="852" customFormat="1" ht="12" customHeight="1"/>
    <row r="853" customFormat="1" ht="12" customHeight="1"/>
    <row r="854" customFormat="1" ht="12" customHeight="1"/>
    <row r="855" customFormat="1" ht="12" customHeight="1"/>
    <row r="856" customFormat="1" ht="12" customHeight="1"/>
    <row r="857" customFormat="1" ht="12" customHeight="1"/>
    <row r="858" customFormat="1" ht="12" customHeight="1"/>
    <row r="859" customFormat="1" ht="12" customHeight="1"/>
    <row r="860" customFormat="1" ht="12" customHeight="1"/>
    <row r="861" customFormat="1" ht="12" customHeight="1"/>
    <row r="862" customFormat="1" ht="12" customHeight="1"/>
    <row r="863" customFormat="1" ht="12" customHeight="1"/>
    <row r="864" customFormat="1" ht="12" customHeight="1"/>
    <row r="865" customFormat="1" ht="12" customHeight="1"/>
    <row r="866" customFormat="1" ht="12" customHeight="1"/>
    <row r="867" customFormat="1" ht="12" customHeight="1"/>
    <row r="868" customFormat="1" ht="12" customHeight="1"/>
    <row r="869" customFormat="1" ht="12" customHeight="1"/>
    <row r="870" customFormat="1" ht="12" customHeight="1"/>
    <row r="871" customFormat="1" ht="12" customHeight="1"/>
    <row r="872" customFormat="1" ht="12" customHeight="1"/>
    <row r="873" customFormat="1" ht="12" customHeight="1"/>
    <row r="874" customFormat="1" ht="12" customHeight="1"/>
    <row r="875" customFormat="1" ht="12" customHeight="1"/>
    <row r="876" customFormat="1" ht="12" customHeight="1"/>
    <row r="877" customFormat="1" ht="12" customHeight="1"/>
    <row r="878" customFormat="1" ht="12" customHeight="1"/>
    <row r="879" customFormat="1" ht="12" customHeight="1"/>
    <row r="880" customFormat="1" ht="12" customHeight="1"/>
    <row r="881" customFormat="1" ht="12" customHeight="1"/>
    <row r="882" customFormat="1" ht="12" customHeight="1"/>
    <row r="883" customFormat="1" ht="12" customHeight="1"/>
    <row r="884" customFormat="1" ht="12" customHeight="1"/>
    <row r="885" customFormat="1" ht="12" customHeight="1"/>
    <row r="886" customFormat="1" ht="12" customHeight="1"/>
    <row r="887" customFormat="1" ht="12" customHeight="1"/>
    <row r="888" customFormat="1" ht="12" customHeight="1"/>
    <row r="889" customFormat="1" ht="12" customHeight="1"/>
    <row r="890" customFormat="1" ht="12" customHeight="1"/>
    <row r="891" customFormat="1" ht="12" customHeight="1"/>
    <row r="892" customFormat="1" ht="12" customHeight="1"/>
    <row r="893" customFormat="1" ht="12" customHeight="1"/>
    <row r="894" customFormat="1" ht="12" customHeight="1"/>
    <row r="895" customFormat="1" ht="12" customHeight="1"/>
    <row r="896" customFormat="1" ht="12" customHeight="1"/>
    <row r="897" customFormat="1" ht="12" customHeight="1"/>
    <row r="898" customFormat="1" ht="12" customHeight="1"/>
    <row r="899" customFormat="1" ht="12" customHeight="1"/>
    <row r="900" customFormat="1" ht="12" customHeight="1"/>
    <row r="901" customFormat="1" ht="12" customHeight="1"/>
    <row r="902" customFormat="1" ht="12" customHeight="1"/>
    <row r="903" customFormat="1" ht="12" customHeight="1"/>
    <row r="904" customFormat="1" ht="12" customHeight="1"/>
    <row r="905" customFormat="1" ht="12" customHeight="1"/>
    <row r="906" customFormat="1" ht="12" customHeight="1"/>
    <row r="907" customFormat="1" ht="12" customHeight="1"/>
    <row r="908" customFormat="1" ht="12" customHeight="1"/>
    <row r="909" customFormat="1" ht="12" customHeight="1"/>
    <row r="910" customFormat="1" ht="12" customHeight="1"/>
    <row r="911" customFormat="1" ht="12" customHeight="1"/>
    <row r="912" customFormat="1" ht="12" customHeight="1"/>
    <row r="913" customFormat="1" ht="12" customHeight="1"/>
    <row r="914" customFormat="1" ht="12" customHeight="1"/>
    <row r="915" customFormat="1" ht="12" customHeight="1"/>
    <row r="916" customFormat="1" ht="12" customHeight="1"/>
    <row r="917" customFormat="1" ht="12" customHeight="1"/>
    <row r="918" customFormat="1" ht="12" customHeight="1"/>
    <row r="919" customFormat="1" ht="12" customHeight="1"/>
    <row r="920" customFormat="1" ht="12" customHeight="1"/>
    <row r="921" customFormat="1" ht="12" customHeight="1"/>
    <row r="922" customFormat="1" ht="12" customHeight="1"/>
    <row r="923" customFormat="1" ht="12" customHeight="1"/>
    <row r="924" customFormat="1" ht="12" customHeight="1"/>
    <row r="925" customFormat="1" ht="12" customHeight="1"/>
    <row r="926" customFormat="1" ht="12" customHeight="1"/>
    <row r="927" customFormat="1" ht="12" customHeight="1"/>
    <row r="928" customFormat="1" ht="12" customHeight="1"/>
    <row r="929" customFormat="1" ht="12" customHeight="1"/>
    <row r="930" customFormat="1" ht="12" customHeight="1"/>
    <row r="931" customFormat="1" ht="12" customHeight="1"/>
    <row r="932" customFormat="1" ht="12" customHeight="1"/>
    <row r="933" customFormat="1" ht="12" customHeight="1"/>
    <row r="934" customFormat="1" ht="12" customHeight="1"/>
    <row r="935" customFormat="1" ht="12" customHeight="1"/>
    <row r="936" customFormat="1" ht="12" customHeight="1"/>
    <row r="937" customFormat="1" ht="12" customHeight="1"/>
    <row r="938" customFormat="1" ht="12" customHeight="1"/>
    <row r="939" customFormat="1" ht="12" customHeight="1"/>
    <row r="940" customFormat="1" ht="12" customHeight="1"/>
    <row r="941" customFormat="1" ht="12" customHeight="1"/>
    <row r="942" customFormat="1" ht="12" customHeight="1"/>
    <row r="943" customFormat="1" ht="12" customHeight="1"/>
    <row r="944" customFormat="1" ht="12" customHeight="1"/>
    <row r="945" customFormat="1" ht="12" customHeight="1"/>
    <row r="946" customFormat="1" ht="12" customHeight="1"/>
    <row r="947" customFormat="1" ht="12" customHeight="1"/>
    <row r="948" customFormat="1" ht="12" customHeight="1"/>
    <row r="949" customFormat="1" ht="12" customHeight="1"/>
    <row r="950" customFormat="1" ht="12" customHeight="1"/>
    <row r="951" customFormat="1" ht="12" customHeight="1"/>
    <row r="952" customFormat="1" ht="12" customHeight="1"/>
    <row r="953" customFormat="1" ht="12" customHeight="1"/>
    <row r="954" customFormat="1" ht="12" customHeight="1"/>
    <row r="955" customFormat="1" ht="12" customHeight="1"/>
    <row r="956" customFormat="1" ht="12" customHeight="1"/>
    <row r="957" customFormat="1" ht="12" customHeight="1"/>
    <row r="958" customFormat="1" ht="12" customHeight="1"/>
    <row r="959" customFormat="1" ht="12" customHeight="1"/>
    <row r="960" customFormat="1" ht="12" customHeight="1"/>
    <row r="961" customFormat="1" ht="12" customHeight="1"/>
    <row r="962" customFormat="1" ht="12" customHeight="1"/>
    <row r="963" customFormat="1" ht="12" customHeight="1"/>
    <row r="964" customFormat="1" ht="12" customHeight="1"/>
    <row r="965" customFormat="1" ht="12" customHeight="1"/>
    <row r="966" customFormat="1" ht="12" customHeight="1"/>
    <row r="967" customFormat="1" ht="12" customHeight="1"/>
    <row r="968" customFormat="1" ht="12" customHeight="1"/>
    <row r="969" customFormat="1" ht="12" customHeight="1"/>
    <row r="970" customFormat="1" ht="12" customHeight="1"/>
    <row r="971" customFormat="1" ht="12" customHeight="1"/>
    <row r="972" customFormat="1" ht="12" customHeight="1"/>
    <row r="973" customFormat="1" ht="12" customHeight="1"/>
    <row r="974" customFormat="1" ht="12" customHeight="1"/>
    <row r="975" customFormat="1" ht="12" customHeight="1"/>
    <row r="976" customFormat="1" ht="12" customHeight="1"/>
    <row r="977" customFormat="1" ht="12" customHeight="1"/>
    <row r="978" customFormat="1" ht="12" customHeight="1"/>
    <row r="979" customFormat="1" ht="12" customHeight="1"/>
    <row r="980" customFormat="1" ht="12" customHeight="1"/>
    <row r="981" customFormat="1" ht="12" customHeight="1"/>
    <row r="982" customFormat="1" ht="12" customHeight="1"/>
    <row r="983" customFormat="1" ht="12" customHeight="1"/>
    <row r="984" customFormat="1" ht="12" customHeight="1"/>
    <row r="985" customFormat="1" ht="12" customHeight="1"/>
    <row r="986" customFormat="1" ht="12" customHeight="1"/>
    <row r="987" customFormat="1" ht="12" customHeight="1"/>
    <row r="988" customFormat="1" ht="12" customHeight="1"/>
    <row r="989" customFormat="1" ht="12" customHeight="1"/>
    <row r="990" customFormat="1" ht="12" customHeight="1"/>
    <row r="991" customFormat="1" ht="12" customHeight="1"/>
    <row r="992" customFormat="1" ht="12" customHeight="1"/>
    <row r="993" customFormat="1" ht="12" customHeight="1"/>
    <row r="994" customFormat="1" ht="12" customHeight="1"/>
    <row r="995" customFormat="1" ht="12" customHeight="1"/>
    <row r="996" customFormat="1" ht="12" customHeight="1"/>
    <row r="997" customFormat="1" ht="12" customHeight="1"/>
    <row r="998" customFormat="1" ht="12" customHeight="1"/>
    <row r="999" customFormat="1" ht="12" customHeight="1"/>
    <row r="1000" customFormat="1" ht="12" customHeight="1"/>
  </sheetData>
  <mergeCells count="1">
    <mergeCell ref="C1:D1"/>
  </mergeCells>
  <dataValidations count="2">
    <dataValidation type="list" allowBlank="1" showErrorMessage="1" sqref="B4" xr:uid="{59439294-01B3-6643-856F-9B5572E9B2A3}">
      <formula1>arbeiders</formula1>
    </dataValidation>
    <dataValidation type="list" allowBlank="1" showErrorMessage="1" sqref="B5" xr:uid="{BC298028-777B-7149-BCF5-9EF54C4E6B08}">
      <formula1>productie</formula1>
    </dataValidation>
  </dataValidations>
  <pageMargins left="0.75" right="0.75" top="1" bottom="1" header="0" footer="0"/>
  <pageSetup paperSize="9" orientation="landscape"/>
  <legacyDrawing r:id="rId1"/>
</worksheet>
</file>

<file path=xl/worksheets/sheet4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>
    <pageSetUpPr fitToPage="1"/>
  </sheetPr>
  <dimension ref="A1:Z1000"/>
  <sheetViews>
    <sheetView workbookViewId="0">
      <selection sqref="A1:XFD1048576"/>
    </sheetView>
  </sheetViews>
  <sheetFormatPr defaultColWidth="14.5" defaultRowHeight="15" customHeight="1"/>
  <cols>
    <col min="1" max="1" width="42.375" customWidth="1"/>
    <col min="2" max="2" width="12.5" customWidth="1"/>
    <col min="3" max="4" width="13.875" customWidth="1"/>
    <col min="5" max="26" width="11" customWidth="1"/>
  </cols>
  <sheetData>
    <row r="1" spans="1:26" s="93" customFormat="1" ht="15.95" customHeight="1">
      <c r="A1" s="128" t="s">
        <v>40</v>
      </c>
      <c r="B1" s="129">
        <v>2026</v>
      </c>
      <c r="C1" s="169" t="s">
        <v>151</v>
      </c>
      <c r="D1" s="182"/>
    </row>
    <row r="2" spans="1:26" ht="12" customHeight="1"/>
    <row r="3" spans="1:26" ht="12" customHeight="1">
      <c r="A3" s="17" t="s">
        <v>42</v>
      </c>
      <c r="B3" s="18" t="s">
        <v>15</v>
      </c>
    </row>
    <row r="4" spans="1:26" ht="12" customHeight="1">
      <c r="A4" s="17" t="s">
        <v>43</v>
      </c>
      <c r="B4" s="18" t="s">
        <v>15</v>
      </c>
    </row>
    <row r="5" spans="1:26" ht="12" customHeight="1">
      <c r="A5" s="17" t="s">
        <v>44</v>
      </c>
      <c r="B5" s="18" t="s">
        <v>15</v>
      </c>
    </row>
    <row r="6" spans="1:26" ht="12" customHeight="1">
      <c r="A6" s="17" t="s">
        <v>45</v>
      </c>
      <c r="B6" s="19">
        <v>0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2" customHeight="1"/>
    <row r="8" spans="1:26" ht="12" customHeight="1">
      <c r="A8" s="15" t="s">
        <v>46</v>
      </c>
    </row>
    <row r="9" spans="1:26" ht="12" customHeight="1">
      <c r="A9" s="17" t="s">
        <v>47</v>
      </c>
      <c r="B9" s="20" t="s">
        <v>152</v>
      </c>
    </row>
    <row r="10" spans="1:26" ht="12" customHeight="1">
      <c r="A10" s="17" t="s">
        <v>49</v>
      </c>
      <c r="B10" s="18" t="s">
        <v>15</v>
      </c>
    </row>
    <row r="11" spans="1:26" ht="12" customHeight="1">
      <c r="A11" s="17" t="s">
        <v>50</v>
      </c>
      <c r="B11" s="18" t="s">
        <v>15</v>
      </c>
      <c r="C11" s="7" t="s">
        <v>15</v>
      </c>
      <c r="D11" s="6" t="s">
        <v>15</v>
      </c>
      <c r="E11" s="6"/>
      <c r="F11" s="6"/>
    </row>
    <row r="12" spans="1:26" ht="12" customHeight="1">
      <c r="A12" s="17" t="s">
        <v>51</v>
      </c>
      <c r="B12" s="18" t="s">
        <v>15</v>
      </c>
      <c r="C12" s="7" t="s">
        <v>15</v>
      </c>
      <c r="D12" s="6"/>
      <c r="E12" s="6"/>
      <c r="F12" s="6"/>
    </row>
    <row r="13" spans="1:26" ht="12" customHeight="1">
      <c r="A13" s="17" t="s">
        <v>52</v>
      </c>
      <c r="B13" s="18" t="s">
        <v>15</v>
      </c>
      <c r="C13" s="7" t="s">
        <v>15</v>
      </c>
    </row>
    <row r="14" spans="1:26" ht="12" customHeight="1"/>
    <row r="15" spans="1:26" ht="12" customHeight="1">
      <c r="A15" s="17" t="s">
        <v>53</v>
      </c>
      <c r="B15" s="21">
        <v>0</v>
      </c>
    </row>
    <row r="16" spans="1:26" ht="12" customHeight="1">
      <c r="A16" s="17" t="s">
        <v>54</v>
      </c>
      <c r="B16" s="21">
        <v>0</v>
      </c>
    </row>
    <row r="17" spans="1:3" ht="12" customHeight="1">
      <c r="A17" s="17" t="s">
        <v>55</v>
      </c>
      <c r="B17" s="21">
        <v>0</v>
      </c>
    </row>
    <row r="18" spans="1:3" ht="12" customHeight="1">
      <c r="A18" s="17" t="s">
        <v>56</v>
      </c>
      <c r="B18" s="21">
        <v>0</v>
      </c>
    </row>
    <row r="19" spans="1:3" ht="12" customHeight="1">
      <c r="A19" s="7" t="s">
        <v>15</v>
      </c>
      <c r="B19" s="7" t="s">
        <v>15</v>
      </c>
      <c r="C19" s="7" t="s">
        <v>15</v>
      </c>
    </row>
    <row r="20" spans="1:3" ht="12" customHeight="1">
      <c r="A20" s="17" t="s">
        <v>57</v>
      </c>
      <c r="B20" s="22">
        <v>0</v>
      </c>
      <c r="C20" s="7" t="s">
        <v>124</v>
      </c>
    </row>
    <row r="21" spans="1:3" ht="12" customHeight="1">
      <c r="A21" s="17" t="s">
        <v>59</v>
      </c>
      <c r="B21" s="48">
        <f>(((52*5)-20-10)/11)*B20</f>
        <v>0</v>
      </c>
      <c r="C21" s="7" t="s">
        <v>125</v>
      </c>
    </row>
    <row r="22" spans="1:3" ht="12" customHeight="1">
      <c r="A22" s="17" t="s">
        <v>62</v>
      </c>
      <c r="B22" s="24">
        <f t="shared" ref="B22:B25" si="0">B15*$B$20</f>
        <v>0</v>
      </c>
      <c r="C22" s="7" t="s">
        <v>15</v>
      </c>
    </row>
    <row r="23" spans="1:3" ht="12" customHeight="1">
      <c r="A23" s="17" t="s">
        <v>126</v>
      </c>
      <c r="B23" s="24">
        <f t="shared" si="0"/>
        <v>0</v>
      </c>
      <c r="C23" s="7" t="s">
        <v>15</v>
      </c>
    </row>
    <row r="24" spans="1:3" ht="12" customHeight="1">
      <c r="A24" s="17" t="s">
        <v>64</v>
      </c>
      <c r="B24" s="24">
        <f t="shared" si="0"/>
        <v>0</v>
      </c>
      <c r="C24" s="7" t="s">
        <v>15</v>
      </c>
    </row>
    <row r="25" spans="1:3" ht="12" customHeight="1">
      <c r="A25" s="17" t="s">
        <v>65</v>
      </c>
      <c r="B25" s="24">
        <f t="shared" si="0"/>
        <v>0</v>
      </c>
    </row>
    <row r="26" spans="1:3" ht="12" customHeight="1">
      <c r="A26" s="7" t="s">
        <v>15</v>
      </c>
      <c r="B26" s="7" t="s">
        <v>15</v>
      </c>
      <c r="C26" s="7" t="s">
        <v>15</v>
      </c>
    </row>
    <row r="27" spans="1:3" ht="12" customHeight="1">
      <c r="A27" s="17" t="s">
        <v>66</v>
      </c>
      <c r="B27" s="25">
        <v>0</v>
      </c>
      <c r="C27" s="7" t="s">
        <v>67</v>
      </c>
    </row>
    <row r="28" spans="1:3" ht="12" customHeight="1">
      <c r="A28" s="17" t="s">
        <v>68</v>
      </c>
      <c r="B28" s="25">
        <v>0</v>
      </c>
      <c r="C28" s="7" t="s">
        <v>69</v>
      </c>
    </row>
    <row r="29" spans="1:3" ht="12" customHeight="1">
      <c r="A29" s="17" t="s">
        <v>70</v>
      </c>
      <c r="B29" s="25">
        <v>0</v>
      </c>
      <c r="C29" s="7" t="s">
        <v>67</v>
      </c>
    </row>
    <row r="30" spans="1:3" ht="12" customHeight="1">
      <c r="A30" s="17" t="s">
        <v>70</v>
      </c>
      <c r="B30" s="25">
        <v>0</v>
      </c>
      <c r="C30" s="7" t="s">
        <v>69</v>
      </c>
    </row>
    <row r="31" spans="1:3" ht="12" customHeight="1">
      <c r="A31" s="17" t="s">
        <v>71</v>
      </c>
      <c r="B31" s="25">
        <v>0</v>
      </c>
      <c r="C31" s="7" t="s">
        <v>69</v>
      </c>
    </row>
    <row r="32" spans="1:3" ht="12" customHeight="1">
      <c r="A32" s="17" t="s">
        <v>73</v>
      </c>
      <c r="B32" s="25">
        <v>0</v>
      </c>
      <c r="C32" s="7" t="s">
        <v>67</v>
      </c>
    </row>
    <row r="33" spans="1:17" ht="12" customHeight="1"/>
    <row r="34" spans="1:17" ht="12" customHeight="1">
      <c r="A34" s="17" t="s">
        <v>75</v>
      </c>
      <c r="B34" s="8">
        <f>'RSZ-tarieven'!B5</f>
        <v>0.30609999999999998</v>
      </c>
      <c r="C34" s="8"/>
    </row>
    <row r="35" spans="1:17" ht="12" customHeight="1">
      <c r="A35" s="17" t="s">
        <v>76</v>
      </c>
      <c r="B35" s="8">
        <f>'RSZ-tarieven'!B15</f>
        <v>1.9799999999999998E-2</v>
      </c>
      <c r="C35" s="8"/>
    </row>
    <row r="36" spans="1:17" ht="12" customHeight="1">
      <c r="A36" s="17" t="s">
        <v>77</v>
      </c>
      <c r="B36" s="22">
        <f>IF(B6&lt;10,0,1.69%)</f>
        <v>0</v>
      </c>
      <c r="C36" s="8"/>
    </row>
    <row r="37" spans="1:17" ht="12" customHeight="1">
      <c r="A37" s="17" t="s">
        <v>78</v>
      </c>
      <c r="B37" s="26">
        <f>IF(B23&gt;3744,0,0.14*(11233.89-(B23*3))/3)</f>
        <v>524.2482</v>
      </c>
      <c r="C37" s="8" t="s">
        <v>15</v>
      </c>
    </row>
    <row r="38" spans="1:17" ht="12" customHeight="1">
      <c r="A38" s="17" t="s">
        <v>79</v>
      </c>
      <c r="B38" s="27"/>
    </row>
    <row r="39" spans="1:17" ht="12" customHeight="1">
      <c r="A39" s="17" t="s">
        <v>80</v>
      </c>
      <c r="B39" s="27"/>
    </row>
    <row r="40" spans="1:17" ht="12" customHeight="1">
      <c r="J40" s="28" t="s">
        <v>81</v>
      </c>
      <c r="M40" s="29" t="s">
        <v>15</v>
      </c>
      <c r="Q40" s="24"/>
    </row>
    <row r="41" spans="1:17" ht="12" customHeight="1">
      <c r="B41" s="30">
        <f>B1</f>
        <v>2026</v>
      </c>
      <c r="C41" s="20" t="s">
        <v>82</v>
      </c>
      <c r="D41" s="20" t="s">
        <v>83</v>
      </c>
      <c r="E41" s="20" t="s">
        <v>88</v>
      </c>
      <c r="F41" s="20" t="s">
        <v>84</v>
      </c>
      <c r="G41" s="20" t="s">
        <v>85</v>
      </c>
      <c r="H41" s="20" t="s">
        <v>86</v>
      </c>
      <c r="I41" s="20" t="s">
        <v>87</v>
      </c>
      <c r="J41" s="20" t="s">
        <v>89</v>
      </c>
      <c r="K41" s="20" t="s">
        <v>90</v>
      </c>
      <c r="L41" s="20" t="s">
        <v>91</v>
      </c>
      <c r="M41" s="20" t="s">
        <v>92</v>
      </c>
      <c r="N41" s="20" t="s">
        <v>93</v>
      </c>
      <c r="O41" s="20" t="s">
        <v>94</v>
      </c>
      <c r="P41" s="20" t="s">
        <v>95</v>
      </c>
    </row>
    <row r="42" spans="1:17" ht="12" customHeight="1">
      <c r="A42" s="7" t="s">
        <v>57</v>
      </c>
      <c r="B42" s="31" t="s">
        <v>96</v>
      </c>
      <c r="C42" s="105">
        <f t="shared" ref="C42:D42" si="1">$B$20</f>
        <v>0</v>
      </c>
      <c r="D42" s="106">
        <f t="shared" si="1"/>
        <v>0</v>
      </c>
      <c r="E42" s="107">
        <v>0.1027</v>
      </c>
      <c r="F42" s="106">
        <f t="shared" ref="F42:P42" si="2">$B$20</f>
        <v>0</v>
      </c>
      <c r="G42" s="106">
        <f t="shared" si="2"/>
        <v>0</v>
      </c>
      <c r="H42" s="106">
        <f t="shared" si="2"/>
        <v>0</v>
      </c>
      <c r="I42" s="106">
        <f t="shared" si="2"/>
        <v>0</v>
      </c>
      <c r="J42" s="106">
        <f t="shared" si="2"/>
        <v>0</v>
      </c>
      <c r="K42" s="106">
        <f t="shared" si="2"/>
        <v>0</v>
      </c>
      <c r="L42" s="106">
        <f t="shared" si="2"/>
        <v>0</v>
      </c>
      <c r="M42" s="106">
        <f t="shared" si="2"/>
        <v>0</v>
      </c>
      <c r="N42" s="106">
        <f t="shared" si="2"/>
        <v>0</v>
      </c>
      <c r="O42" s="106">
        <f t="shared" si="2"/>
        <v>0</v>
      </c>
      <c r="P42" s="108">
        <f t="shared" si="2"/>
        <v>0</v>
      </c>
    </row>
    <row r="43" spans="1:17" ht="12" customHeight="1">
      <c r="A43" s="7" t="s">
        <v>97</v>
      </c>
      <c r="B43" s="32">
        <f t="shared" ref="B43:B49" si="3">SUM(C43:P43)</f>
        <v>0</v>
      </c>
      <c r="C43" s="109">
        <f t="shared" ref="C43:C44" si="4">$B21</f>
        <v>0</v>
      </c>
      <c r="D43" s="110">
        <f t="shared" ref="D43:D44" si="5">C43</f>
        <v>0</v>
      </c>
      <c r="E43" s="111" t="s">
        <v>15</v>
      </c>
      <c r="F43" s="110">
        <f t="shared" ref="F43:F44" si="6">D43</f>
        <v>0</v>
      </c>
      <c r="G43" s="110">
        <f t="shared" ref="G43:I44" si="7">F43</f>
        <v>0</v>
      </c>
      <c r="H43" s="110">
        <f t="shared" si="7"/>
        <v>0</v>
      </c>
      <c r="I43" s="110">
        <f t="shared" si="7"/>
        <v>0</v>
      </c>
      <c r="J43" s="110" t="s">
        <v>15</v>
      </c>
      <c r="K43" s="110">
        <f t="shared" ref="K43:K44" si="8">I43</f>
        <v>0</v>
      </c>
      <c r="L43" s="110">
        <f t="shared" ref="L43:N44" si="9">K43</f>
        <v>0</v>
      </c>
      <c r="M43" s="110">
        <f t="shared" si="9"/>
        <v>0</v>
      </c>
      <c r="N43" s="110">
        <f t="shared" si="9"/>
        <v>0</v>
      </c>
      <c r="O43" s="111" t="s">
        <v>98</v>
      </c>
      <c r="P43" s="112">
        <f t="shared" ref="P43:P44" si="10">N43</f>
        <v>0</v>
      </c>
    </row>
    <row r="44" spans="1:17" ht="12" customHeight="1">
      <c r="A44" s="7" t="s">
        <v>99</v>
      </c>
      <c r="B44" s="33">
        <f t="shared" si="3"/>
        <v>0</v>
      </c>
      <c r="C44" s="34">
        <f t="shared" si="4"/>
        <v>0</v>
      </c>
      <c r="D44" s="24">
        <f t="shared" si="5"/>
        <v>0</v>
      </c>
      <c r="E44" s="35">
        <f>B22*11*108%*E42</f>
        <v>0</v>
      </c>
      <c r="F44" s="24">
        <f t="shared" si="6"/>
        <v>0</v>
      </c>
      <c r="G44" s="24">
        <f t="shared" si="7"/>
        <v>0</v>
      </c>
      <c r="H44" s="24">
        <f t="shared" si="7"/>
        <v>0</v>
      </c>
      <c r="I44" s="24">
        <f t="shared" si="7"/>
        <v>0</v>
      </c>
      <c r="J44" s="35" t="s">
        <v>98</v>
      </c>
      <c r="K44" s="24">
        <f t="shared" si="8"/>
        <v>0</v>
      </c>
      <c r="L44" s="24">
        <f t="shared" si="9"/>
        <v>0</v>
      </c>
      <c r="M44" s="24">
        <f t="shared" si="9"/>
        <v>0</v>
      </c>
      <c r="N44" s="24">
        <f t="shared" si="9"/>
        <v>0</v>
      </c>
      <c r="O44" s="24">
        <f>$B$18*$B20</f>
        <v>0</v>
      </c>
      <c r="P44" s="113">
        <f t="shared" si="10"/>
        <v>0</v>
      </c>
    </row>
    <row r="45" spans="1:17" ht="12" customHeight="1">
      <c r="A45" s="7" t="s">
        <v>100</v>
      </c>
      <c r="B45" s="33">
        <f t="shared" si="3"/>
        <v>0</v>
      </c>
      <c r="C45" s="34">
        <f>+$B27+(($B28)*C$43)</f>
        <v>0</v>
      </c>
      <c r="D45" s="24">
        <f>+$B27+($B28*D$43)</f>
        <v>0</v>
      </c>
      <c r="E45" s="35" t="s">
        <v>98</v>
      </c>
      <c r="F45" s="24">
        <f t="shared" ref="F45:I45" si="11">+$B27+($B28*F$43)</f>
        <v>0</v>
      </c>
      <c r="G45" s="24">
        <f t="shared" si="11"/>
        <v>0</v>
      </c>
      <c r="H45" s="24">
        <f t="shared" si="11"/>
        <v>0</v>
      </c>
      <c r="I45" s="24">
        <f t="shared" si="11"/>
        <v>0</v>
      </c>
      <c r="J45" s="35" t="s">
        <v>98</v>
      </c>
      <c r="K45" s="24">
        <f t="shared" ref="K45:N45" si="12">+$B27+($B28*K$43)</f>
        <v>0</v>
      </c>
      <c r="L45" s="24">
        <f t="shared" si="12"/>
        <v>0</v>
      </c>
      <c r="M45" s="24">
        <f t="shared" si="12"/>
        <v>0</v>
      </c>
      <c r="N45" s="24">
        <f t="shared" si="12"/>
        <v>0</v>
      </c>
      <c r="O45" s="35" t="s">
        <v>98</v>
      </c>
      <c r="P45" s="114">
        <f>+$B27+($B28*P$43)</f>
        <v>0</v>
      </c>
    </row>
    <row r="46" spans="1:17" ht="12" customHeight="1">
      <c r="A46" s="7" t="s">
        <v>101</v>
      </c>
      <c r="B46" s="33">
        <f t="shared" si="3"/>
        <v>0</v>
      </c>
      <c r="C46" s="34">
        <f>MAX(0,IF((C44+C45)&gt;0,((C44+C45)*108%)*(B34+B35+B36)-(B37+B38+B39),0))</f>
        <v>0</v>
      </c>
      <c r="D46" s="24">
        <f>MAX(0,IF((D44+D45)&gt;0,((D44+D45)*108%)*(B34+B35+B36)-(B37+B38+B39),0))</f>
        <v>0</v>
      </c>
      <c r="E46" s="35" t="s">
        <v>98</v>
      </c>
      <c r="F46" s="24">
        <f t="shared" ref="F46:I46" si="13">MAX(0,IF((F44+F45)&gt;0,((F44+F45)*108%)*($B34+$B35+$B36)-($B37+$B38+$B39),0))</f>
        <v>0</v>
      </c>
      <c r="G46" s="24">
        <f t="shared" si="13"/>
        <v>0</v>
      </c>
      <c r="H46" s="24">
        <f t="shared" si="13"/>
        <v>0</v>
      </c>
      <c r="I46" s="24">
        <f t="shared" si="13"/>
        <v>0</v>
      </c>
      <c r="J46" s="35" t="s">
        <v>98</v>
      </c>
      <c r="K46" s="24">
        <f t="shared" ref="K46:N46" si="14">MAX(0,IF((K44+K45)&gt;0,((K44+K45)*108%)*($B34+$B35+$B36)-($B37+$B38+$B39),0))</f>
        <v>0</v>
      </c>
      <c r="L46" s="24">
        <f t="shared" si="14"/>
        <v>0</v>
      </c>
      <c r="M46" s="24">
        <f t="shared" si="14"/>
        <v>0</v>
      </c>
      <c r="N46" s="24">
        <f t="shared" si="14"/>
        <v>0</v>
      </c>
      <c r="O46" s="24">
        <f>MAX(0,IF((O44)&gt;0,((O44)*108%)*($B34+$B35+$B36),0))</f>
        <v>0</v>
      </c>
      <c r="P46" s="114">
        <f>MAX(0,IF((P44+P45)&gt;0,((P44+P45)*108%)*($B34+$B35+$B36)-($B37+$B38+$B39),0))</f>
        <v>0</v>
      </c>
    </row>
    <row r="47" spans="1:17" ht="12" customHeight="1">
      <c r="A47" s="7" t="s">
        <v>102</v>
      </c>
      <c r="B47" s="33">
        <f t="shared" si="3"/>
        <v>0</v>
      </c>
      <c r="C47" s="34">
        <f t="shared" ref="C47:D47" si="15">$B29+($B30*C$43)</f>
        <v>0</v>
      </c>
      <c r="D47" s="35">
        <f t="shared" si="15"/>
        <v>0</v>
      </c>
      <c r="E47" s="35" t="s">
        <v>98</v>
      </c>
      <c r="F47" s="35">
        <f t="shared" ref="F47:I47" si="16">$B29+($B30*F$43)</f>
        <v>0</v>
      </c>
      <c r="G47" s="35">
        <f t="shared" si="16"/>
        <v>0</v>
      </c>
      <c r="H47" s="35">
        <f t="shared" si="16"/>
        <v>0</v>
      </c>
      <c r="I47" s="35">
        <f t="shared" si="16"/>
        <v>0</v>
      </c>
      <c r="J47" s="35" t="s">
        <v>98</v>
      </c>
      <c r="K47" s="35">
        <f t="shared" ref="K47:N47" si="17">$B29+($B30*K$43)</f>
        <v>0</v>
      </c>
      <c r="L47" s="35">
        <f t="shared" si="17"/>
        <v>0</v>
      </c>
      <c r="M47" s="35">
        <f t="shared" si="17"/>
        <v>0</v>
      </c>
      <c r="N47" s="35">
        <f t="shared" si="17"/>
        <v>0</v>
      </c>
      <c r="O47" s="35" t="s">
        <v>98</v>
      </c>
      <c r="P47" s="115">
        <f>$B29+($B30*P$43)</f>
        <v>0</v>
      </c>
    </row>
    <row r="48" spans="1:17" ht="12" customHeight="1">
      <c r="A48" s="7" t="s">
        <v>103</v>
      </c>
      <c r="B48" s="33">
        <f t="shared" si="3"/>
        <v>0</v>
      </c>
      <c r="C48" s="34">
        <f t="shared" ref="C48:D48" si="18">$B31*C$43</f>
        <v>0</v>
      </c>
      <c r="D48" s="24">
        <f t="shared" si="18"/>
        <v>0</v>
      </c>
      <c r="E48" s="35" t="s">
        <v>98</v>
      </c>
      <c r="F48" s="24">
        <f t="shared" ref="F48:I48" si="19">$B31*F$43</f>
        <v>0</v>
      </c>
      <c r="G48" s="24">
        <f t="shared" si="19"/>
        <v>0</v>
      </c>
      <c r="H48" s="24">
        <f t="shared" si="19"/>
        <v>0</v>
      </c>
      <c r="I48" s="24">
        <f t="shared" si="19"/>
        <v>0</v>
      </c>
      <c r="J48" s="35" t="s">
        <v>98</v>
      </c>
      <c r="K48" s="24">
        <f t="shared" ref="K48:N48" si="20">$B31*K$43</f>
        <v>0</v>
      </c>
      <c r="L48" s="24">
        <f t="shared" si="20"/>
        <v>0</v>
      </c>
      <c r="M48" s="24">
        <f t="shared" si="20"/>
        <v>0</v>
      </c>
      <c r="N48" s="24">
        <f t="shared" si="20"/>
        <v>0</v>
      </c>
      <c r="O48" s="35" t="s">
        <v>98</v>
      </c>
      <c r="P48" s="114">
        <f>$B31*P$43</f>
        <v>0</v>
      </c>
    </row>
    <row r="49" spans="1:16" ht="12" customHeight="1">
      <c r="A49" s="7" t="s">
        <v>104</v>
      </c>
      <c r="B49" s="36">
        <f t="shared" si="3"/>
        <v>0</v>
      </c>
      <c r="C49" s="116">
        <f t="shared" ref="C49:D49" si="21">$B32</f>
        <v>0</v>
      </c>
      <c r="D49" s="117">
        <f t="shared" si="21"/>
        <v>0</v>
      </c>
      <c r="E49" s="118" t="s">
        <v>98</v>
      </c>
      <c r="F49" s="117">
        <f t="shared" ref="F49:I49" si="22">$B32</f>
        <v>0</v>
      </c>
      <c r="G49" s="117">
        <f t="shared" si="22"/>
        <v>0</v>
      </c>
      <c r="H49" s="117">
        <f t="shared" si="22"/>
        <v>0</v>
      </c>
      <c r="I49" s="117">
        <f t="shared" si="22"/>
        <v>0</v>
      </c>
      <c r="J49" s="118" t="s">
        <v>98</v>
      </c>
      <c r="K49" s="117">
        <f t="shared" ref="K49:N49" si="23">$B32</f>
        <v>0</v>
      </c>
      <c r="L49" s="117">
        <f t="shared" si="23"/>
        <v>0</v>
      </c>
      <c r="M49" s="117">
        <f t="shared" si="23"/>
        <v>0</v>
      </c>
      <c r="N49" s="117">
        <f t="shared" si="23"/>
        <v>0</v>
      </c>
      <c r="O49" s="118" t="s">
        <v>98</v>
      </c>
      <c r="P49" s="119">
        <f>$B32</f>
        <v>0</v>
      </c>
    </row>
    <row r="50" spans="1:16" ht="12" customHeight="1">
      <c r="B50" s="37">
        <f t="shared" ref="B50:P50" si="24">SUM(B44:B49)</f>
        <v>0</v>
      </c>
      <c r="C50" s="120">
        <f t="shared" si="24"/>
        <v>0</v>
      </c>
      <c r="D50" s="121">
        <f t="shared" si="24"/>
        <v>0</v>
      </c>
      <c r="E50" s="121">
        <f t="shared" si="24"/>
        <v>0</v>
      </c>
      <c r="F50" s="121">
        <f t="shared" si="24"/>
        <v>0</v>
      </c>
      <c r="G50" s="121">
        <f t="shared" si="24"/>
        <v>0</v>
      </c>
      <c r="H50" s="121">
        <f t="shared" si="24"/>
        <v>0</v>
      </c>
      <c r="I50" s="121">
        <f t="shared" si="24"/>
        <v>0</v>
      </c>
      <c r="J50" s="121">
        <f t="shared" si="24"/>
        <v>0</v>
      </c>
      <c r="K50" s="121">
        <f t="shared" si="24"/>
        <v>0</v>
      </c>
      <c r="L50" s="121">
        <f t="shared" si="24"/>
        <v>0</v>
      </c>
      <c r="M50" s="121">
        <f t="shared" si="24"/>
        <v>0</v>
      </c>
      <c r="N50" s="121">
        <f t="shared" si="24"/>
        <v>0</v>
      </c>
      <c r="O50" s="121">
        <f t="shared" si="24"/>
        <v>0</v>
      </c>
      <c r="P50" s="122">
        <f t="shared" si="24"/>
        <v>0</v>
      </c>
    </row>
    <row r="51" spans="1:16" ht="12" customHeight="1">
      <c r="A51" s="38" t="s">
        <v>105</v>
      </c>
      <c r="B51" s="39">
        <f>(SUM(C50:P50)-B50)+(SUM(C44:P49)-B50)</f>
        <v>0</v>
      </c>
    </row>
    <row r="52" spans="1:16" ht="12" customHeight="1">
      <c r="B52" s="40" t="s">
        <v>106</v>
      </c>
    </row>
    <row r="53" spans="1:16" ht="12" customHeight="1">
      <c r="A53" s="8">
        <v>0.1027</v>
      </c>
      <c r="B53" s="41">
        <f>SUM(C53:P53)</f>
        <v>0</v>
      </c>
      <c r="C53" s="123">
        <f t="shared" ref="C53:D53" si="25">(C44*108%)*$A$53</f>
        <v>0</v>
      </c>
      <c r="D53" s="123">
        <f t="shared" si="25"/>
        <v>0</v>
      </c>
      <c r="E53" s="124" t="s">
        <v>98</v>
      </c>
      <c r="F53" s="123">
        <f t="shared" ref="F53:I53" si="26">(F44*108%)*$A$53</f>
        <v>0</v>
      </c>
      <c r="G53" s="123">
        <f t="shared" si="26"/>
        <v>0</v>
      </c>
      <c r="H53" s="123">
        <f t="shared" si="26"/>
        <v>0</v>
      </c>
      <c r="I53" s="123">
        <f t="shared" si="26"/>
        <v>0</v>
      </c>
      <c r="J53" s="124" t="s">
        <v>98</v>
      </c>
      <c r="K53" s="123">
        <f t="shared" ref="K53:P53" si="27">(K44*108%)*$A$53</f>
        <v>0</v>
      </c>
      <c r="L53" s="123">
        <f t="shared" si="27"/>
        <v>0</v>
      </c>
      <c r="M53" s="123">
        <f t="shared" si="27"/>
        <v>0</v>
      </c>
      <c r="N53" s="123">
        <f t="shared" si="27"/>
        <v>0</v>
      </c>
      <c r="O53" s="123">
        <v>0</v>
      </c>
      <c r="P53" s="125">
        <f t="shared" si="27"/>
        <v>0</v>
      </c>
    </row>
    <row r="54" spans="1:16" ht="12" customHeight="1"/>
    <row r="55" spans="1:16" ht="12" customHeight="1"/>
    <row r="56" spans="1:16" ht="12" customHeight="1"/>
    <row r="57" spans="1:16" ht="12" customHeight="1"/>
    <row r="58" spans="1:16" ht="12" customHeight="1"/>
    <row r="59" spans="1:16" ht="12" customHeight="1"/>
    <row r="60" spans="1:16" ht="12" customHeight="1"/>
    <row r="61" spans="1:16" ht="12" customHeight="1"/>
    <row r="62" spans="1:16" ht="12" customHeight="1"/>
    <row r="63" spans="1:16" ht="12" customHeight="1"/>
    <row r="64" spans="1:16" ht="12" customHeight="1"/>
    <row r="65" customFormat="1" ht="12" customHeight="1"/>
    <row r="66" customFormat="1" ht="12" customHeight="1"/>
    <row r="67" customFormat="1" ht="12" customHeight="1"/>
    <row r="68" customFormat="1" ht="12" customHeight="1"/>
    <row r="69" customFormat="1" ht="12" customHeight="1"/>
    <row r="70" customFormat="1" ht="12" customHeight="1"/>
    <row r="71" customFormat="1" ht="12" customHeight="1"/>
    <row r="72" customFormat="1" ht="12" customHeight="1"/>
    <row r="73" customFormat="1" ht="12" customHeight="1"/>
    <row r="74" customFormat="1" ht="12" customHeight="1"/>
    <row r="75" customFormat="1" ht="12" customHeight="1"/>
    <row r="76" customFormat="1" ht="12" customHeight="1"/>
    <row r="77" customFormat="1" ht="12" customHeight="1"/>
    <row r="78" customFormat="1" ht="12" customHeight="1"/>
    <row r="79" customFormat="1" ht="12" customHeight="1"/>
    <row r="80" customFormat="1" ht="12" customHeight="1"/>
    <row r="81" customFormat="1" ht="12" customHeight="1"/>
    <row r="82" customFormat="1" ht="12" customHeight="1"/>
    <row r="83" customFormat="1" ht="12" customHeight="1"/>
    <row r="84" customFormat="1" ht="12" customHeight="1"/>
    <row r="85" customFormat="1" ht="12" customHeight="1"/>
    <row r="86" customFormat="1" ht="12" customHeight="1"/>
    <row r="87" customFormat="1" ht="12" customHeight="1"/>
    <row r="88" customFormat="1" ht="12" customHeight="1"/>
    <row r="89" customFormat="1" ht="12" customHeight="1"/>
    <row r="90" customFormat="1" ht="12" customHeight="1"/>
    <row r="91" customFormat="1" ht="12" customHeight="1"/>
    <row r="92" customFormat="1" ht="12" customHeight="1"/>
    <row r="93" customFormat="1" ht="12" customHeight="1"/>
    <row r="94" customFormat="1" ht="12" customHeight="1"/>
    <row r="95" customFormat="1" ht="12" customHeight="1"/>
    <row r="96" customFormat="1" ht="12" customHeight="1"/>
    <row r="97" customFormat="1" ht="12" customHeight="1"/>
    <row r="98" customFormat="1" ht="12" customHeight="1"/>
    <row r="99" customFormat="1" ht="12" customHeight="1"/>
    <row r="100" customFormat="1" ht="12" customHeight="1"/>
    <row r="101" customFormat="1" ht="12" customHeight="1"/>
    <row r="102" customFormat="1" ht="12" customHeight="1"/>
    <row r="103" customFormat="1" ht="12" customHeight="1"/>
    <row r="104" customFormat="1" ht="12" customHeight="1"/>
    <row r="105" customFormat="1" ht="12" customHeight="1"/>
    <row r="106" customFormat="1" ht="12" customHeight="1"/>
    <row r="107" customFormat="1" ht="12" customHeight="1"/>
    <row r="108" customFormat="1" ht="12" customHeight="1"/>
    <row r="109" customFormat="1" ht="12" customHeight="1"/>
    <row r="110" customFormat="1" ht="12" customHeight="1"/>
    <row r="111" customFormat="1" ht="12" customHeight="1"/>
    <row r="112" customFormat="1" ht="12" customHeight="1"/>
    <row r="113" customFormat="1" ht="12" customHeight="1"/>
    <row r="114" customFormat="1" ht="12" customHeight="1"/>
    <row r="115" customFormat="1" ht="12" customHeight="1"/>
    <row r="116" customFormat="1" ht="12" customHeight="1"/>
    <row r="117" customFormat="1" ht="12" customHeight="1"/>
    <row r="118" customFormat="1" ht="12" customHeight="1"/>
    <row r="119" customFormat="1" ht="12" customHeight="1"/>
    <row r="120" customFormat="1" ht="12" customHeight="1"/>
    <row r="121" customFormat="1" ht="12" customHeight="1"/>
    <row r="122" customFormat="1" ht="12" customHeight="1"/>
    <row r="123" customFormat="1" ht="12" customHeight="1"/>
    <row r="124" customFormat="1" ht="12" customHeight="1"/>
    <row r="125" customFormat="1" ht="12" customHeight="1"/>
    <row r="126" customFormat="1" ht="12" customHeight="1"/>
    <row r="127" customFormat="1" ht="12" customHeight="1"/>
    <row r="128" customFormat="1" ht="12" customHeight="1"/>
    <row r="129" customFormat="1" ht="12" customHeight="1"/>
    <row r="130" customFormat="1" ht="12" customHeight="1"/>
    <row r="131" customFormat="1" ht="12" customHeight="1"/>
    <row r="132" customFormat="1" ht="12" customHeight="1"/>
    <row r="133" customFormat="1" ht="12" customHeight="1"/>
    <row r="134" customFormat="1" ht="12" customHeight="1"/>
    <row r="135" customFormat="1" ht="12" customHeight="1"/>
    <row r="136" customFormat="1" ht="12" customHeight="1"/>
    <row r="137" customFormat="1" ht="12" customHeight="1"/>
    <row r="138" customFormat="1" ht="12" customHeight="1"/>
    <row r="139" customFormat="1" ht="12" customHeight="1"/>
    <row r="140" customFormat="1" ht="12" customHeight="1"/>
    <row r="141" customFormat="1" ht="12" customHeight="1"/>
    <row r="142" customFormat="1" ht="12" customHeight="1"/>
    <row r="143" customFormat="1" ht="12" customHeight="1"/>
    <row r="144" customFormat="1" ht="12" customHeight="1"/>
    <row r="145" customFormat="1" ht="12" customHeight="1"/>
    <row r="146" customFormat="1" ht="12" customHeight="1"/>
    <row r="147" customFormat="1" ht="12" customHeight="1"/>
    <row r="148" customFormat="1" ht="12" customHeight="1"/>
    <row r="149" customFormat="1" ht="12" customHeight="1"/>
    <row r="150" customFormat="1" ht="12" customHeight="1"/>
    <row r="151" customFormat="1" ht="12" customHeight="1"/>
    <row r="152" customFormat="1" ht="12" customHeight="1"/>
    <row r="153" customFormat="1" ht="12" customHeight="1"/>
    <row r="154" customFormat="1" ht="12" customHeight="1"/>
    <row r="155" customFormat="1" ht="12" customHeight="1"/>
    <row r="156" customFormat="1" ht="12" customHeight="1"/>
    <row r="157" customFormat="1" ht="12" customHeight="1"/>
    <row r="158" customFormat="1" ht="12" customHeight="1"/>
    <row r="159" customFormat="1" ht="12" customHeight="1"/>
    <row r="160" customFormat="1" ht="12" customHeight="1"/>
    <row r="161" customFormat="1" ht="12" customHeight="1"/>
    <row r="162" customFormat="1" ht="12" customHeight="1"/>
    <row r="163" customFormat="1" ht="12" customHeight="1"/>
    <row r="164" customFormat="1" ht="12" customHeight="1"/>
    <row r="165" customFormat="1" ht="12" customHeight="1"/>
    <row r="166" customFormat="1" ht="12" customHeight="1"/>
    <row r="167" customFormat="1" ht="12" customHeight="1"/>
    <row r="168" customFormat="1" ht="12" customHeight="1"/>
    <row r="169" customFormat="1" ht="12" customHeight="1"/>
    <row r="170" customFormat="1" ht="12" customHeight="1"/>
    <row r="171" customFormat="1" ht="12" customHeight="1"/>
    <row r="172" customFormat="1" ht="12" customHeight="1"/>
    <row r="173" customFormat="1" ht="12" customHeight="1"/>
    <row r="174" customFormat="1" ht="12" customHeight="1"/>
    <row r="175" customFormat="1" ht="12" customHeight="1"/>
    <row r="176" customFormat="1" ht="12" customHeight="1"/>
    <row r="177" customFormat="1" ht="12" customHeight="1"/>
    <row r="178" customFormat="1" ht="12" customHeight="1"/>
    <row r="179" customFormat="1" ht="12" customHeight="1"/>
    <row r="180" customFormat="1" ht="12" customHeight="1"/>
    <row r="181" customFormat="1" ht="12" customHeight="1"/>
    <row r="182" customFormat="1" ht="12" customHeight="1"/>
    <row r="183" customFormat="1" ht="12" customHeight="1"/>
    <row r="184" customFormat="1" ht="12" customHeight="1"/>
    <row r="185" customFormat="1" ht="12" customHeight="1"/>
    <row r="186" customFormat="1" ht="12" customHeight="1"/>
    <row r="187" customFormat="1" ht="12" customHeight="1"/>
    <row r="188" customFormat="1" ht="12" customHeight="1"/>
    <row r="189" customFormat="1" ht="12" customHeight="1"/>
    <row r="190" customFormat="1" ht="12" customHeight="1"/>
    <row r="191" customFormat="1" ht="12" customHeight="1"/>
    <row r="192" customFormat="1" ht="12" customHeight="1"/>
    <row r="193" customFormat="1" ht="12" customHeight="1"/>
    <row r="194" customFormat="1" ht="12" customHeight="1"/>
    <row r="195" customFormat="1" ht="12" customHeight="1"/>
    <row r="196" customFormat="1" ht="12" customHeight="1"/>
    <row r="197" customFormat="1" ht="12" customHeight="1"/>
    <row r="198" customFormat="1" ht="12" customHeight="1"/>
    <row r="199" customFormat="1" ht="12" customHeight="1"/>
    <row r="200" customFormat="1" ht="12" customHeight="1"/>
    <row r="201" customFormat="1" ht="12" customHeight="1"/>
    <row r="202" customFormat="1" ht="12" customHeight="1"/>
    <row r="203" customFormat="1" ht="12" customHeight="1"/>
    <row r="204" customFormat="1" ht="12" customHeight="1"/>
    <row r="205" customFormat="1" ht="12" customHeight="1"/>
    <row r="206" customFormat="1" ht="12" customHeight="1"/>
    <row r="207" customFormat="1" ht="12" customHeight="1"/>
    <row r="208" customFormat="1" ht="12" customHeight="1"/>
    <row r="209" customFormat="1" ht="12" customHeight="1"/>
    <row r="210" customFormat="1" ht="12" customHeight="1"/>
    <row r="211" customFormat="1" ht="12" customHeight="1"/>
    <row r="212" customFormat="1" ht="12" customHeight="1"/>
    <row r="213" customFormat="1" ht="12" customHeight="1"/>
    <row r="214" customFormat="1" ht="12" customHeight="1"/>
    <row r="215" customFormat="1" ht="12" customHeight="1"/>
    <row r="216" customFormat="1" ht="12" customHeight="1"/>
    <row r="217" customFormat="1" ht="12" customHeight="1"/>
    <row r="218" customFormat="1" ht="12" customHeight="1"/>
    <row r="219" customFormat="1" ht="12" customHeight="1"/>
    <row r="220" customFormat="1" ht="12" customHeight="1"/>
    <row r="221" customFormat="1" ht="12" customHeight="1"/>
    <row r="222" customFormat="1" ht="12" customHeight="1"/>
    <row r="223" customFormat="1" ht="12" customHeight="1"/>
    <row r="224" customFormat="1" ht="12" customHeight="1"/>
    <row r="225" customFormat="1" ht="12" customHeight="1"/>
    <row r="226" customFormat="1" ht="12" customHeight="1"/>
    <row r="227" customFormat="1" ht="12" customHeight="1"/>
    <row r="228" customFormat="1" ht="12" customHeight="1"/>
    <row r="229" customFormat="1" ht="12" customHeight="1"/>
    <row r="230" customFormat="1" ht="12" customHeight="1"/>
    <row r="231" customFormat="1" ht="12" customHeight="1"/>
    <row r="232" customFormat="1" ht="12" customHeight="1"/>
    <row r="233" customFormat="1" ht="12" customHeight="1"/>
    <row r="234" customFormat="1" ht="12" customHeight="1"/>
    <row r="235" customFormat="1" ht="12" customHeight="1"/>
    <row r="236" customFormat="1" ht="12" customHeight="1"/>
    <row r="237" customFormat="1" ht="12" customHeight="1"/>
    <row r="238" customFormat="1" ht="12" customHeight="1"/>
    <row r="239" customFormat="1" ht="12" customHeight="1"/>
    <row r="240" customFormat="1" ht="12" customHeight="1"/>
    <row r="241" customFormat="1" ht="12" customHeight="1"/>
    <row r="242" customFormat="1" ht="12" customHeight="1"/>
    <row r="243" customFormat="1" ht="12" customHeight="1"/>
    <row r="244" customFormat="1" ht="12" customHeight="1"/>
    <row r="245" customFormat="1" ht="12" customHeight="1"/>
    <row r="246" customFormat="1" ht="12" customHeight="1"/>
    <row r="247" customFormat="1" ht="12" customHeight="1"/>
    <row r="248" customFormat="1" ht="12" customHeight="1"/>
    <row r="249" customFormat="1" ht="12" customHeight="1"/>
    <row r="250" customFormat="1" ht="12" customHeight="1"/>
    <row r="251" customFormat="1" ht="12" customHeight="1"/>
    <row r="252" customFormat="1" ht="12" customHeight="1"/>
    <row r="253" customFormat="1" ht="12" customHeight="1"/>
    <row r="254" customFormat="1" ht="12" customHeight="1"/>
    <row r="255" customFormat="1" ht="12" customHeight="1"/>
    <row r="256" customFormat="1" ht="12" customHeight="1"/>
    <row r="257" customFormat="1" ht="12" customHeight="1"/>
    <row r="258" customFormat="1" ht="12" customHeight="1"/>
    <row r="259" customFormat="1" ht="12" customHeight="1"/>
    <row r="260" customFormat="1" ht="12" customHeight="1"/>
    <row r="261" customFormat="1" ht="12" customHeight="1"/>
    <row r="262" customFormat="1" ht="12" customHeight="1"/>
    <row r="263" customFormat="1" ht="12" customHeight="1"/>
    <row r="264" customFormat="1" ht="12" customHeight="1"/>
    <row r="265" customFormat="1" ht="12" customHeight="1"/>
    <row r="266" customFormat="1" ht="12" customHeight="1"/>
    <row r="267" customFormat="1" ht="12" customHeight="1"/>
    <row r="268" customFormat="1" ht="12" customHeight="1"/>
    <row r="269" customFormat="1" ht="12" customHeight="1"/>
    <row r="270" customFormat="1" ht="12" customHeight="1"/>
    <row r="271" customFormat="1" ht="12" customHeight="1"/>
    <row r="272" customFormat="1" ht="12" customHeight="1"/>
    <row r="273" customFormat="1" ht="12" customHeight="1"/>
    <row r="274" customFormat="1" ht="12" customHeight="1"/>
    <row r="275" customFormat="1" ht="12" customHeight="1"/>
    <row r="276" customFormat="1" ht="12" customHeight="1"/>
    <row r="277" customFormat="1" ht="12" customHeight="1"/>
    <row r="278" customFormat="1" ht="12" customHeight="1"/>
    <row r="279" customFormat="1" ht="12" customHeight="1"/>
    <row r="280" customFormat="1" ht="12" customHeight="1"/>
    <row r="281" customFormat="1" ht="12" customHeight="1"/>
    <row r="282" customFormat="1" ht="12" customHeight="1"/>
    <row r="283" customFormat="1" ht="12" customHeight="1"/>
    <row r="284" customFormat="1" ht="12" customHeight="1"/>
    <row r="285" customFormat="1" ht="12" customHeight="1"/>
    <row r="286" customFormat="1" ht="12" customHeight="1"/>
    <row r="287" customFormat="1" ht="12" customHeight="1"/>
    <row r="288" customFormat="1" ht="12" customHeight="1"/>
    <row r="289" customFormat="1" ht="12" customHeight="1"/>
    <row r="290" customFormat="1" ht="12" customHeight="1"/>
    <row r="291" customFormat="1" ht="12" customHeight="1"/>
    <row r="292" customFormat="1" ht="12" customHeight="1"/>
    <row r="293" customFormat="1" ht="12" customHeight="1"/>
    <row r="294" customFormat="1" ht="12" customHeight="1"/>
    <row r="295" customFormat="1" ht="12" customHeight="1"/>
    <row r="296" customFormat="1" ht="12" customHeight="1"/>
    <row r="297" customFormat="1" ht="12" customHeight="1"/>
    <row r="298" customFormat="1" ht="12" customHeight="1"/>
    <row r="299" customFormat="1" ht="12" customHeight="1"/>
    <row r="300" customFormat="1" ht="12" customHeight="1"/>
    <row r="301" customFormat="1" ht="12" customHeight="1"/>
    <row r="302" customFormat="1" ht="12" customHeight="1"/>
    <row r="303" customFormat="1" ht="12" customHeight="1"/>
    <row r="304" customFormat="1" ht="12" customHeight="1"/>
    <row r="305" customFormat="1" ht="12" customHeight="1"/>
    <row r="306" customFormat="1" ht="12" customHeight="1"/>
    <row r="307" customFormat="1" ht="12" customHeight="1"/>
    <row r="308" customFormat="1" ht="12" customHeight="1"/>
    <row r="309" customFormat="1" ht="12" customHeight="1"/>
    <row r="310" customFormat="1" ht="12" customHeight="1"/>
    <row r="311" customFormat="1" ht="12" customHeight="1"/>
    <row r="312" customFormat="1" ht="12" customHeight="1"/>
    <row r="313" customFormat="1" ht="12" customHeight="1"/>
    <row r="314" customFormat="1" ht="12" customHeight="1"/>
    <row r="315" customFormat="1" ht="12" customHeight="1"/>
    <row r="316" customFormat="1" ht="12" customHeight="1"/>
    <row r="317" customFormat="1" ht="12" customHeight="1"/>
    <row r="318" customFormat="1" ht="12" customHeight="1"/>
    <row r="319" customFormat="1" ht="12" customHeight="1"/>
    <row r="320" customFormat="1" ht="12" customHeight="1"/>
    <row r="321" customFormat="1" ht="12" customHeight="1"/>
    <row r="322" customFormat="1" ht="12" customHeight="1"/>
    <row r="323" customFormat="1" ht="12" customHeight="1"/>
    <row r="324" customFormat="1" ht="12" customHeight="1"/>
    <row r="325" customFormat="1" ht="12" customHeight="1"/>
    <row r="326" customFormat="1" ht="12" customHeight="1"/>
    <row r="327" customFormat="1" ht="12" customHeight="1"/>
    <row r="328" customFormat="1" ht="12" customHeight="1"/>
    <row r="329" customFormat="1" ht="12" customHeight="1"/>
    <row r="330" customFormat="1" ht="12" customHeight="1"/>
    <row r="331" customFormat="1" ht="12" customHeight="1"/>
    <row r="332" customFormat="1" ht="12" customHeight="1"/>
    <row r="333" customFormat="1" ht="12" customHeight="1"/>
    <row r="334" customFormat="1" ht="12" customHeight="1"/>
    <row r="335" customFormat="1" ht="12" customHeight="1"/>
    <row r="336" customFormat="1" ht="12" customHeight="1"/>
    <row r="337" customFormat="1" ht="12" customHeight="1"/>
    <row r="338" customFormat="1" ht="12" customHeight="1"/>
    <row r="339" customFormat="1" ht="12" customHeight="1"/>
    <row r="340" customFormat="1" ht="12" customHeight="1"/>
    <row r="341" customFormat="1" ht="12" customHeight="1"/>
    <row r="342" customFormat="1" ht="12" customHeight="1"/>
    <row r="343" customFormat="1" ht="12" customHeight="1"/>
    <row r="344" customFormat="1" ht="12" customHeight="1"/>
    <row r="345" customFormat="1" ht="12" customHeight="1"/>
    <row r="346" customFormat="1" ht="12" customHeight="1"/>
    <row r="347" customFormat="1" ht="12" customHeight="1"/>
    <row r="348" customFormat="1" ht="12" customHeight="1"/>
    <row r="349" customFormat="1" ht="12" customHeight="1"/>
    <row r="350" customFormat="1" ht="12" customHeight="1"/>
    <row r="351" customFormat="1" ht="12" customHeight="1"/>
    <row r="352" customFormat="1" ht="12" customHeight="1"/>
    <row r="353" customFormat="1" ht="12" customHeight="1"/>
    <row r="354" customFormat="1" ht="12" customHeight="1"/>
    <row r="355" customFormat="1" ht="12" customHeight="1"/>
    <row r="356" customFormat="1" ht="12" customHeight="1"/>
    <row r="357" customFormat="1" ht="12" customHeight="1"/>
    <row r="358" customFormat="1" ht="12" customHeight="1"/>
    <row r="359" customFormat="1" ht="12" customHeight="1"/>
    <row r="360" customFormat="1" ht="12" customHeight="1"/>
    <row r="361" customFormat="1" ht="12" customHeight="1"/>
    <row r="362" customFormat="1" ht="12" customHeight="1"/>
    <row r="363" customFormat="1" ht="12" customHeight="1"/>
    <row r="364" customFormat="1" ht="12" customHeight="1"/>
    <row r="365" customFormat="1" ht="12" customHeight="1"/>
    <row r="366" customFormat="1" ht="12" customHeight="1"/>
    <row r="367" customFormat="1" ht="12" customHeight="1"/>
    <row r="368" customFormat="1" ht="12" customHeight="1"/>
    <row r="369" customFormat="1" ht="12" customHeight="1"/>
    <row r="370" customFormat="1" ht="12" customHeight="1"/>
    <row r="371" customFormat="1" ht="12" customHeight="1"/>
    <row r="372" customFormat="1" ht="12" customHeight="1"/>
    <row r="373" customFormat="1" ht="12" customHeight="1"/>
    <row r="374" customFormat="1" ht="12" customHeight="1"/>
    <row r="375" customFormat="1" ht="12" customHeight="1"/>
    <row r="376" customFormat="1" ht="12" customHeight="1"/>
    <row r="377" customFormat="1" ht="12" customHeight="1"/>
    <row r="378" customFormat="1" ht="12" customHeight="1"/>
    <row r="379" customFormat="1" ht="12" customHeight="1"/>
    <row r="380" customFormat="1" ht="12" customHeight="1"/>
    <row r="381" customFormat="1" ht="12" customHeight="1"/>
    <row r="382" customFormat="1" ht="12" customHeight="1"/>
    <row r="383" customFormat="1" ht="12" customHeight="1"/>
    <row r="384" customFormat="1" ht="12" customHeight="1"/>
    <row r="385" customFormat="1" ht="12" customHeight="1"/>
    <row r="386" customFormat="1" ht="12" customHeight="1"/>
    <row r="387" customFormat="1" ht="12" customHeight="1"/>
    <row r="388" customFormat="1" ht="12" customHeight="1"/>
    <row r="389" customFormat="1" ht="12" customHeight="1"/>
    <row r="390" customFormat="1" ht="12" customHeight="1"/>
    <row r="391" customFormat="1" ht="12" customHeight="1"/>
    <row r="392" customFormat="1" ht="12" customHeight="1"/>
    <row r="393" customFormat="1" ht="12" customHeight="1"/>
    <row r="394" customFormat="1" ht="12" customHeight="1"/>
    <row r="395" customFormat="1" ht="12" customHeight="1"/>
    <row r="396" customFormat="1" ht="12" customHeight="1"/>
    <row r="397" customFormat="1" ht="12" customHeight="1"/>
    <row r="398" customFormat="1" ht="12" customHeight="1"/>
    <row r="399" customFormat="1" ht="12" customHeight="1"/>
    <row r="400" customFormat="1" ht="12" customHeight="1"/>
    <row r="401" customFormat="1" ht="12" customHeight="1"/>
    <row r="402" customFormat="1" ht="12" customHeight="1"/>
    <row r="403" customFormat="1" ht="12" customHeight="1"/>
    <row r="404" customFormat="1" ht="12" customHeight="1"/>
    <row r="405" customFormat="1" ht="12" customHeight="1"/>
    <row r="406" customFormat="1" ht="12" customHeight="1"/>
    <row r="407" customFormat="1" ht="12" customHeight="1"/>
    <row r="408" customFormat="1" ht="12" customHeight="1"/>
    <row r="409" customFormat="1" ht="12" customHeight="1"/>
    <row r="410" customFormat="1" ht="12" customHeight="1"/>
    <row r="411" customFormat="1" ht="12" customHeight="1"/>
    <row r="412" customFormat="1" ht="12" customHeight="1"/>
    <row r="413" customFormat="1" ht="12" customHeight="1"/>
    <row r="414" customFormat="1" ht="12" customHeight="1"/>
    <row r="415" customFormat="1" ht="12" customHeight="1"/>
    <row r="416" customFormat="1" ht="12" customHeight="1"/>
    <row r="417" customFormat="1" ht="12" customHeight="1"/>
    <row r="418" customFormat="1" ht="12" customHeight="1"/>
    <row r="419" customFormat="1" ht="12" customHeight="1"/>
    <row r="420" customFormat="1" ht="12" customHeight="1"/>
    <row r="421" customFormat="1" ht="12" customHeight="1"/>
    <row r="422" customFormat="1" ht="12" customHeight="1"/>
    <row r="423" customFormat="1" ht="12" customHeight="1"/>
    <row r="424" customFormat="1" ht="12" customHeight="1"/>
    <row r="425" customFormat="1" ht="12" customHeight="1"/>
    <row r="426" customFormat="1" ht="12" customHeight="1"/>
    <row r="427" customFormat="1" ht="12" customHeight="1"/>
    <row r="428" customFormat="1" ht="12" customHeight="1"/>
    <row r="429" customFormat="1" ht="12" customHeight="1"/>
    <row r="430" customFormat="1" ht="12" customHeight="1"/>
    <row r="431" customFormat="1" ht="12" customHeight="1"/>
    <row r="432" customFormat="1" ht="12" customHeight="1"/>
    <row r="433" customFormat="1" ht="12" customHeight="1"/>
    <row r="434" customFormat="1" ht="12" customHeight="1"/>
    <row r="435" customFormat="1" ht="12" customHeight="1"/>
    <row r="436" customFormat="1" ht="12" customHeight="1"/>
    <row r="437" customFormat="1" ht="12" customHeight="1"/>
    <row r="438" customFormat="1" ht="12" customHeight="1"/>
    <row r="439" customFormat="1" ht="12" customHeight="1"/>
    <row r="440" customFormat="1" ht="12" customHeight="1"/>
    <row r="441" customFormat="1" ht="12" customHeight="1"/>
    <row r="442" customFormat="1" ht="12" customHeight="1"/>
    <row r="443" customFormat="1" ht="12" customHeight="1"/>
    <row r="444" customFormat="1" ht="12" customHeight="1"/>
    <row r="445" customFormat="1" ht="12" customHeight="1"/>
    <row r="446" customFormat="1" ht="12" customHeight="1"/>
    <row r="447" customFormat="1" ht="12" customHeight="1"/>
    <row r="448" customFormat="1" ht="12" customHeight="1"/>
    <row r="449" customFormat="1" ht="12" customHeight="1"/>
    <row r="450" customFormat="1" ht="12" customHeight="1"/>
    <row r="451" customFormat="1" ht="12" customHeight="1"/>
    <row r="452" customFormat="1" ht="12" customHeight="1"/>
    <row r="453" customFormat="1" ht="12" customHeight="1"/>
    <row r="454" customFormat="1" ht="12" customHeight="1"/>
    <row r="455" customFormat="1" ht="12" customHeight="1"/>
    <row r="456" customFormat="1" ht="12" customHeight="1"/>
    <row r="457" customFormat="1" ht="12" customHeight="1"/>
    <row r="458" customFormat="1" ht="12" customHeight="1"/>
    <row r="459" customFormat="1" ht="12" customHeight="1"/>
    <row r="460" customFormat="1" ht="12" customHeight="1"/>
    <row r="461" customFormat="1" ht="12" customHeight="1"/>
    <row r="462" customFormat="1" ht="12" customHeight="1"/>
    <row r="463" customFormat="1" ht="12" customHeight="1"/>
    <row r="464" customFormat="1" ht="12" customHeight="1"/>
    <row r="465" customFormat="1" ht="12" customHeight="1"/>
    <row r="466" customFormat="1" ht="12" customHeight="1"/>
    <row r="467" customFormat="1" ht="12" customHeight="1"/>
    <row r="468" customFormat="1" ht="12" customHeight="1"/>
    <row r="469" customFormat="1" ht="12" customHeight="1"/>
    <row r="470" customFormat="1" ht="12" customHeight="1"/>
    <row r="471" customFormat="1" ht="12" customHeight="1"/>
    <row r="472" customFormat="1" ht="12" customHeight="1"/>
    <row r="473" customFormat="1" ht="12" customHeight="1"/>
    <row r="474" customFormat="1" ht="12" customHeight="1"/>
    <row r="475" customFormat="1" ht="12" customHeight="1"/>
    <row r="476" customFormat="1" ht="12" customHeight="1"/>
    <row r="477" customFormat="1" ht="12" customHeight="1"/>
    <row r="478" customFormat="1" ht="12" customHeight="1"/>
    <row r="479" customFormat="1" ht="12" customHeight="1"/>
    <row r="480" customFormat="1" ht="12" customHeight="1"/>
    <row r="481" customFormat="1" ht="12" customHeight="1"/>
    <row r="482" customFormat="1" ht="12" customHeight="1"/>
    <row r="483" customFormat="1" ht="12" customHeight="1"/>
    <row r="484" customFormat="1" ht="12" customHeight="1"/>
    <row r="485" customFormat="1" ht="12" customHeight="1"/>
    <row r="486" customFormat="1" ht="12" customHeight="1"/>
    <row r="487" customFormat="1" ht="12" customHeight="1"/>
    <row r="488" customFormat="1" ht="12" customHeight="1"/>
    <row r="489" customFormat="1" ht="12" customHeight="1"/>
    <row r="490" customFormat="1" ht="12" customHeight="1"/>
    <row r="491" customFormat="1" ht="12" customHeight="1"/>
    <row r="492" customFormat="1" ht="12" customHeight="1"/>
    <row r="493" customFormat="1" ht="12" customHeight="1"/>
    <row r="494" customFormat="1" ht="12" customHeight="1"/>
    <row r="495" customFormat="1" ht="12" customHeight="1"/>
    <row r="496" customFormat="1" ht="12" customHeight="1"/>
    <row r="497" customFormat="1" ht="12" customHeight="1"/>
    <row r="498" customFormat="1" ht="12" customHeight="1"/>
    <row r="499" customFormat="1" ht="12" customHeight="1"/>
    <row r="500" customFormat="1" ht="12" customHeight="1"/>
    <row r="501" customFormat="1" ht="12" customHeight="1"/>
    <row r="502" customFormat="1" ht="12" customHeight="1"/>
    <row r="503" customFormat="1" ht="12" customHeight="1"/>
    <row r="504" customFormat="1" ht="12" customHeight="1"/>
    <row r="505" customFormat="1" ht="12" customHeight="1"/>
    <row r="506" customFormat="1" ht="12" customHeight="1"/>
    <row r="507" customFormat="1" ht="12" customHeight="1"/>
    <row r="508" customFormat="1" ht="12" customHeight="1"/>
    <row r="509" customFormat="1" ht="12" customHeight="1"/>
    <row r="510" customFormat="1" ht="12" customHeight="1"/>
    <row r="511" customFormat="1" ht="12" customHeight="1"/>
    <row r="512" customFormat="1" ht="12" customHeight="1"/>
    <row r="513" customFormat="1" ht="12" customHeight="1"/>
    <row r="514" customFormat="1" ht="12" customHeight="1"/>
    <row r="515" customFormat="1" ht="12" customHeight="1"/>
    <row r="516" customFormat="1" ht="12" customHeight="1"/>
    <row r="517" customFormat="1" ht="12" customHeight="1"/>
    <row r="518" customFormat="1" ht="12" customHeight="1"/>
    <row r="519" customFormat="1" ht="12" customHeight="1"/>
    <row r="520" customFormat="1" ht="12" customHeight="1"/>
    <row r="521" customFormat="1" ht="12" customHeight="1"/>
    <row r="522" customFormat="1" ht="12" customHeight="1"/>
    <row r="523" customFormat="1" ht="12" customHeight="1"/>
    <row r="524" customFormat="1" ht="12" customHeight="1"/>
    <row r="525" customFormat="1" ht="12" customHeight="1"/>
    <row r="526" customFormat="1" ht="12" customHeight="1"/>
    <row r="527" customFormat="1" ht="12" customHeight="1"/>
    <row r="528" customFormat="1" ht="12" customHeight="1"/>
    <row r="529" customFormat="1" ht="12" customHeight="1"/>
    <row r="530" customFormat="1" ht="12" customHeight="1"/>
    <row r="531" customFormat="1" ht="12" customHeight="1"/>
    <row r="532" customFormat="1" ht="12" customHeight="1"/>
    <row r="533" customFormat="1" ht="12" customHeight="1"/>
    <row r="534" customFormat="1" ht="12" customHeight="1"/>
    <row r="535" customFormat="1" ht="12" customHeight="1"/>
    <row r="536" customFormat="1" ht="12" customHeight="1"/>
    <row r="537" customFormat="1" ht="12" customHeight="1"/>
    <row r="538" customFormat="1" ht="12" customHeight="1"/>
    <row r="539" customFormat="1" ht="12" customHeight="1"/>
    <row r="540" customFormat="1" ht="12" customHeight="1"/>
    <row r="541" customFormat="1" ht="12" customHeight="1"/>
    <row r="542" customFormat="1" ht="12" customHeight="1"/>
    <row r="543" customFormat="1" ht="12" customHeight="1"/>
    <row r="544" customFormat="1" ht="12" customHeight="1"/>
    <row r="545" customFormat="1" ht="12" customHeight="1"/>
    <row r="546" customFormat="1" ht="12" customHeight="1"/>
    <row r="547" customFormat="1" ht="12" customHeight="1"/>
    <row r="548" customFormat="1" ht="12" customHeight="1"/>
    <row r="549" customFormat="1" ht="12" customHeight="1"/>
    <row r="550" customFormat="1" ht="12" customHeight="1"/>
    <row r="551" customFormat="1" ht="12" customHeight="1"/>
    <row r="552" customFormat="1" ht="12" customHeight="1"/>
    <row r="553" customFormat="1" ht="12" customHeight="1"/>
    <row r="554" customFormat="1" ht="12" customHeight="1"/>
    <row r="555" customFormat="1" ht="12" customHeight="1"/>
    <row r="556" customFormat="1" ht="12" customHeight="1"/>
    <row r="557" customFormat="1" ht="12" customHeight="1"/>
    <row r="558" customFormat="1" ht="12" customHeight="1"/>
    <row r="559" customFormat="1" ht="12" customHeight="1"/>
    <row r="560" customFormat="1" ht="12" customHeight="1"/>
    <row r="561" customFormat="1" ht="12" customHeight="1"/>
    <row r="562" customFormat="1" ht="12" customHeight="1"/>
    <row r="563" customFormat="1" ht="12" customHeight="1"/>
    <row r="564" customFormat="1" ht="12" customHeight="1"/>
    <row r="565" customFormat="1" ht="12" customHeight="1"/>
    <row r="566" customFormat="1" ht="12" customHeight="1"/>
    <row r="567" customFormat="1" ht="12" customHeight="1"/>
    <row r="568" customFormat="1" ht="12" customHeight="1"/>
    <row r="569" customFormat="1" ht="12" customHeight="1"/>
    <row r="570" customFormat="1" ht="12" customHeight="1"/>
    <row r="571" customFormat="1" ht="12" customHeight="1"/>
    <row r="572" customFormat="1" ht="12" customHeight="1"/>
    <row r="573" customFormat="1" ht="12" customHeight="1"/>
    <row r="574" customFormat="1" ht="12" customHeight="1"/>
    <row r="575" customFormat="1" ht="12" customHeight="1"/>
    <row r="576" customFormat="1" ht="12" customHeight="1"/>
    <row r="577" customFormat="1" ht="12" customHeight="1"/>
    <row r="578" customFormat="1" ht="12" customHeight="1"/>
    <row r="579" customFormat="1" ht="12" customHeight="1"/>
    <row r="580" customFormat="1" ht="12" customHeight="1"/>
    <row r="581" customFormat="1" ht="12" customHeight="1"/>
    <row r="582" customFormat="1" ht="12" customHeight="1"/>
    <row r="583" customFormat="1" ht="12" customHeight="1"/>
    <row r="584" customFormat="1" ht="12" customHeight="1"/>
    <row r="585" customFormat="1" ht="12" customHeight="1"/>
    <row r="586" customFormat="1" ht="12" customHeight="1"/>
    <row r="587" customFormat="1" ht="12" customHeight="1"/>
    <row r="588" customFormat="1" ht="12" customHeight="1"/>
    <row r="589" customFormat="1" ht="12" customHeight="1"/>
    <row r="590" customFormat="1" ht="12" customHeight="1"/>
    <row r="591" customFormat="1" ht="12" customHeight="1"/>
    <row r="592" customFormat="1" ht="12" customHeight="1"/>
    <row r="593" customFormat="1" ht="12" customHeight="1"/>
    <row r="594" customFormat="1" ht="12" customHeight="1"/>
    <row r="595" customFormat="1" ht="12" customHeight="1"/>
    <row r="596" customFormat="1" ht="12" customHeight="1"/>
    <row r="597" customFormat="1" ht="12" customHeight="1"/>
    <row r="598" customFormat="1" ht="12" customHeight="1"/>
    <row r="599" customFormat="1" ht="12" customHeight="1"/>
    <row r="600" customFormat="1" ht="12" customHeight="1"/>
    <row r="601" customFormat="1" ht="12" customHeight="1"/>
    <row r="602" customFormat="1" ht="12" customHeight="1"/>
    <row r="603" customFormat="1" ht="12" customHeight="1"/>
    <row r="604" customFormat="1" ht="12" customHeight="1"/>
    <row r="605" customFormat="1" ht="12" customHeight="1"/>
    <row r="606" customFormat="1" ht="12" customHeight="1"/>
    <row r="607" customFormat="1" ht="12" customHeight="1"/>
    <row r="608" customFormat="1" ht="12" customHeight="1"/>
    <row r="609" customFormat="1" ht="12" customHeight="1"/>
    <row r="610" customFormat="1" ht="12" customHeight="1"/>
    <row r="611" customFormat="1" ht="12" customHeight="1"/>
    <row r="612" customFormat="1" ht="12" customHeight="1"/>
    <row r="613" customFormat="1" ht="12" customHeight="1"/>
    <row r="614" customFormat="1" ht="12" customHeight="1"/>
    <row r="615" customFormat="1" ht="12" customHeight="1"/>
    <row r="616" customFormat="1" ht="12" customHeight="1"/>
    <row r="617" customFormat="1" ht="12" customHeight="1"/>
    <row r="618" customFormat="1" ht="12" customHeight="1"/>
    <row r="619" customFormat="1" ht="12" customHeight="1"/>
    <row r="620" customFormat="1" ht="12" customHeight="1"/>
    <row r="621" customFormat="1" ht="12" customHeight="1"/>
    <row r="622" customFormat="1" ht="12" customHeight="1"/>
    <row r="623" customFormat="1" ht="12" customHeight="1"/>
    <row r="624" customFormat="1" ht="12" customHeight="1"/>
    <row r="625" customFormat="1" ht="12" customHeight="1"/>
    <row r="626" customFormat="1" ht="12" customHeight="1"/>
    <row r="627" customFormat="1" ht="12" customHeight="1"/>
    <row r="628" customFormat="1" ht="12" customHeight="1"/>
    <row r="629" customFormat="1" ht="12" customHeight="1"/>
    <row r="630" customFormat="1" ht="12" customHeight="1"/>
    <row r="631" customFormat="1" ht="12" customHeight="1"/>
    <row r="632" customFormat="1" ht="12" customHeight="1"/>
    <row r="633" customFormat="1" ht="12" customHeight="1"/>
    <row r="634" customFormat="1" ht="12" customHeight="1"/>
    <row r="635" customFormat="1" ht="12" customHeight="1"/>
    <row r="636" customFormat="1" ht="12" customHeight="1"/>
    <row r="637" customFormat="1" ht="12" customHeight="1"/>
    <row r="638" customFormat="1" ht="12" customHeight="1"/>
    <row r="639" customFormat="1" ht="12" customHeight="1"/>
    <row r="640" customFormat="1" ht="12" customHeight="1"/>
    <row r="641" customFormat="1" ht="12" customHeight="1"/>
    <row r="642" customFormat="1" ht="12" customHeight="1"/>
    <row r="643" customFormat="1" ht="12" customHeight="1"/>
    <row r="644" customFormat="1" ht="12" customHeight="1"/>
    <row r="645" customFormat="1" ht="12" customHeight="1"/>
    <row r="646" customFormat="1" ht="12" customHeight="1"/>
    <row r="647" customFormat="1" ht="12" customHeight="1"/>
    <row r="648" customFormat="1" ht="12" customHeight="1"/>
    <row r="649" customFormat="1" ht="12" customHeight="1"/>
    <row r="650" customFormat="1" ht="12" customHeight="1"/>
    <row r="651" customFormat="1" ht="12" customHeight="1"/>
    <row r="652" customFormat="1" ht="12" customHeight="1"/>
    <row r="653" customFormat="1" ht="12" customHeight="1"/>
    <row r="654" customFormat="1" ht="12" customHeight="1"/>
    <row r="655" customFormat="1" ht="12" customHeight="1"/>
    <row r="656" customFormat="1" ht="12" customHeight="1"/>
    <row r="657" customFormat="1" ht="12" customHeight="1"/>
    <row r="658" customFormat="1" ht="12" customHeight="1"/>
    <row r="659" customFormat="1" ht="12" customHeight="1"/>
    <row r="660" customFormat="1" ht="12" customHeight="1"/>
    <row r="661" customFormat="1" ht="12" customHeight="1"/>
    <row r="662" customFormat="1" ht="12" customHeight="1"/>
    <row r="663" customFormat="1" ht="12" customHeight="1"/>
    <row r="664" customFormat="1" ht="12" customHeight="1"/>
    <row r="665" customFormat="1" ht="12" customHeight="1"/>
    <row r="666" customFormat="1" ht="12" customHeight="1"/>
    <row r="667" customFormat="1" ht="12" customHeight="1"/>
    <row r="668" customFormat="1" ht="12" customHeight="1"/>
    <row r="669" customFormat="1" ht="12" customHeight="1"/>
    <row r="670" customFormat="1" ht="12" customHeight="1"/>
    <row r="671" customFormat="1" ht="12" customHeight="1"/>
    <row r="672" customFormat="1" ht="12" customHeight="1"/>
    <row r="673" customFormat="1" ht="12" customHeight="1"/>
    <row r="674" customFormat="1" ht="12" customHeight="1"/>
    <row r="675" customFormat="1" ht="12" customHeight="1"/>
    <row r="676" customFormat="1" ht="12" customHeight="1"/>
    <row r="677" customFormat="1" ht="12" customHeight="1"/>
    <row r="678" customFormat="1" ht="12" customHeight="1"/>
    <row r="679" customFormat="1" ht="12" customHeight="1"/>
    <row r="680" customFormat="1" ht="12" customHeight="1"/>
    <row r="681" customFormat="1" ht="12" customHeight="1"/>
    <row r="682" customFormat="1" ht="12" customHeight="1"/>
    <row r="683" customFormat="1" ht="12" customHeight="1"/>
    <row r="684" customFormat="1" ht="12" customHeight="1"/>
    <row r="685" customFormat="1" ht="12" customHeight="1"/>
    <row r="686" customFormat="1" ht="12" customHeight="1"/>
    <row r="687" customFormat="1" ht="12" customHeight="1"/>
    <row r="688" customFormat="1" ht="12" customHeight="1"/>
    <row r="689" customFormat="1" ht="12" customHeight="1"/>
    <row r="690" customFormat="1" ht="12" customHeight="1"/>
    <row r="691" customFormat="1" ht="12" customHeight="1"/>
    <row r="692" customFormat="1" ht="12" customHeight="1"/>
    <row r="693" customFormat="1" ht="12" customHeight="1"/>
    <row r="694" customFormat="1" ht="12" customHeight="1"/>
    <row r="695" customFormat="1" ht="12" customHeight="1"/>
    <row r="696" customFormat="1" ht="12" customHeight="1"/>
    <row r="697" customFormat="1" ht="12" customHeight="1"/>
    <row r="698" customFormat="1" ht="12" customHeight="1"/>
    <row r="699" customFormat="1" ht="12" customHeight="1"/>
    <row r="700" customFormat="1" ht="12" customHeight="1"/>
    <row r="701" customFormat="1" ht="12" customHeight="1"/>
    <row r="702" customFormat="1" ht="12" customHeight="1"/>
    <row r="703" customFormat="1" ht="12" customHeight="1"/>
    <row r="704" customFormat="1" ht="12" customHeight="1"/>
    <row r="705" customFormat="1" ht="12" customHeight="1"/>
    <row r="706" customFormat="1" ht="12" customHeight="1"/>
    <row r="707" customFormat="1" ht="12" customHeight="1"/>
    <row r="708" customFormat="1" ht="12" customHeight="1"/>
    <row r="709" customFormat="1" ht="12" customHeight="1"/>
    <row r="710" customFormat="1" ht="12" customHeight="1"/>
    <row r="711" customFormat="1" ht="12" customHeight="1"/>
    <row r="712" customFormat="1" ht="12" customHeight="1"/>
    <row r="713" customFormat="1" ht="12" customHeight="1"/>
    <row r="714" customFormat="1" ht="12" customHeight="1"/>
    <row r="715" customFormat="1" ht="12" customHeight="1"/>
    <row r="716" customFormat="1" ht="12" customHeight="1"/>
    <row r="717" customFormat="1" ht="12" customHeight="1"/>
    <row r="718" customFormat="1" ht="12" customHeight="1"/>
    <row r="719" customFormat="1" ht="12" customHeight="1"/>
    <row r="720" customFormat="1" ht="12" customHeight="1"/>
    <row r="721" customFormat="1" ht="12" customHeight="1"/>
    <row r="722" customFormat="1" ht="12" customHeight="1"/>
    <row r="723" customFormat="1" ht="12" customHeight="1"/>
    <row r="724" customFormat="1" ht="12" customHeight="1"/>
    <row r="725" customFormat="1" ht="12" customHeight="1"/>
    <row r="726" customFormat="1" ht="12" customHeight="1"/>
    <row r="727" customFormat="1" ht="12" customHeight="1"/>
    <row r="728" customFormat="1" ht="12" customHeight="1"/>
    <row r="729" customFormat="1" ht="12" customHeight="1"/>
    <row r="730" customFormat="1" ht="12" customHeight="1"/>
    <row r="731" customFormat="1" ht="12" customHeight="1"/>
    <row r="732" customFormat="1" ht="12" customHeight="1"/>
    <row r="733" customFormat="1" ht="12" customHeight="1"/>
    <row r="734" customFormat="1" ht="12" customHeight="1"/>
    <row r="735" customFormat="1" ht="12" customHeight="1"/>
    <row r="736" customFormat="1" ht="12" customHeight="1"/>
    <row r="737" customFormat="1" ht="12" customHeight="1"/>
    <row r="738" customFormat="1" ht="12" customHeight="1"/>
    <row r="739" customFormat="1" ht="12" customHeight="1"/>
    <row r="740" customFormat="1" ht="12" customHeight="1"/>
    <row r="741" customFormat="1" ht="12" customHeight="1"/>
    <row r="742" customFormat="1" ht="12" customHeight="1"/>
    <row r="743" customFormat="1" ht="12" customHeight="1"/>
    <row r="744" customFormat="1" ht="12" customHeight="1"/>
    <row r="745" customFormat="1" ht="12" customHeight="1"/>
    <row r="746" customFormat="1" ht="12" customHeight="1"/>
    <row r="747" customFormat="1" ht="12" customHeight="1"/>
    <row r="748" customFormat="1" ht="12" customHeight="1"/>
    <row r="749" customFormat="1" ht="12" customHeight="1"/>
    <row r="750" customFormat="1" ht="12" customHeight="1"/>
    <row r="751" customFormat="1" ht="12" customHeight="1"/>
    <row r="752" customFormat="1" ht="12" customHeight="1"/>
    <row r="753" customFormat="1" ht="12" customHeight="1"/>
    <row r="754" customFormat="1" ht="12" customHeight="1"/>
    <row r="755" customFormat="1" ht="12" customHeight="1"/>
    <row r="756" customFormat="1" ht="12" customHeight="1"/>
    <row r="757" customFormat="1" ht="12" customHeight="1"/>
    <row r="758" customFormat="1" ht="12" customHeight="1"/>
    <row r="759" customFormat="1" ht="12" customHeight="1"/>
    <row r="760" customFormat="1" ht="12" customHeight="1"/>
    <row r="761" customFormat="1" ht="12" customHeight="1"/>
    <row r="762" customFormat="1" ht="12" customHeight="1"/>
    <row r="763" customFormat="1" ht="12" customHeight="1"/>
    <row r="764" customFormat="1" ht="12" customHeight="1"/>
    <row r="765" customFormat="1" ht="12" customHeight="1"/>
    <row r="766" customFormat="1" ht="12" customHeight="1"/>
    <row r="767" customFormat="1" ht="12" customHeight="1"/>
    <row r="768" customFormat="1" ht="12" customHeight="1"/>
    <row r="769" customFormat="1" ht="12" customHeight="1"/>
    <row r="770" customFormat="1" ht="12" customHeight="1"/>
    <row r="771" customFormat="1" ht="12" customHeight="1"/>
    <row r="772" customFormat="1" ht="12" customHeight="1"/>
    <row r="773" customFormat="1" ht="12" customHeight="1"/>
    <row r="774" customFormat="1" ht="12" customHeight="1"/>
    <row r="775" customFormat="1" ht="12" customHeight="1"/>
    <row r="776" customFormat="1" ht="12" customHeight="1"/>
    <row r="777" customFormat="1" ht="12" customHeight="1"/>
    <row r="778" customFormat="1" ht="12" customHeight="1"/>
    <row r="779" customFormat="1" ht="12" customHeight="1"/>
    <row r="780" customFormat="1" ht="12" customHeight="1"/>
    <row r="781" customFormat="1" ht="12" customHeight="1"/>
    <row r="782" customFormat="1" ht="12" customHeight="1"/>
    <row r="783" customFormat="1" ht="12" customHeight="1"/>
    <row r="784" customFormat="1" ht="12" customHeight="1"/>
    <row r="785" customFormat="1" ht="12" customHeight="1"/>
    <row r="786" customFormat="1" ht="12" customHeight="1"/>
    <row r="787" customFormat="1" ht="12" customHeight="1"/>
    <row r="788" customFormat="1" ht="12" customHeight="1"/>
    <row r="789" customFormat="1" ht="12" customHeight="1"/>
    <row r="790" customFormat="1" ht="12" customHeight="1"/>
    <row r="791" customFormat="1" ht="12" customHeight="1"/>
    <row r="792" customFormat="1" ht="12" customHeight="1"/>
    <row r="793" customFormat="1" ht="12" customHeight="1"/>
    <row r="794" customFormat="1" ht="12" customHeight="1"/>
    <row r="795" customFormat="1" ht="12" customHeight="1"/>
    <row r="796" customFormat="1" ht="12" customHeight="1"/>
    <row r="797" customFormat="1" ht="12" customHeight="1"/>
    <row r="798" customFormat="1" ht="12" customHeight="1"/>
    <row r="799" customFormat="1" ht="12" customHeight="1"/>
    <row r="800" customFormat="1" ht="12" customHeight="1"/>
    <row r="801" customFormat="1" ht="12" customHeight="1"/>
    <row r="802" customFormat="1" ht="12" customHeight="1"/>
    <row r="803" customFormat="1" ht="12" customHeight="1"/>
    <row r="804" customFormat="1" ht="12" customHeight="1"/>
    <row r="805" customFormat="1" ht="12" customHeight="1"/>
    <row r="806" customFormat="1" ht="12" customHeight="1"/>
    <row r="807" customFormat="1" ht="12" customHeight="1"/>
    <row r="808" customFormat="1" ht="12" customHeight="1"/>
    <row r="809" customFormat="1" ht="12" customHeight="1"/>
    <row r="810" customFormat="1" ht="12" customHeight="1"/>
    <row r="811" customFormat="1" ht="12" customHeight="1"/>
    <row r="812" customFormat="1" ht="12" customHeight="1"/>
    <row r="813" customFormat="1" ht="12" customHeight="1"/>
    <row r="814" customFormat="1" ht="12" customHeight="1"/>
    <row r="815" customFormat="1" ht="12" customHeight="1"/>
    <row r="816" customFormat="1" ht="12" customHeight="1"/>
    <row r="817" customFormat="1" ht="12" customHeight="1"/>
    <row r="818" customFormat="1" ht="12" customHeight="1"/>
    <row r="819" customFormat="1" ht="12" customHeight="1"/>
    <row r="820" customFormat="1" ht="12" customHeight="1"/>
    <row r="821" customFormat="1" ht="12" customHeight="1"/>
    <row r="822" customFormat="1" ht="12" customHeight="1"/>
    <row r="823" customFormat="1" ht="12" customHeight="1"/>
    <row r="824" customFormat="1" ht="12" customHeight="1"/>
    <row r="825" customFormat="1" ht="12" customHeight="1"/>
    <row r="826" customFormat="1" ht="12" customHeight="1"/>
    <row r="827" customFormat="1" ht="12" customHeight="1"/>
    <row r="828" customFormat="1" ht="12" customHeight="1"/>
    <row r="829" customFormat="1" ht="12" customHeight="1"/>
    <row r="830" customFormat="1" ht="12" customHeight="1"/>
    <row r="831" customFormat="1" ht="12" customHeight="1"/>
    <row r="832" customFormat="1" ht="12" customHeight="1"/>
    <row r="833" customFormat="1" ht="12" customHeight="1"/>
    <row r="834" customFormat="1" ht="12" customHeight="1"/>
    <row r="835" customFormat="1" ht="12" customHeight="1"/>
    <row r="836" customFormat="1" ht="12" customHeight="1"/>
    <row r="837" customFormat="1" ht="12" customHeight="1"/>
    <row r="838" customFormat="1" ht="12" customHeight="1"/>
    <row r="839" customFormat="1" ht="12" customHeight="1"/>
    <row r="840" customFormat="1" ht="12" customHeight="1"/>
    <row r="841" customFormat="1" ht="12" customHeight="1"/>
    <row r="842" customFormat="1" ht="12" customHeight="1"/>
    <row r="843" customFormat="1" ht="12" customHeight="1"/>
    <row r="844" customFormat="1" ht="12" customHeight="1"/>
    <row r="845" customFormat="1" ht="12" customHeight="1"/>
    <row r="846" customFormat="1" ht="12" customHeight="1"/>
    <row r="847" customFormat="1" ht="12" customHeight="1"/>
    <row r="848" customFormat="1" ht="12" customHeight="1"/>
    <row r="849" customFormat="1" ht="12" customHeight="1"/>
    <row r="850" customFormat="1" ht="12" customHeight="1"/>
    <row r="851" customFormat="1" ht="12" customHeight="1"/>
    <row r="852" customFormat="1" ht="12" customHeight="1"/>
    <row r="853" customFormat="1" ht="12" customHeight="1"/>
    <row r="854" customFormat="1" ht="12" customHeight="1"/>
    <row r="855" customFormat="1" ht="12" customHeight="1"/>
    <row r="856" customFormat="1" ht="12" customHeight="1"/>
    <row r="857" customFormat="1" ht="12" customHeight="1"/>
    <row r="858" customFormat="1" ht="12" customHeight="1"/>
    <row r="859" customFormat="1" ht="12" customHeight="1"/>
    <row r="860" customFormat="1" ht="12" customHeight="1"/>
    <row r="861" customFormat="1" ht="12" customHeight="1"/>
    <row r="862" customFormat="1" ht="12" customHeight="1"/>
    <row r="863" customFormat="1" ht="12" customHeight="1"/>
    <row r="864" customFormat="1" ht="12" customHeight="1"/>
    <row r="865" customFormat="1" ht="12" customHeight="1"/>
    <row r="866" customFormat="1" ht="12" customHeight="1"/>
    <row r="867" customFormat="1" ht="12" customHeight="1"/>
    <row r="868" customFormat="1" ht="12" customHeight="1"/>
    <row r="869" customFormat="1" ht="12" customHeight="1"/>
    <row r="870" customFormat="1" ht="12" customHeight="1"/>
    <row r="871" customFormat="1" ht="12" customHeight="1"/>
    <row r="872" customFormat="1" ht="12" customHeight="1"/>
    <row r="873" customFormat="1" ht="12" customHeight="1"/>
    <row r="874" customFormat="1" ht="12" customHeight="1"/>
    <row r="875" customFormat="1" ht="12" customHeight="1"/>
    <row r="876" customFormat="1" ht="12" customHeight="1"/>
    <row r="877" customFormat="1" ht="12" customHeight="1"/>
    <row r="878" customFormat="1" ht="12" customHeight="1"/>
    <row r="879" customFormat="1" ht="12" customHeight="1"/>
    <row r="880" customFormat="1" ht="12" customHeight="1"/>
    <row r="881" customFormat="1" ht="12" customHeight="1"/>
    <row r="882" customFormat="1" ht="12" customHeight="1"/>
    <row r="883" customFormat="1" ht="12" customHeight="1"/>
    <row r="884" customFormat="1" ht="12" customHeight="1"/>
    <row r="885" customFormat="1" ht="12" customHeight="1"/>
    <row r="886" customFormat="1" ht="12" customHeight="1"/>
    <row r="887" customFormat="1" ht="12" customHeight="1"/>
    <row r="888" customFormat="1" ht="12" customHeight="1"/>
    <row r="889" customFormat="1" ht="12" customHeight="1"/>
    <row r="890" customFormat="1" ht="12" customHeight="1"/>
    <row r="891" customFormat="1" ht="12" customHeight="1"/>
    <row r="892" customFormat="1" ht="12" customHeight="1"/>
    <row r="893" customFormat="1" ht="12" customHeight="1"/>
    <row r="894" customFormat="1" ht="12" customHeight="1"/>
    <row r="895" customFormat="1" ht="12" customHeight="1"/>
    <row r="896" customFormat="1" ht="12" customHeight="1"/>
    <row r="897" customFormat="1" ht="12" customHeight="1"/>
    <row r="898" customFormat="1" ht="12" customHeight="1"/>
    <row r="899" customFormat="1" ht="12" customHeight="1"/>
    <row r="900" customFormat="1" ht="12" customHeight="1"/>
    <row r="901" customFormat="1" ht="12" customHeight="1"/>
    <row r="902" customFormat="1" ht="12" customHeight="1"/>
    <row r="903" customFormat="1" ht="12" customHeight="1"/>
    <row r="904" customFormat="1" ht="12" customHeight="1"/>
    <row r="905" customFormat="1" ht="12" customHeight="1"/>
    <row r="906" customFormat="1" ht="12" customHeight="1"/>
    <row r="907" customFormat="1" ht="12" customHeight="1"/>
    <row r="908" customFormat="1" ht="12" customHeight="1"/>
    <row r="909" customFormat="1" ht="12" customHeight="1"/>
    <row r="910" customFormat="1" ht="12" customHeight="1"/>
    <row r="911" customFormat="1" ht="12" customHeight="1"/>
    <row r="912" customFormat="1" ht="12" customHeight="1"/>
    <row r="913" customFormat="1" ht="12" customHeight="1"/>
    <row r="914" customFormat="1" ht="12" customHeight="1"/>
    <row r="915" customFormat="1" ht="12" customHeight="1"/>
    <row r="916" customFormat="1" ht="12" customHeight="1"/>
    <row r="917" customFormat="1" ht="12" customHeight="1"/>
    <row r="918" customFormat="1" ht="12" customHeight="1"/>
    <row r="919" customFormat="1" ht="12" customHeight="1"/>
    <row r="920" customFormat="1" ht="12" customHeight="1"/>
    <row r="921" customFormat="1" ht="12" customHeight="1"/>
    <row r="922" customFormat="1" ht="12" customHeight="1"/>
    <row r="923" customFormat="1" ht="12" customHeight="1"/>
    <row r="924" customFormat="1" ht="12" customHeight="1"/>
    <row r="925" customFormat="1" ht="12" customHeight="1"/>
    <row r="926" customFormat="1" ht="12" customHeight="1"/>
    <row r="927" customFormat="1" ht="12" customHeight="1"/>
    <row r="928" customFormat="1" ht="12" customHeight="1"/>
    <row r="929" customFormat="1" ht="12" customHeight="1"/>
    <row r="930" customFormat="1" ht="12" customHeight="1"/>
    <row r="931" customFormat="1" ht="12" customHeight="1"/>
    <row r="932" customFormat="1" ht="12" customHeight="1"/>
    <row r="933" customFormat="1" ht="12" customHeight="1"/>
    <row r="934" customFormat="1" ht="12" customHeight="1"/>
    <row r="935" customFormat="1" ht="12" customHeight="1"/>
    <row r="936" customFormat="1" ht="12" customHeight="1"/>
    <row r="937" customFormat="1" ht="12" customHeight="1"/>
    <row r="938" customFormat="1" ht="12" customHeight="1"/>
    <row r="939" customFormat="1" ht="12" customHeight="1"/>
    <row r="940" customFormat="1" ht="12" customHeight="1"/>
    <row r="941" customFormat="1" ht="12" customHeight="1"/>
    <row r="942" customFormat="1" ht="12" customHeight="1"/>
    <row r="943" customFormat="1" ht="12" customHeight="1"/>
    <row r="944" customFormat="1" ht="12" customHeight="1"/>
    <row r="945" customFormat="1" ht="12" customHeight="1"/>
    <row r="946" customFormat="1" ht="12" customHeight="1"/>
    <row r="947" customFormat="1" ht="12" customHeight="1"/>
    <row r="948" customFormat="1" ht="12" customHeight="1"/>
    <row r="949" customFormat="1" ht="12" customHeight="1"/>
    <row r="950" customFormat="1" ht="12" customHeight="1"/>
    <row r="951" customFormat="1" ht="12" customHeight="1"/>
    <row r="952" customFormat="1" ht="12" customHeight="1"/>
    <row r="953" customFormat="1" ht="12" customHeight="1"/>
    <row r="954" customFormat="1" ht="12" customHeight="1"/>
    <row r="955" customFormat="1" ht="12" customHeight="1"/>
    <row r="956" customFormat="1" ht="12" customHeight="1"/>
    <row r="957" customFormat="1" ht="12" customHeight="1"/>
    <row r="958" customFormat="1" ht="12" customHeight="1"/>
    <row r="959" customFormat="1" ht="12" customHeight="1"/>
    <row r="960" customFormat="1" ht="12" customHeight="1"/>
    <row r="961" customFormat="1" ht="12" customHeight="1"/>
    <row r="962" customFormat="1" ht="12" customHeight="1"/>
    <row r="963" customFormat="1" ht="12" customHeight="1"/>
    <row r="964" customFormat="1" ht="12" customHeight="1"/>
    <row r="965" customFormat="1" ht="12" customHeight="1"/>
    <row r="966" customFormat="1" ht="12" customHeight="1"/>
    <row r="967" customFormat="1" ht="12" customHeight="1"/>
    <row r="968" customFormat="1" ht="12" customHeight="1"/>
    <row r="969" customFormat="1" ht="12" customHeight="1"/>
    <row r="970" customFormat="1" ht="12" customHeight="1"/>
    <row r="971" customFormat="1" ht="12" customHeight="1"/>
    <row r="972" customFormat="1" ht="12" customHeight="1"/>
    <row r="973" customFormat="1" ht="12" customHeight="1"/>
    <row r="974" customFormat="1" ht="12" customHeight="1"/>
    <row r="975" customFormat="1" ht="12" customHeight="1"/>
    <row r="976" customFormat="1" ht="12" customHeight="1"/>
    <row r="977" customFormat="1" ht="12" customHeight="1"/>
    <row r="978" customFormat="1" ht="12" customHeight="1"/>
    <row r="979" customFormat="1" ht="12" customHeight="1"/>
    <row r="980" customFormat="1" ht="12" customHeight="1"/>
    <row r="981" customFormat="1" ht="12" customHeight="1"/>
    <row r="982" customFormat="1" ht="12" customHeight="1"/>
    <row r="983" customFormat="1" ht="12" customHeight="1"/>
    <row r="984" customFormat="1" ht="12" customHeight="1"/>
    <row r="985" customFormat="1" ht="12" customHeight="1"/>
    <row r="986" customFormat="1" ht="12" customHeight="1"/>
    <row r="987" customFormat="1" ht="12" customHeight="1"/>
    <row r="988" customFormat="1" ht="12" customHeight="1"/>
    <row r="989" customFormat="1" ht="12" customHeight="1"/>
    <row r="990" customFormat="1" ht="12" customHeight="1"/>
    <row r="991" customFormat="1" ht="12" customHeight="1"/>
    <row r="992" customFormat="1" ht="12" customHeight="1"/>
    <row r="993" customFormat="1" ht="12" customHeight="1"/>
    <row r="994" customFormat="1" ht="12" customHeight="1"/>
    <row r="995" customFormat="1" ht="12" customHeight="1"/>
    <row r="996" customFormat="1" ht="12" customHeight="1"/>
    <row r="997" customFormat="1" ht="12" customHeight="1"/>
    <row r="998" customFormat="1" ht="12" customHeight="1"/>
    <row r="999" customFormat="1" ht="12" customHeight="1"/>
    <row r="1000" customFormat="1" ht="12" customHeight="1"/>
  </sheetData>
  <mergeCells count="1">
    <mergeCell ref="C1:D1"/>
  </mergeCells>
  <dataValidations count="2">
    <dataValidation type="list" allowBlank="1" showErrorMessage="1" sqref="B4" xr:uid="{3CF6494C-5A77-BF4F-977C-87468DADD3F5}">
      <formula1>arbeiders</formula1>
    </dataValidation>
    <dataValidation type="list" allowBlank="1" showErrorMessage="1" sqref="B5" xr:uid="{E62110BE-F0BC-184E-B6C4-94EF8375DC4E}">
      <formula1>productie</formula1>
    </dataValidation>
  </dataValidations>
  <pageMargins left="0.75" right="0.75" top="1" bottom="1" header="0" footer="0"/>
  <pageSetup paperSize="9" orientation="landscape"/>
  <legacyDrawing r:id="rId1"/>
</worksheet>
</file>

<file path=xl/worksheets/sheet4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>
    <pageSetUpPr fitToPage="1"/>
  </sheetPr>
  <dimension ref="A1:Z1000"/>
  <sheetViews>
    <sheetView workbookViewId="0">
      <selection sqref="A1:XFD1048576"/>
    </sheetView>
  </sheetViews>
  <sheetFormatPr defaultColWidth="14.5" defaultRowHeight="15" customHeight="1"/>
  <cols>
    <col min="1" max="1" width="42.375" customWidth="1"/>
    <col min="2" max="2" width="12.5" customWidth="1"/>
    <col min="3" max="4" width="13.875" customWidth="1"/>
    <col min="5" max="26" width="11" customWidth="1"/>
  </cols>
  <sheetData>
    <row r="1" spans="1:26" s="93" customFormat="1" ht="15.95" customHeight="1">
      <c r="A1" s="128" t="s">
        <v>40</v>
      </c>
      <c r="B1" s="129">
        <v>2026</v>
      </c>
      <c r="C1" s="169" t="s">
        <v>151</v>
      </c>
      <c r="D1" s="182"/>
    </row>
    <row r="2" spans="1:26" ht="12" customHeight="1"/>
    <row r="3" spans="1:26" ht="12" customHeight="1">
      <c r="A3" s="17" t="s">
        <v>42</v>
      </c>
      <c r="B3" s="18" t="s">
        <v>15</v>
      </c>
    </row>
    <row r="4" spans="1:26" ht="12" customHeight="1">
      <c r="A4" s="17" t="s">
        <v>43</v>
      </c>
      <c r="B4" s="18" t="s">
        <v>15</v>
      </c>
    </row>
    <row r="5" spans="1:26" ht="12" customHeight="1">
      <c r="A5" s="17" t="s">
        <v>44</v>
      </c>
      <c r="B5" s="18" t="s">
        <v>15</v>
      </c>
    </row>
    <row r="6" spans="1:26" ht="12" customHeight="1">
      <c r="A6" s="17" t="s">
        <v>45</v>
      </c>
      <c r="B6" s="19">
        <v>0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2" customHeight="1"/>
    <row r="8" spans="1:26" ht="12" customHeight="1">
      <c r="A8" s="15" t="s">
        <v>46</v>
      </c>
    </row>
    <row r="9" spans="1:26" ht="12" customHeight="1">
      <c r="A9" s="17" t="s">
        <v>47</v>
      </c>
      <c r="B9" s="20" t="s">
        <v>152</v>
      </c>
    </row>
    <row r="10" spans="1:26" ht="12" customHeight="1">
      <c r="A10" s="17" t="s">
        <v>49</v>
      </c>
      <c r="B10" s="18" t="s">
        <v>15</v>
      </c>
    </row>
    <row r="11" spans="1:26" ht="12" customHeight="1">
      <c r="A11" s="17" t="s">
        <v>50</v>
      </c>
      <c r="B11" s="18" t="s">
        <v>15</v>
      </c>
      <c r="C11" s="7" t="s">
        <v>15</v>
      </c>
      <c r="D11" s="6" t="s">
        <v>15</v>
      </c>
      <c r="E11" s="6"/>
      <c r="F11" s="6"/>
    </row>
    <row r="12" spans="1:26" ht="12" customHeight="1">
      <c r="A12" s="17" t="s">
        <v>51</v>
      </c>
      <c r="B12" s="18" t="s">
        <v>15</v>
      </c>
      <c r="C12" s="7" t="s">
        <v>15</v>
      </c>
      <c r="D12" s="6"/>
      <c r="E12" s="6"/>
      <c r="F12" s="6"/>
    </row>
    <row r="13" spans="1:26" ht="12" customHeight="1">
      <c r="A13" s="17" t="s">
        <v>52</v>
      </c>
      <c r="B13" s="18" t="s">
        <v>15</v>
      </c>
      <c r="C13" s="7" t="s">
        <v>15</v>
      </c>
    </row>
    <row r="14" spans="1:26" ht="12" customHeight="1"/>
    <row r="15" spans="1:26" ht="12" customHeight="1">
      <c r="A15" s="17" t="s">
        <v>53</v>
      </c>
      <c r="B15" s="21">
        <v>0</v>
      </c>
    </row>
    <row r="16" spans="1:26" ht="12" customHeight="1">
      <c r="A16" s="17" t="s">
        <v>54</v>
      </c>
      <c r="B16" s="21">
        <v>0</v>
      </c>
    </row>
    <row r="17" spans="1:3" ht="12" customHeight="1">
      <c r="A17" s="17" t="s">
        <v>55</v>
      </c>
      <c r="B17" s="21">
        <v>0</v>
      </c>
    </row>
    <row r="18" spans="1:3" ht="12" customHeight="1">
      <c r="A18" s="17" t="s">
        <v>56</v>
      </c>
      <c r="B18" s="21">
        <v>0</v>
      </c>
    </row>
    <row r="19" spans="1:3" ht="12" customHeight="1">
      <c r="A19" s="7" t="s">
        <v>15</v>
      </c>
      <c r="B19" s="7" t="s">
        <v>15</v>
      </c>
      <c r="C19" s="7" t="s">
        <v>15</v>
      </c>
    </row>
    <row r="20" spans="1:3" ht="12" customHeight="1">
      <c r="A20" s="17" t="s">
        <v>57</v>
      </c>
      <c r="B20" s="22">
        <v>0</v>
      </c>
      <c r="C20" s="7" t="s">
        <v>124</v>
      </c>
    </row>
    <row r="21" spans="1:3" ht="12" customHeight="1">
      <c r="A21" s="17" t="s">
        <v>59</v>
      </c>
      <c r="B21" s="48">
        <f>(((52*5)-20-10)/11)*B20</f>
        <v>0</v>
      </c>
      <c r="C21" s="7" t="s">
        <v>125</v>
      </c>
    </row>
    <row r="22" spans="1:3" ht="12" customHeight="1">
      <c r="A22" s="17" t="s">
        <v>62</v>
      </c>
      <c r="B22" s="24">
        <f t="shared" ref="B22:B25" si="0">B15*$B$20</f>
        <v>0</v>
      </c>
      <c r="C22" s="7" t="s">
        <v>15</v>
      </c>
    </row>
    <row r="23" spans="1:3" ht="12" customHeight="1">
      <c r="A23" s="17" t="s">
        <v>126</v>
      </c>
      <c r="B23" s="24">
        <f t="shared" si="0"/>
        <v>0</v>
      </c>
      <c r="C23" s="7" t="s">
        <v>15</v>
      </c>
    </row>
    <row r="24" spans="1:3" ht="12" customHeight="1">
      <c r="A24" s="17" t="s">
        <v>64</v>
      </c>
      <c r="B24" s="24">
        <f t="shared" si="0"/>
        <v>0</v>
      </c>
      <c r="C24" s="7" t="s">
        <v>15</v>
      </c>
    </row>
    <row r="25" spans="1:3" ht="12" customHeight="1">
      <c r="A25" s="17" t="s">
        <v>65</v>
      </c>
      <c r="B25" s="24">
        <f t="shared" si="0"/>
        <v>0</v>
      </c>
    </row>
    <row r="26" spans="1:3" ht="12" customHeight="1">
      <c r="A26" s="7" t="s">
        <v>15</v>
      </c>
      <c r="B26" s="7" t="s">
        <v>15</v>
      </c>
      <c r="C26" s="7" t="s">
        <v>15</v>
      </c>
    </row>
    <row r="27" spans="1:3" ht="12" customHeight="1">
      <c r="A27" s="17" t="s">
        <v>66</v>
      </c>
      <c r="B27" s="25">
        <v>0</v>
      </c>
      <c r="C27" s="7" t="s">
        <v>67</v>
      </c>
    </row>
    <row r="28" spans="1:3" ht="12" customHeight="1">
      <c r="A28" s="17" t="s">
        <v>68</v>
      </c>
      <c r="B28" s="25">
        <v>0</v>
      </c>
      <c r="C28" s="7" t="s">
        <v>69</v>
      </c>
    </row>
    <row r="29" spans="1:3" ht="12" customHeight="1">
      <c r="A29" s="17" t="s">
        <v>70</v>
      </c>
      <c r="B29" s="25">
        <v>0</v>
      </c>
      <c r="C29" s="7" t="s">
        <v>67</v>
      </c>
    </row>
    <row r="30" spans="1:3" ht="12" customHeight="1">
      <c r="A30" s="17" t="s">
        <v>70</v>
      </c>
      <c r="B30" s="25">
        <v>0</v>
      </c>
      <c r="C30" s="7" t="s">
        <v>69</v>
      </c>
    </row>
    <row r="31" spans="1:3" ht="12" customHeight="1">
      <c r="A31" s="17" t="s">
        <v>71</v>
      </c>
      <c r="B31" s="25">
        <v>0</v>
      </c>
      <c r="C31" s="7" t="s">
        <v>69</v>
      </c>
    </row>
    <row r="32" spans="1:3" ht="12" customHeight="1">
      <c r="A32" s="17" t="s">
        <v>73</v>
      </c>
      <c r="B32" s="25">
        <v>0</v>
      </c>
      <c r="C32" s="7" t="s">
        <v>67</v>
      </c>
    </row>
    <row r="33" spans="1:17" ht="12" customHeight="1"/>
    <row r="34" spans="1:17" ht="12" customHeight="1">
      <c r="A34" s="17" t="s">
        <v>75</v>
      </c>
      <c r="B34" s="8">
        <f>'RSZ-tarieven'!B5</f>
        <v>0.30609999999999998</v>
      </c>
      <c r="C34" s="8"/>
    </row>
    <row r="35" spans="1:17" ht="12" customHeight="1">
      <c r="A35" s="17" t="s">
        <v>76</v>
      </c>
      <c r="B35" s="8">
        <f>'RSZ-tarieven'!B15</f>
        <v>1.9799999999999998E-2</v>
      </c>
      <c r="C35" s="8"/>
    </row>
    <row r="36" spans="1:17" ht="12" customHeight="1">
      <c r="A36" s="17" t="s">
        <v>77</v>
      </c>
      <c r="B36" s="22">
        <f>IF(B6&lt;10,0,1.69%)</f>
        <v>0</v>
      </c>
      <c r="C36" s="8"/>
    </row>
    <row r="37" spans="1:17" ht="12" customHeight="1">
      <c r="A37" s="17" t="s">
        <v>78</v>
      </c>
      <c r="B37" s="26">
        <f>IF(B23&gt;3744,0,0.14*(11233.89-(B23*3))/3)</f>
        <v>524.2482</v>
      </c>
      <c r="C37" s="8" t="s">
        <v>15</v>
      </c>
    </row>
    <row r="38" spans="1:17" ht="12" customHeight="1">
      <c r="A38" s="17" t="s">
        <v>79</v>
      </c>
      <c r="B38" s="27"/>
    </row>
    <row r="39" spans="1:17" ht="12" customHeight="1">
      <c r="A39" s="17" t="s">
        <v>80</v>
      </c>
      <c r="B39" s="27"/>
    </row>
    <row r="40" spans="1:17" ht="12" customHeight="1">
      <c r="J40" s="28" t="s">
        <v>81</v>
      </c>
      <c r="M40" s="29" t="s">
        <v>15</v>
      </c>
      <c r="Q40" s="24"/>
    </row>
    <row r="41" spans="1:17" ht="12" customHeight="1">
      <c r="B41" s="30">
        <f>B1</f>
        <v>2026</v>
      </c>
      <c r="C41" s="20" t="s">
        <v>82</v>
      </c>
      <c r="D41" s="20" t="s">
        <v>83</v>
      </c>
      <c r="E41" s="20" t="s">
        <v>88</v>
      </c>
      <c r="F41" s="20" t="s">
        <v>84</v>
      </c>
      <c r="G41" s="20" t="s">
        <v>85</v>
      </c>
      <c r="H41" s="20" t="s">
        <v>86</v>
      </c>
      <c r="I41" s="20" t="s">
        <v>87</v>
      </c>
      <c r="J41" s="20" t="s">
        <v>89</v>
      </c>
      <c r="K41" s="20" t="s">
        <v>90</v>
      </c>
      <c r="L41" s="20" t="s">
        <v>91</v>
      </c>
      <c r="M41" s="20" t="s">
        <v>92</v>
      </c>
      <c r="N41" s="20" t="s">
        <v>93</v>
      </c>
      <c r="O41" s="20" t="s">
        <v>94</v>
      </c>
      <c r="P41" s="20" t="s">
        <v>95</v>
      </c>
    </row>
    <row r="42" spans="1:17" ht="12" customHeight="1">
      <c r="A42" s="7" t="s">
        <v>57</v>
      </c>
      <c r="B42" s="31" t="s">
        <v>96</v>
      </c>
      <c r="C42" s="105">
        <f t="shared" ref="C42:D42" si="1">$B$20</f>
        <v>0</v>
      </c>
      <c r="D42" s="106">
        <f t="shared" si="1"/>
        <v>0</v>
      </c>
      <c r="E42" s="107">
        <v>0.1027</v>
      </c>
      <c r="F42" s="106">
        <f t="shared" ref="F42:P42" si="2">$B$20</f>
        <v>0</v>
      </c>
      <c r="G42" s="106">
        <f t="shared" si="2"/>
        <v>0</v>
      </c>
      <c r="H42" s="106">
        <f t="shared" si="2"/>
        <v>0</v>
      </c>
      <c r="I42" s="106">
        <f t="shared" si="2"/>
        <v>0</v>
      </c>
      <c r="J42" s="106">
        <f t="shared" si="2"/>
        <v>0</v>
      </c>
      <c r="K42" s="106">
        <f t="shared" si="2"/>
        <v>0</v>
      </c>
      <c r="L42" s="106">
        <f t="shared" si="2"/>
        <v>0</v>
      </c>
      <c r="M42" s="106">
        <f t="shared" si="2"/>
        <v>0</v>
      </c>
      <c r="N42" s="106">
        <f t="shared" si="2"/>
        <v>0</v>
      </c>
      <c r="O42" s="106">
        <f t="shared" si="2"/>
        <v>0</v>
      </c>
      <c r="P42" s="108">
        <f t="shared" si="2"/>
        <v>0</v>
      </c>
    </row>
    <row r="43" spans="1:17" ht="12" customHeight="1">
      <c r="A43" s="7" t="s">
        <v>97</v>
      </c>
      <c r="B43" s="32">
        <f t="shared" ref="B43:B49" si="3">SUM(C43:P43)</f>
        <v>0</v>
      </c>
      <c r="C43" s="109">
        <f t="shared" ref="C43:C44" si="4">$B21</f>
        <v>0</v>
      </c>
      <c r="D43" s="110">
        <f t="shared" ref="D43:D44" si="5">C43</f>
        <v>0</v>
      </c>
      <c r="E43" s="111" t="s">
        <v>15</v>
      </c>
      <c r="F43" s="110">
        <f t="shared" ref="F43:F44" si="6">D43</f>
        <v>0</v>
      </c>
      <c r="G43" s="110">
        <f t="shared" ref="G43:I44" si="7">F43</f>
        <v>0</v>
      </c>
      <c r="H43" s="110">
        <f t="shared" si="7"/>
        <v>0</v>
      </c>
      <c r="I43" s="110">
        <f t="shared" si="7"/>
        <v>0</v>
      </c>
      <c r="J43" s="110" t="s">
        <v>15</v>
      </c>
      <c r="K43" s="110">
        <f t="shared" ref="K43:K44" si="8">I43</f>
        <v>0</v>
      </c>
      <c r="L43" s="110">
        <f t="shared" ref="L43:N44" si="9">K43</f>
        <v>0</v>
      </c>
      <c r="M43" s="110">
        <f t="shared" si="9"/>
        <v>0</v>
      </c>
      <c r="N43" s="110">
        <f t="shared" si="9"/>
        <v>0</v>
      </c>
      <c r="O43" s="111" t="s">
        <v>98</v>
      </c>
      <c r="P43" s="112">
        <f t="shared" ref="P43:P44" si="10">N43</f>
        <v>0</v>
      </c>
    </row>
    <row r="44" spans="1:17" ht="12" customHeight="1">
      <c r="A44" s="7" t="s">
        <v>99</v>
      </c>
      <c r="B44" s="33">
        <f t="shared" si="3"/>
        <v>0</v>
      </c>
      <c r="C44" s="34">
        <f t="shared" si="4"/>
        <v>0</v>
      </c>
      <c r="D44" s="24">
        <f t="shared" si="5"/>
        <v>0</v>
      </c>
      <c r="E44" s="35">
        <f>B22*11*108%*E42</f>
        <v>0</v>
      </c>
      <c r="F44" s="24">
        <f t="shared" si="6"/>
        <v>0</v>
      </c>
      <c r="G44" s="24">
        <f t="shared" si="7"/>
        <v>0</v>
      </c>
      <c r="H44" s="24">
        <f t="shared" si="7"/>
        <v>0</v>
      </c>
      <c r="I44" s="24">
        <f t="shared" si="7"/>
        <v>0</v>
      </c>
      <c r="J44" s="35" t="s">
        <v>98</v>
      </c>
      <c r="K44" s="24">
        <f t="shared" si="8"/>
        <v>0</v>
      </c>
      <c r="L44" s="24">
        <f t="shared" si="9"/>
        <v>0</v>
      </c>
      <c r="M44" s="24">
        <f t="shared" si="9"/>
        <v>0</v>
      </c>
      <c r="N44" s="24">
        <f t="shared" si="9"/>
        <v>0</v>
      </c>
      <c r="O44" s="24">
        <f>$B$18*$B20</f>
        <v>0</v>
      </c>
      <c r="P44" s="113">
        <f t="shared" si="10"/>
        <v>0</v>
      </c>
    </row>
    <row r="45" spans="1:17" ht="12" customHeight="1">
      <c r="A45" s="7" t="s">
        <v>100</v>
      </c>
      <c r="B45" s="33">
        <f t="shared" si="3"/>
        <v>0</v>
      </c>
      <c r="C45" s="34">
        <f>+$B27+(($B28)*C$43)</f>
        <v>0</v>
      </c>
      <c r="D45" s="24">
        <f>+$B27+($B28*D$43)</f>
        <v>0</v>
      </c>
      <c r="E45" s="35" t="s">
        <v>98</v>
      </c>
      <c r="F45" s="24">
        <f t="shared" ref="F45:I45" si="11">+$B27+($B28*F$43)</f>
        <v>0</v>
      </c>
      <c r="G45" s="24">
        <f t="shared" si="11"/>
        <v>0</v>
      </c>
      <c r="H45" s="24">
        <f t="shared" si="11"/>
        <v>0</v>
      </c>
      <c r="I45" s="24">
        <f t="shared" si="11"/>
        <v>0</v>
      </c>
      <c r="J45" s="35" t="s">
        <v>98</v>
      </c>
      <c r="K45" s="24">
        <f t="shared" ref="K45:N45" si="12">+$B27+($B28*K$43)</f>
        <v>0</v>
      </c>
      <c r="L45" s="24">
        <f t="shared" si="12"/>
        <v>0</v>
      </c>
      <c r="M45" s="24">
        <f t="shared" si="12"/>
        <v>0</v>
      </c>
      <c r="N45" s="24">
        <f t="shared" si="12"/>
        <v>0</v>
      </c>
      <c r="O45" s="35" t="s">
        <v>98</v>
      </c>
      <c r="P45" s="114">
        <f>+$B27+($B28*P$43)</f>
        <v>0</v>
      </c>
    </row>
    <row r="46" spans="1:17" ht="12" customHeight="1">
      <c r="A46" s="7" t="s">
        <v>101</v>
      </c>
      <c r="B46" s="33">
        <f t="shared" si="3"/>
        <v>0</v>
      </c>
      <c r="C46" s="34">
        <f>MAX(0,IF((C44+C45)&gt;0,((C44+C45)*108%)*(B34+B35+B36)-(B37+B38+B39),0))</f>
        <v>0</v>
      </c>
      <c r="D46" s="24">
        <f>MAX(0,IF((D44+D45)&gt;0,((D44+D45)*108%)*(B34+B35+B36)-(B37+B38+B39),0))</f>
        <v>0</v>
      </c>
      <c r="E46" s="35" t="s">
        <v>98</v>
      </c>
      <c r="F46" s="24">
        <f t="shared" ref="F46:I46" si="13">MAX(0,IF((F44+F45)&gt;0,((F44+F45)*108%)*($B34+$B35+$B36)-($B37+$B38+$B39),0))</f>
        <v>0</v>
      </c>
      <c r="G46" s="24">
        <f t="shared" si="13"/>
        <v>0</v>
      </c>
      <c r="H46" s="24">
        <f t="shared" si="13"/>
        <v>0</v>
      </c>
      <c r="I46" s="24">
        <f t="shared" si="13"/>
        <v>0</v>
      </c>
      <c r="J46" s="35" t="s">
        <v>98</v>
      </c>
      <c r="K46" s="24">
        <f t="shared" ref="K46:N46" si="14">MAX(0,IF((K44+K45)&gt;0,((K44+K45)*108%)*($B34+$B35+$B36)-($B37+$B38+$B39),0))</f>
        <v>0</v>
      </c>
      <c r="L46" s="24">
        <f t="shared" si="14"/>
        <v>0</v>
      </c>
      <c r="M46" s="24">
        <f t="shared" si="14"/>
        <v>0</v>
      </c>
      <c r="N46" s="24">
        <f t="shared" si="14"/>
        <v>0</v>
      </c>
      <c r="O46" s="24">
        <f>MAX(0,IF((O44)&gt;0,((O44)*108%)*($B34+$B35+$B36),0))</f>
        <v>0</v>
      </c>
      <c r="P46" s="114">
        <f>MAX(0,IF((P44+P45)&gt;0,((P44+P45)*108%)*($B34+$B35+$B36)-($B37+$B38+$B39),0))</f>
        <v>0</v>
      </c>
    </row>
    <row r="47" spans="1:17" ht="12" customHeight="1">
      <c r="A47" s="7" t="s">
        <v>102</v>
      </c>
      <c r="B47" s="33">
        <f t="shared" si="3"/>
        <v>0</v>
      </c>
      <c r="C47" s="34">
        <f t="shared" ref="C47:D47" si="15">$B29+($B30*C$43)</f>
        <v>0</v>
      </c>
      <c r="D47" s="35">
        <f t="shared" si="15"/>
        <v>0</v>
      </c>
      <c r="E47" s="35" t="s">
        <v>98</v>
      </c>
      <c r="F47" s="35">
        <f t="shared" ref="F47:I47" si="16">$B29+($B30*F$43)</f>
        <v>0</v>
      </c>
      <c r="G47" s="35">
        <f t="shared" si="16"/>
        <v>0</v>
      </c>
      <c r="H47" s="35">
        <f t="shared" si="16"/>
        <v>0</v>
      </c>
      <c r="I47" s="35">
        <f t="shared" si="16"/>
        <v>0</v>
      </c>
      <c r="J47" s="35" t="s">
        <v>98</v>
      </c>
      <c r="K47" s="35">
        <f t="shared" ref="K47:N47" si="17">$B29+($B30*K$43)</f>
        <v>0</v>
      </c>
      <c r="L47" s="35">
        <f t="shared" si="17"/>
        <v>0</v>
      </c>
      <c r="M47" s="35">
        <f t="shared" si="17"/>
        <v>0</v>
      </c>
      <c r="N47" s="35">
        <f t="shared" si="17"/>
        <v>0</v>
      </c>
      <c r="O47" s="35" t="s">
        <v>98</v>
      </c>
      <c r="P47" s="115">
        <f>$B29+($B30*P$43)</f>
        <v>0</v>
      </c>
    </row>
    <row r="48" spans="1:17" ht="12" customHeight="1">
      <c r="A48" s="7" t="s">
        <v>103</v>
      </c>
      <c r="B48" s="33">
        <f t="shared" si="3"/>
        <v>0</v>
      </c>
      <c r="C48" s="34">
        <f t="shared" ref="C48:D48" si="18">$B31*C$43</f>
        <v>0</v>
      </c>
      <c r="D48" s="24">
        <f t="shared" si="18"/>
        <v>0</v>
      </c>
      <c r="E48" s="35" t="s">
        <v>98</v>
      </c>
      <c r="F48" s="24">
        <f t="shared" ref="F48:I48" si="19">$B31*F$43</f>
        <v>0</v>
      </c>
      <c r="G48" s="24">
        <f t="shared" si="19"/>
        <v>0</v>
      </c>
      <c r="H48" s="24">
        <f t="shared" si="19"/>
        <v>0</v>
      </c>
      <c r="I48" s="24">
        <f t="shared" si="19"/>
        <v>0</v>
      </c>
      <c r="J48" s="35" t="s">
        <v>98</v>
      </c>
      <c r="K48" s="24">
        <f t="shared" ref="K48:N48" si="20">$B31*K$43</f>
        <v>0</v>
      </c>
      <c r="L48" s="24">
        <f t="shared" si="20"/>
        <v>0</v>
      </c>
      <c r="M48" s="24">
        <f t="shared" si="20"/>
        <v>0</v>
      </c>
      <c r="N48" s="24">
        <f t="shared" si="20"/>
        <v>0</v>
      </c>
      <c r="O48" s="35" t="s">
        <v>98</v>
      </c>
      <c r="P48" s="114">
        <f>$B31*P$43</f>
        <v>0</v>
      </c>
    </row>
    <row r="49" spans="1:16" ht="12" customHeight="1">
      <c r="A49" s="7" t="s">
        <v>104</v>
      </c>
      <c r="B49" s="36">
        <f t="shared" si="3"/>
        <v>0</v>
      </c>
      <c r="C49" s="116">
        <f t="shared" ref="C49:D49" si="21">$B32</f>
        <v>0</v>
      </c>
      <c r="D49" s="117">
        <f t="shared" si="21"/>
        <v>0</v>
      </c>
      <c r="E49" s="118" t="s">
        <v>98</v>
      </c>
      <c r="F49" s="117">
        <f t="shared" ref="F49:I49" si="22">$B32</f>
        <v>0</v>
      </c>
      <c r="G49" s="117">
        <f t="shared" si="22"/>
        <v>0</v>
      </c>
      <c r="H49" s="117">
        <f t="shared" si="22"/>
        <v>0</v>
      </c>
      <c r="I49" s="117">
        <f t="shared" si="22"/>
        <v>0</v>
      </c>
      <c r="J49" s="118" t="s">
        <v>98</v>
      </c>
      <c r="K49" s="117">
        <f t="shared" ref="K49:N49" si="23">$B32</f>
        <v>0</v>
      </c>
      <c r="L49" s="117">
        <f t="shared" si="23"/>
        <v>0</v>
      </c>
      <c r="M49" s="117">
        <f t="shared" si="23"/>
        <v>0</v>
      </c>
      <c r="N49" s="117">
        <f t="shared" si="23"/>
        <v>0</v>
      </c>
      <c r="O49" s="118" t="s">
        <v>98</v>
      </c>
      <c r="P49" s="119">
        <f>$B32</f>
        <v>0</v>
      </c>
    </row>
    <row r="50" spans="1:16" ht="12" customHeight="1">
      <c r="B50" s="37">
        <f t="shared" ref="B50:P50" si="24">SUM(B44:B49)</f>
        <v>0</v>
      </c>
      <c r="C50" s="120">
        <f t="shared" si="24"/>
        <v>0</v>
      </c>
      <c r="D50" s="121">
        <f t="shared" si="24"/>
        <v>0</v>
      </c>
      <c r="E50" s="121">
        <f t="shared" si="24"/>
        <v>0</v>
      </c>
      <c r="F50" s="121">
        <f t="shared" si="24"/>
        <v>0</v>
      </c>
      <c r="G50" s="121">
        <f t="shared" si="24"/>
        <v>0</v>
      </c>
      <c r="H50" s="121">
        <f t="shared" si="24"/>
        <v>0</v>
      </c>
      <c r="I50" s="121">
        <f t="shared" si="24"/>
        <v>0</v>
      </c>
      <c r="J50" s="121">
        <f t="shared" si="24"/>
        <v>0</v>
      </c>
      <c r="K50" s="121">
        <f t="shared" si="24"/>
        <v>0</v>
      </c>
      <c r="L50" s="121">
        <f t="shared" si="24"/>
        <v>0</v>
      </c>
      <c r="M50" s="121">
        <f t="shared" si="24"/>
        <v>0</v>
      </c>
      <c r="N50" s="121">
        <f t="shared" si="24"/>
        <v>0</v>
      </c>
      <c r="O50" s="121">
        <f t="shared" si="24"/>
        <v>0</v>
      </c>
      <c r="P50" s="122">
        <f t="shared" si="24"/>
        <v>0</v>
      </c>
    </row>
    <row r="51" spans="1:16" ht="12" customHeight="1">
      <c r="A51" s="38" t="s">
        <v>105</v>
      </c>
      <c r="B51" s="39">
        <f>(SUM(C50:P50)-B50)+(SUM(C44:P49)-B50)</f>
        <v>0</v>
      </c>
    </row>
    <row r="52" spans="1:16" ht="12" customHeight="1">
      <c r="B52" s="40" t="s">
        <v>106</v>
      </c>
    </row>
    <row r="53" spans="1:16" ht="12" customHeight="1">
      <c r="A53" s="8">
        <v>0.1027</v>
      </c>
      <c r="B53" s="41">
        <f>SUM(C53:P53)</f>
        <v>0</v>
      </c>
      <c r="C53" s="123">
        <f t="shared" ref="C53:D53" si="25">(C44*108%)*$A$53</f>
        <v>0</v>
      </c>
      <c r="D53" s="123">
        <f t="shared" si="25"/>
        <v>0</v>
      </c>
      <c r="E53" s="124" t="s">
        <v>98</v>
      </c>
      <c r="F53" s="123">
        <f t="shared" ref="F53:I53" si="26">(F44*108%)*$A$53</f>
        <v>0</v>
      </c>
      <c r="G53" s="123">
        <f t="shared" si="26"/>
        <v>0</v>
      </c>
      <c r="H53" s="123">
        <f t="shared" si="26"/>
        <v>0</v>
      </c>
      <c r="I53" s="123">
        <f t="shared" si="26"/>
        <v>0</v>
      </c>
      <c r="J53" s="124" t="s">
        <v>98</v>
      </c>
      <c r="K53" s="123">
        <f t="shared" ref="K53:P53" si="27">(K44*108%)*$A$53</f>
        <v>0</v>
      </c>
      <c r="L53" s="123">
        <f t="shared" si="27"/>
        <v>0</v>
      </c>
      <c r="M53" s="123">
        <f t="shared" si="27"/>
        <v>0</v>
      </c>
      <c r="N53" s="123">
        <f t="shared" si="27"/>
        <v>0</v>
      </c>
      <c r="O53" s="123">
        <v>0</v>
      </c>
      <c r="P53" s="125">
        <f t="shared" si="27"/>
        <v>0</v>
      </c>
    </row>
    <row r="54" spans="1:16" ht="12" customHeight="1"/>
    <row r="55" spans="1:16" ht="12" customHeight="1"/>
    <row r="56" spans="1:16" ht="12" customHeight="1"/>
    <row r="57" spans="1:16" ht="12" customHeight="1"/>
    <row r="58" spans="1:16" ht="12" customHeight="1"/>
    <row r="59" spans="1:16" ht="12" customHeight="1"/>
    <row r="60" spans="1:16" ht="12" customHeight="1"/>
    <row r="61" spans="1:16" ht="12" customHeight="1"/>
    <row r="62" spans="1:16" ht="12" customHeight="1"/>
    <row r="63" spans="1:16" ht="12" customHeight="1"/>
    <row r="64" spans="1:16" ht="12" customHeight="1"/>
    <row r="65" customFormat="1" ht="12" customHeight="1"/>
    <row r="66" customFormat="1" ht="12" customHeight="1"/>
    <row r="67" customFormat="1" ht="12" customHeight="1"/>
    <row r="68" customFormat="1" ht="12" customHeight="1"/>
    <row r="69" customFormat="1" ht="12" customHeight="1"/>
    <row r="70" customFormat="1" ht="12" customHeight="1"/>
    <row r="71" customFormat="1" ht="12" customHeight="1"/>
    <row r="72" customFormat="1" ht="12" customHeight="1"/>
    <row r="73" customFormat="1" ht="12" customHeight="1"/>
    <row r="74" customFormat="1" ht="12" customHeight="1"/>
    <row r="75" customFormat="1" ht="12" customHeight="1"/>
    <row r="76" customFormat="1" ht="12" customHeight="1"/>
    <row r="77" customFormat="1" ht="12" customHeight="1"/>
    <row r="78" customFormat="1" ht="12" customHeight="1"/>
    <row r="79" customFormat="1" ht="12" customHeight="1"/>
    <row r="80" customFormat="1" ht="12" customHeight="1"/>
    <row r="81" customFormat="1" ht="12" customHeight="1"/>
    <row r="82" customFormat="1" ht="12" customHeight="1"/>
    <row r="83" customFormat="1" ht="12" customHeight="1"/>
    <row r="84" customFormat="1" ht="12" customHeight="1"/>
    <row r="85" customFormat="1" ht="12" customHeight="1"/>
    <row r="86" customFormat="1" ht="12" customHeight="1"/>
    <row r="87" customFormat="1" ht="12" customHeight="1"/>
    <row r="88" customFormat="1" ht="12" customHeight="1"/>
    <row r="89" customFormat="1" ht="12" customHeight="1"/>
    <row r="90" customFormat="1" ht="12" customHeight="1"/>
    <row r="91" customFormat="1" ht="12" customHeight="1"/>
    <row r="92" customFormat="1" ht="12" customHeight="1"/>
    <row r="93" customFormat="1" ht="12" customHeight="1"/>
    <row r="94" customFormat="1" ht="12" customHeight="1"/>
    <row r="95" customFormat="1" ht="12" customHeight="1"/>
    <row r="96" customFormat="1" ht="12" customHeight="1"/>
    <row r="97" customFormat="1" ht="12" customHeight="1"/>
    <row r="98" customFormat="1" ht="12" customHeight="1"/>
    <row r="99" customFormat="1" ht="12" customHeight="1"/>
    <row r="100" customFormat="1" ht="12" customHeight="1"/>
    <row r="101" customFormat="1" ht="12" customHeight="1"/>
    <row r="102" customFormat="1" ht="12" customHeight="1"/>
    <row r="103" customFormat="1" ht="12" customHeight="1"/>
    <row r="104" customFormat="1" ht="12" customHeight="1"/>
    <row r="105" customFormat="1" ht="12" customHeight="1"/>
    <row r="106" customFormat="1" ht="12" customHeight="1"/>
    <row r="107" customFormat="1" ht="12" customHeight="1"/>
    <row r="108" customFormat="1" ht="12" customHeight="1"/>
    <row r="109" customFormat="1" ht="12" customHeight="1"/>
    <row r="110" customFormat="1" ht="12" customHeight="1"/>
    <row r="111" customFormat="1" ht="12" customHeight="1"/>
    <row r="112" customFormat="1" ht="12" customHeight="1"/>
    <row r="113" customFormat="1" ht="12" customHeight="1"/>
    <row r="114" customFormat="1" ht="12" customHeight="1"/>
    <row r="115" customFormat="1" ht="12" customHeight="1"/>
    <row r="116" customFormat="1" ht="12" customHeight="1"/>
    <row r="117" customFormat="1" ht="12" customHeight="1"/>
    <row r="118" customFormat="1" ht="12" customHeight="1"/>
    <row r="119" customFormat="1" ht="12" customHeight="1"/>
    <row r="120" customFormat="1" ht="12" customHeight="1"/>
    <row r="121" customFormat="1" ht="12" customHeight="1"/>
    <row r="122" customFormat="1" ht="12" customHeight="1"/>
    <row r="123" customFormat="1" ht="12" customHeight="1"/>
    <row r="124" customFormat="1" ht="12" customHeight="1"/>
    <row r="125" customFormat="1" ht="12" customHeight="1"/>
    <row r="126" customFormat="1" ht="12" customHeight="1"/>
    <row r="127" customFormat="1" ht="12" customHeight="1"/>
    <row r="128" customFormat="1" ht="12" customHeight="1"/>
    <row r="129" customFormat="1" ht="12" customHeight="1"/>
    <row r="130" customFormat="1" ht="12" customHeight="1"/>
    <row r="131" customFormat="1" ht="12" customHeight="1"/>
    <row r="132" customFormat="1" ht="12" customHeight="1"/>
    <row r="133" customFormat="1" ht="12" customHeight="1"/>
    <row r="134" customFormat="1" ht="12" customHeight="1"/>
    <row r="135" customFormat="1" ht="12" customHeight="1"/>
    <row r="136" customFormat="1" ht="12" customHeight="1"/>
    <row r="137" customFormat="1" ht="12" customHeight="1"/>
    <row r="138" customFormat="1" ht="12" customHeight="1"/>
    <row r="139" customFormat="1" ht="12" customHeight="1"/>
    <row r="140" customFormat="1" ht="12" customHeight="1"/>
    <row r="141" customFormat="1" ht="12" customHeight="1"/>
    <row r="142" customFormat="1" ht="12" customHeight="1"/>
    <row r="143" customFormat="1" ht="12" customHeight="1"/>
    <row r="144" customFormat="1" ht="12" customHeight="1"/>
    <row r="145" customFormat="1" ht="12" customHeight="1"/>
    <row r="146" customFormat="1" ht="12" customHeight="1"/>
    <row r="147" customFormat="1" ht="12" customHeight="1"/>
    <row r="148" customFormat="1" ht="12" customHeight="1"/>
    <row r="149" customFormat="1" ht="12" customHeight="1"/>
    <row r="150" customFormat="1" ht="12" customHeight="1"/>
    <row r="151" customFormat="1" ht="12" customHeight="1"/>
    <row r="152" customFormat="1" ht="12" customHeight="1"/>
    <row r="153" customFormat="1" ht="12" customHeight="1"/>
    <row r="154" customFormat="1" ht="12" customHeight="1"/>
    <row r="155" customFormat="1" ht="12" customHeight="1"/>
    <row r="156" customFormat="1" ht="12" customHeight="1"/>
    <row r="157" customFormat="1" ht="12" customHeight="1"/>
    <row r="158" customFormat="1" ht="12" customHeight="1"/>
    <row r="159" customFormat="1" ht="12" customHeight="1"/>
    <row r="160" customFormat="1" ht="12" customHeight="1"/>
    <row r="161" customFormat="1" ht="12" customHeight="1"/>
    <row r="162" customFormat="1" ht="12" customHeight="1"/>
    <row r="163" customFormat="1" ht="12" customHeight="1"/>
    <row r="164" customFormat="1" ht="12" customHeight="1"/>
    <row r="165" customFormat="1" ht="12" customHeight="1"/>
    <row r="166" customFormat="1" ht="12" customHeight="1"/>
    <row r="167" customFormat="1" ht="12" customHeight="1"/>
    <row r="168" customFormat="1" ht="12" customHeight="1"/>
    <row r="169" customFormat="1" ht="12" customHeight="1"/>
    <row r="170" customFormat="1" ht="12" customHeight="1"/>
    <row r="171" customFormat="1" ht="12" customHeight="1"/>
    <row r="172" customFormat="1" ht="12" customHeight="1"/>
    <row r="173" customFormat="1" ht="12" customHeight="1"/>
    <row r="174" customFormat="1" ht="12" customHeight="1"/>
    <row r="175" customFormat="1" ht="12" customHeight="1"/>
    <row r="176" customFormat="1" ht="12" customHeight="1"/>
    <row r="177" customFormat="1" ht="12" customHeight="1"/>
    <row r="178" customFormat="1" ht="12" customHeight="1"/>
    <row r="179" customFormat="1" ht="12" customHeight="1"/>
    <row r="180" customFormat="1" ht="12" customHeight="1"/>
    <row r="181" customFormat="1" ht="12" customHeight="1"/>
    <row r="182" customFormat="1" ht="12" customHeight="1"/>
    <row r="183" customFormat="1" ht="12" customHeight="1"/>
    <row r="184" customFormat="1" ht="12" customHeight="1"/>
    <row r="185" customFormat="1" ht="12" customHeight="1"/>
    <row r="186" customFormat="1" ht="12" customHeight="1"/>
    <row r="187" customFormat="1" ht="12" customHeight="1"/>
    <row r="188" customFormat="1" ht="12" customHeight="1"/>
    <row r="189" customFormat="1" ht="12" customHeight="1"/>
    <row r="190" customFormat="1" ht="12" customHeight="1"/>
    <row r="191" customFormat="1" ht="12" customHeight="1"/>
    <row r="192" customFormat="1" ht="12" customHeight="1"/>
    <row r="193" customFormat="1" ht="12" customHeight="1"/>
    <row r="194" customFormat="1" ht="12" customHeight="1"/>
    <row r="195" customFormat="1" ht="12" customHeight="1"/>
    <row r="196" customFormat="1" ht="12" customHeight="1"/>
    <row r="197" customFormat="1" ht="12" customHeight="1"/>
    <row r="198" customFormat="1" ht="12" customHeight="1"/>
    <row r="199" customFormat="1" ht="12" customHeight="1"/>
    <row r="200" customFormat="1" ht="12" customHeight="1"/>
    <row r="201" customFormat="1" ht="12" customHeight="1"/>
    <row r="202" customFormat="1" ht="12" customHeight="1"/>
    <row r="203" customFormat="1" ht="12" customHeight="1"/>
    <row r="204" customFormat="1" ht="12" customHeight="1"/>
    <row r="205" customFormat="1" ht="12" customHeight="1"/>
    <row r="206" customFormat="1" ht="12" customHeight="1"/>
    <row r="207" customFormat="1" ht="12" customHeight="1"/>
    <row r="208" customFormat="1" ht="12" customHeight="1"/>
    <row r="209" customFormat="1" ht="12" customHeight="1"/>
    <row r="210" customFormat="1" ht="12" customHeight="1"/>
    <row r="211" customFormat="1" ht="12" customHeight="1"/>
    <row r="212" customFormat="1" ht="12" customHeight="1"/>
    <row r="213" customFormat="1" ht="12" customHeight="1"/>
    <row r="214" customFormat="1" ht="12" customHeight="1"/>
    <row r="215" customFormat="1" ht="12" customHeight="1"/>
    <row r="216" customFormat="1" ht="12" customHeight="1"/>
    <row r="217" customFormat="1" ht="12" customHeight="1"/>
    <row r="218" customFormat="1" ht="12" customHeight="1"/>
    <row r="219" customFormat="1" ht="12" customHeight="1"/>
    <row r="220" customFormat="1" ht="12" customHeight="1"/>
    <row r="221" customFormat="1" ht="12" customHeight="1"/>
    <row r="222" customFormat="1" ht="12" customHeight="1"/>
    <row r="223" customFormat="1" ht="12" customHeight="1"/>
    <row r="224" customFormat="1" ht="12" customHeight="1"/>
    <row r="225" customFormat="1" ht="12" customHeight="1"/>
    <row r="226" customFormat="1" ht="12" customHeight="1"/>
    <row r="227" customFormat="1" ht="12" customHeight="1"/>
    <row r="228" customFormat="1" ht="12" customHeight="1"/>
    <row r="229" customFormat="1" ht="12" customHeight="1"/>
    <row r="230" customFormat="1" ht="12" customHeight="1"/>
    <row r="231" customFormat="1" ht="12" customHeight="1"/>
    <row r="232" customFormat="1" ht="12" customHeight="1"/>
    <row r="233" customFormat="1" ht="12" customHeight="1"/>
    <row r="234" customFormat="1" ht="12" customHeight="1"/>
    <row r="235" customFormat="1" ht="12" customHeight="1"/>
    <row r="236" customFormat="1" ht="12" customHeight="1"/>
    <row r="237" customFormat="1" ht="12" customHeight="1"/>
    <row r="238" customFormat="1" ht="12" customHeight="1"/>
    <row r="239" customFormat="1" ht="12" customHeight="1"/>
    <row r="240" customFormat="1" ht="12" customHeight="1"/>
    <row r="241" customFormat="1" ht="12" customHeight="1"/>
    <row r="242" customFormat="1" ht="12" customHeight="1"/>
    <row r="243" customFormat="1" ht="12" customHeight="1"/>
    <row r="244" customFormat="1" ht="12" customHeight="1"/>
    <row r="245" customFormat="1" ht="12" customHeight="1"/>
    <row r="246" customFormat="1" ht="12" customHeight="1"/>
    <row r="247" customFormat="1" ht="12" customHeight="1"/>
    <row r="248" customFormat="1" ht="12" customHeight="1"/>
    <row r="249" customFormat="1" ht="12" customHeight="1"/>
    <row r="250" customFormat="1" ht="12" customHeight="1"/>
    <row r="251" customFormat="1" ht="12" customHeight="1"/>
    <row r="252" customFormat="1" ht="12" customHeight="1"/>
    <row r="253" customFormat="1" ht="12" customHeight="1"/>
    <row r="254" customFormat="1" ht="12" customHeight="1"/>
    <row r="255" customFormat="1" ht="12" customHeight="1"/>
    <row r="256" customFormat="1" ht="12" customHeight="1"/>
    <row r="257" customFormat="1" ht="12" customHeight="1"/>
    <row r="258" customFormat="1" ht="12" customHeight="1"/>
    <row r="259" customFormat="1" ht="12" customHeight="1"/>
    <row r="260" customFormat="1" ht="12" customHeight="1"/>
    <row r="261" customFormat="1" ht="12" customHeight="1"/>
    <row r="262" customFormat="1" ht="12" customHeight="1"/>
    <row r="263" customFormat="1" ht="12" customHeight="1"/>
    <row r="264" customFormat="1" ht="12" customHeight="1"/>
    <row r="265" customFormat="1" ht="12" customHeight="1"/>
    <row r="266" customFormat="1" ht="12" customHeight="1"/>
    <row r="267" customFormat="1" ht="12" customHeight="1"/>
    <row r="268" customFormat="1" ht="12" customHeight="1"/>
    <row r="269" customFormat="1" ht="12" customHeight="1"/>
    <row r="270" customFormat="1" ht="12" customHeight="1"/>
    <row r="271" customFormat="1" ht="12" customHeight="1"/>
    <row r="272" customFormat="1" ht="12" customHeight="1"/>
    <row r="273" customFormat="1" ht="12" customHeight="1"/>
    <row r="274" customFormat="1" ht="12" customHeight="1"/>
    <row r="275" customFormat="1" ht="12" customHeight="1"/>
    <row r="276" customFormat="1" ht="12" customHeight="1"/>
    <row r="277" customFormat="1" ht="12" customHeight="1"/>
    <row r="278" customFormat="1" ht="12" customHeight="1"/>
    <row r="279" customFormat="1" ht="12" customHeight="1"/>
    <row r="280" customFormat="1" ht="12" customHeight="1"/>
    <row r="281" customFormat="1" ht="12" customHeight="1"/>
    <row r="282" customFormat="1" ht="12" customHeight="1"/>
    <row r="283" customFormat="1" ht="12" customHeight="1"/>
    <row r="284" customFormat="1" ht="12" customHeight="1"/>
    <row r="285" customFormat="1" ht="12" customHeight="1"/>
    <row r="286" customFormat="1" ht="12" customHeight="1"/>
    <row r="287" customFormat="1" ht="12" customHeight="1"/>
    <row r="288" customFormat="1" ht="12" customHeight="1"/>
    <row r="289" customFormat="1" ht="12" customHeight="1"/>
    <row r="290" customFormat="1" ht="12" customHeight="1"/>
    <row r="291" customFormat="1" ht="12" customHeight="1"/>
    <row r="292" customFormat="1" ht="12" customHeight="1"/>
    <row r="293" customFormat="1" ht="12" customHeight="1"/>
    <row r="294" customFormat="1" ht="12" customHeight="1"/>
    <row r="295" customFormat="1" ht="12" customHeight="1"/>
    <row r="296" customFormat="1" ht="12" customHeight="1"/>
    <row r="297" customFormat="1" ht="12" customHeight="1"/>
    <row r="298" customFormat="1" ht="12" customHeight="1"/>
    <row r="299" customFormat="1" ht="12" customHeight="1"/>
    <row r="300" customFormat="1" ht="12" customHeight="1"/>
    <row r="301" customFormat="1" ht="12" customHeight="1"/>
    <row r="302" customFormat="1" ht="12" customHeight="1"/>
    <row r="303" customFormat="1" ht="12" customHeight="1"/>
    <row r="304" customFormat="1" ht="12" customHeight="1"/>
    <row r="305" customFormat="1" ht="12" customHeight="1"/>
    <row r="306" customFormat="1" ht="12" customHeight="1"/>
    <row r="307" customFormat="1" ht="12" customHeight="1"/>
    <row r="308" customFormat="1" ht="12" customHeight="1"/>
    <row r="309" customFormat="1" ht="12" customHeight="1"/>
    <row r="310" customFormat="1" ht="12" customHeight="1"/>
    <row r="311" customFormat="1" ht="12" customHeight="1"/>
    <row r="312" customFormat="1" ht="12" customHeight="1"/>
    <row r="313" customFormat="1" ht="12" customHeight="1"/>
    <row r="314" customFormat="1" ht="12" customHeight="1"/>
    <row r="315" customFormat="1" ht="12" customHeight="1"/>
    <row r="316" customFormat="1" ht="12" customHeight="1"/>
    <row r="317" customFormat="1" ht="12" customHeight="1"/>
    <row r="318" customFormat="1" ht="12" customHeight="1"/>
    <row r="319" customFormat="1" ht="12" customHeight="1"/>
    <row r="320" customFormat="1" ht="12" customHeight="1"/>
    <row r="321" customFormat="1" ht="12" customHeight="1"/>
    <row r="322" customFormat="1" ht="12" customHeight="1"/>
    <row r="323" customFormat="1" ht="12" customHeight="1"/>
    <row r="324" customFormat="1" ht="12" customHeight="1"/>
    <row r="325" customFormat="1" ht="12" customHeight="1"/>
    <row r="326" customFormat="1" ht="12" customHeight="1"/>
    <row r="327" customFormat="1" ht="12" customHeight="1"/>
    <row r="328" customFormat="1" ht="12" customHeight="1"/>
    <row r="329" customFormat="1" ht="12" customHeight="1"/>
    <row r="330" customFormat="1" ht="12" customHeight="1"/>
    <row r="331" customFormat="1" ht="12" customHeight="1"/>
    <row r="332" customFormat="1" ht="12" customHeight="1"/>
    <row r="333" customFormat="1" ht="12" customHeight="1"/>
    <row r="334" customFormat="1" ht="12" customHeight="1"/>
    <row r="335" customFormat="1" ht="12" customHeight="1"/>
    <row r="336" customFormat="1" ht="12" customHeight="1"/>
    <row r="337" customFormat="1" ht="12" customHeight="1"/>
    <row r="338" customFormat="1" ht="12" customHeight="1"/>
    <row r="339" customFormat="1" ht="12" customHeight="1"/>
    <row r="340" customFormat="1" ht="12" customHeight="1"/>
    <row r="341" customFormat="1" ht="12" customHeight="1"/>
    <row r="342" customFormat="1" ht="12" customHeight="1"/>
    <row r="343" customFormat="1" ht="12" customHeight="1"/>
    <row r="344" customFormat="1" ht="12" customHeight="1"/>
    <row r="345" customFormat="1" ht="12" customHeight="1"/>
    <row r="346" customFormat="1" ht="12" customHeight="1"/>
    <row r="347" customFormat="1" ht="12" customHeight="1"/>
    <row r="348" customFormat="1" ht="12" customHeight="1"/>
    <row r="349" customFormat="1" ht="12" customHeight="1"/>
    <row r="350" customFormat="1" ht="12" customHeight="1"/>
    <row r="351" customFormat="1" ht="12" customHeight="1"/>
    <row r="352" customFormat="1" ht="12" customHeight="1"/>
    <row r="353" customFormat="1" ht="12" customHeight="1"/>
    <row r="354" customFormat="1" ht="12" customHeight="1"/>
    <row r="355" customFormat="1" ht="12" customHeight="1"/>
    <row r="356" customFormat="1" ht="12" customHeight="1"/>
    <row r="357" customFormat="1" ht="12" customHeight="1"/>
    <row r="358" customFormat="1" ht="12" customHeight="1"/>
    <row r="359" customFormat="1" ht="12" customHeight="1"/>
    <row r="360" customFormat="1" ht="12" customHeight="1"/>
    <row r="361" customFormat="1" ht="12" customHeight="1"/>
    <row r="362" customFormat="1" ht="12" customHeight="1"/>
    <row r="363" customFormat="1" ht="12" customHeight="1"/>
    <row r="364" customFormat="1" ht="12" customHeight="1"/>
    <row r="365" customFormat="1" ht="12" customHeight="1"/>
    <row r="366" customFormat="1" ht="12" customHeight="1"/>
    <row r="367" customFormat="1" ht="12" customHeight="1"/>
    <row r="368" customFormat="1" ht="12" customHeight="1"/>
    <row r="369" customFormat="1" ht="12" customHeight="1"/>
    <row r="370" customFormat="1" ht="12" customHeight="1"/>
    <row r="371" customFormat="1" ht="12" customHeight="1"/>
    <row r="372" customFormat="1" ht="12" customHeight="1"/>
    <row r="373" customFormat="1" ht="12" customHeight="1"/>
    <row r="374" customFormat="1" ht="12" customHeight="1"/>
    <row r="375" customFormat="1" ht="12" customHeight="1"/>
    <row r="376" customFormat="1" ht="12" customHeight="1"/>
    <row r="377" customFormat="1" ht="12" customHeight="1"/>
    <row r="378" customFormat="1" ht="12" customHeight="1"/>
    <row r="379" customFormat="1" ht="12" customHeight="1"/>
    <row r="380" customFormat="1" ht="12" customHeight="1"/>
    <row r="381" customFormat="1" ht="12" customHeight="1"/>
    <row r="382" customFormat="1" ht="12" customHeight="1"/>
    <row r="383" customFormat="1" ht="12" customHeight="1"/>
    <row r="384" customFormat="1" ht="12" customHeight="1"/>
    <row r="385" customFormat="1" ht="12" customHeight="1"/>
    <row r="386" customFormat="1" ht="12" customHeight="1"/>
    <row r="387" customFormat="1" ht="12" customHeight="1"/>
    <row r="388" customFormat="1" ht="12" customHeight="1"/>
    <row r="389" customFormat="1" ht="12" customHeight="1"/>
    <row r="390" customFormat="1" ht="12" customHeight="1"/>
    <row r="391" customFormat="1" ht="12" customHeight="1"/>
    <row r="392" customFormat="1" ht="12" customHeight="1"/>
    <row r="393" customFormat="1" ht="12" customHeight="1"/>
    <row r="394" customFormat="1" ht="12" customHeight="1"/>
    <row r="395" customFormat="1" ht="12" customHeight="1"/>
    <row r="396" customFormat="1" ht="12" customHeight="1"/>
    <row r="397" customFormat="1" ht="12" customHeight="1"/>
    <row r="398" customFormat="1" ht="12" customHeight="1"/>
    <row r="399" customFormat="1" ht="12" customHeight="1"/>
    <row r="400" customFormat="1" ht="12" customHeight="1"/>
    <row r="401" customFormat="1" ht="12" customHeight="1"/>
    <row r="402" customFormat="1" ht="12" customHeight="1"/>
    <row r="403" customFormat="1" ht="12" customHeight="1"/>
    <row r="404" customFormat="1" ht="12" customHeight="1"/>
    <row r="405" customFormat="1" ht="12" customHeight="1"/>
    <row r="406" customFormat="1" ht="12" customHeight="1"/>
    <row r="407" customFormat="1" ht="12" customHeight="1"/>
    <row r="408" customFormat="1" ht="12" customHeight="1"/>
    <row r="409" customFormat="1" ht="12" customHeight="1"/>
    <row r="410" customFormat="1" ht="12" customHeight="1"/>
    <row r="411" customFormat="1" ht="12" customHeight="1"/>
    <row r="412" customFormat="1" ht="12" customHeight="1"/>
    <row r="413" customFormat="1" ht="12" customHeight="1"/>
    <row r="414" customFormat="1" ht="12" customHeight="1"/>
    <row r="415" customFormat="1" ht="12" customHeight="1"/>
    <row r="416" customFormat="1" ht="12" customHeight="1"/>
    <row r="417" customFormat="1" ht="12" customHeight="1"/>
    <row r="418" customFormat="1" ht="12" customHeight="1"/>
    <row r="419" customFormat="1" ht="12" customHeight="1"/>
    <row r="420" customFormat="1" ht="12" customHeight="1"/>
    <row r="421" customFormat="1" ht="12" customHeight="1"/>
    <row r="422" customFormat="1" ht="12" customHeight="1"/>
    <row r="423" customFormat="1" ht="12" customHeight="1"/>
    <row r="424" customFormat="1" ht="12" customHeight="1"/>
    <row r="425" customFormat="1" ht="12" customHeight="1"/>
    <row r="426" customFormat="1" ht="12" customHeight="1"/>
    <row r="427" customFormat="1" ht="12" customHeight="1"/>
    <row r="428" customFormat="1" ht="12" customHeight="1"/>
    <row r="429" customFormat="1" ht="12" customHeight="1"/>
    <row r="430" customFormat="1" ht="12" customHeight="1"/>
    <row r="431" customFormat="1" ht="12" customHeight="1"/>
    <row r="432" customFormat="1" ht="12" customHeight="1"/>
    <row r="433" customFormat="1" ht="12" customHeight="1"/>
    <row r="434" customFormat="1" ht="12" customHeight="1"/>
    <row r="435" customFormat="1" ht="12" customHeight="1"/>
    <row r="436" customFormat="1" ht="12" customHeight="1"/>
    <row r="437" customFormat="1" ht="12" customHeight="1"/>
    <row r="438" customFormat="1" ht="12" customHeight="1"/>
    <row r="439" customFormat="1" ht="12" customHeight="1"/>
    <row r="440" customFormat="1" ht="12" customHeight="1"/>
    <row r="441" customFormat="1" ht="12" customHeight="1"/>
    <row r="442" customFormat="1" ht="12" customHeight="1"/>
    <row r="443" customFormat="1" ht="12" customHeight="1"/>
    <row r="444" customFormat="1" ht="12" customHeight="1"/>
    <row r="445" customFormat="1" ht="12" customHeight="1"/>
    <row r="446" customFormat="1" ht="12" customHeight="1"/>
    <row r="447" customFormat="1" ht="12" customHeight="1"/>
    <row r="448" customFormat="1" ht="12" customHeight="1"/>
    <row r="449" customFormat="1" ht="12" customHeight="1"/>
    <row r="450" customFormat="1" ht="12" customHeight="1"/>
    <row r="451" customFormat="1" ht="12" customHeight="1"/>
    <row r="452" customFormat="1" ht="12" customHeight="1"/>
    <row r="453" customFormat="1" ht="12" customHeight="1"/>
    <row r="454" customFormat="1" ht="12" customHeight="1"/>
    <row r="455" customFormat="1" ht="12" customHeight="1"/>
    <row r="456" customFormat="1" ht="12" customHeight="1"/>
    <row r="457" customFormat="1" ht="12" customHeight="1"/>
    <row r="458" customFormat="1" ht="12" customHeight="1"/>
    <row r="459" customFormat="1" ht="12" customHeight="1"/>
    <row r="460" customFormat="1" ht="12" customHeight="1"/>
    <row r="461" customFormat="1" ht="12" customHeight="1"/>
    <row r="462" customFormat="1" ht="12" customHeight="1"/>
    <row r="463" customFormat="1" ht="12" customHeight="1"/>
    <row r="464" customFormat="1" ht="12" customHeight="1"/>
    <row r="465" customFormat="1" ht="12" customHeight="1"/>
    <row r="466" customFormat="1" ht="12" customHeight="1"/>
    <row r="467" customFormat="1" ht="12" customHeight="1"/>
    <row r="468" customFormat="1" ht="12" customHeight="1"/>
    <row r="469" customFormat="1" ht="12" customHeight="1"/>
    <row r="470" customFormat="1" ht="12" customHeight="1"/>
    <row r="471" customFormat="1" ht="12" customHeight="1"/>
    <row r="472" customFormat="1" ht="12" customHeight="1"/>
    <row r="473" customFormat="1" ht="12" customHeight="1"/>
    <row r="474" customFormat="1" ht="12" customHeight="1"/>
    <row r="475" customFormat="1" ht="12" customHeight="1"/>
    <row r="476" customFormat="1" ht="12" customHeight="1"/>
    <row r="477" customFormat="1" ht="12" customHeight="1"/>
    <row r="478" customFormat="1" ht="12" customHeight="1"/>
    <row r="479" customFormat="1" ht="12" customHeight="1"/>
    <row r="480" customFormat="1" ht="12" customHeight="1"/>
    <row r="481" customFormat="1" ht="12" customHeight="1"/>
    <row r="482" customFormat="1" ht="12" customHeight="1"/>
    <row r="483" customFormat="1" ht="12" customHeight="1"/>
    <row r="484" customFormat="1" ht="12" customHeight="1"/>
    <row r="485" customFormat="1" ht="12" customHeight="1"/>
    <row r="486" customFormat="1" ht="12" customHeight="1"/>
    <row r="487" customFormat="1" ht="12" customHeight="1"/>
    <row r="488" customFormat="1" ht="12" customHeight="1"/>
    <row r="489" customFormat="1" ht="12" customHeight="1"/>
    <row r="490" customFormat="1" ht="12" customHeight="1"/>
    <row r="491" customFormat="1" ht="12" customHeight="1"/>
    <row r="492" customFormat="1" ht="12" customHeight="1"/>
    <row r="493" customFormat="1" ht="12" customHeight="1"/>
    <row r="494" customFormat="1" ht="12" customHeight="1"/>
    <row r="495" customFormat="1" ht="12" customHeight="1"/>
    <row r="496" customFormat="1" ht="12" customHeight="1"/>
    <row r="497" customFormat="1" ht="12" customHeight="1"/>
    <row r="498" customFormat="1" ht="12" customHeight="1"/>
    <row r="499" customFormat="1" ht="12" customHeight="1"/>
    <row r="500" customFormat="1" ht="12" customHeight="1"/>
    <row r="501" customFormat="1" ht="12" customHeight="1"/>
    <row r="502" customFormat="1" ht="12" customHeight="1"/>
    <row r="503" customFormat="1" ht="12" customHeight="1"/>
    <row r="504" customFormat="1" ht="12" customHeight="1"/>
    <row r="505" customFormat="1" ht="12" customHeight="1"/>
    <row r="506" customFormat="1" ht="12" customHeight="1"/>
    <row r="507" customFormat="1" ht="12" customHeight="1"/>
    <row r="508" customFormat="1" ht="12" customHeight="1"/>
    <row r="509" customFormat="1" ht="12" customHeight="1"/>
    <row r="510" customFormat="1" ht="12" customHeight="1"/>
    <row r="511" customFormat="1" ht="12" customHeight="1"/>
    <row r="512" customFormat="1" ht="12" customHeight="1"/>
    <row r="513" customFormat="1" ht="12" customHeight="1"/>
    <row r="514" customFormat="1" ht="12" customHeight="1"/>
    <row r="515" customFormat="1" ht="12" customHeight="1"/>
    <row r="516" customFormat="1" ht="12" customHeight="1"/>
    <row r="517" customFormat="1" ht="12" customHeight="1"/>
    <row r="518" customFormat="1" ht="12" customHeight="1"/>
    <row r="519" customFormat="1" ht="12" customHeight="1"/>
    <row r="520" customFormat="1" ht="12" customHeight="1"/>
    <row r="521" customFormat="1" ht="12" customHeight="1"/>
    <row r="522" customFormat="1" ht="12" customHeight="1"/>
    <row r="523" customFormat="1" ht="12" customHeight="1"/>
    <row r="524" customFormat="1" ht="12" customHeight="1"/>
    <row r="525" customFormat="1" ht="12" customHeight="1"/>
    <row r="526" customFormat="1" ht="12" customHeight="1"/>
    <row r="527" customFormat="1" ht="12" customHeight="1"/>
    <row r="528" customFormat="1" ht="12" customHeight="1"/>
    <row r="529" customFormat="1" ht="12" customHeight="1"/>
    <row r="530" customFormat="1" ht="12" customHeight="1"/>
    <row r="531" customFormat="1" ht="12" customHeight="1"/>
    <row r="532" customFormat="1" ht="12" customHeight="1"/>
    <row r="533" customFormat="1" ht="12" customHeight="1"/>
    <row r="534" customFormat="1" ht="12" customHeight="1"/>
    <row r="535" customFormat="1" ht="12" customHeight="1"/>
    <row r="536" customFormat="1" ht="12" customHeight="1"/>
    <row r="537" customFormat="1" ht="12" customHeight="1"/>
    <row r="538" customFormat="1" ht="12" customHeight="1"/>
    <row r="539" customFormat="1" ht="12" customHeight="1"/>
    <row r="540" customFormat="1" ht="12" customHeight="1"/>
    <row r="541" customFormat="1" ht="12" customHeight="1"/>
    <row r="542" customFormat="1" ht="12" customHeight="1"/>
    <row r="543" customFormat="1" ht="12" customHeight="1"/>
    <row r="544" customFormat="1" ht="12" customHeight="1"/>
    <row r="545" customFormat="1" ht="12" customHeight="1"/>
    <row r="546" customFormat="1" ht="12" customHeight="1"/>
    <row r="547" customFormat="1" ht="12" customHeight="1"/>
    <row r="548" customFormat="1" ht="12" customHeight="1"/>
    <row r="549" customFormat="1" ht="12" customHeight="1"/>
    <row r="550" customFormat="1" ht="12" customHeight="1"/>
    <row r="551" customFormat="1" ht="12" customHeight="1"/>
    <row r="552" customFormat="1" ht="12" customHeight="1"/>
    <row r="553" customFormat="1" ht="12" customHeight="1"/>
    <row r="554" customFormat="1" ht="12" customHeight="1"/>
    <row r="555" customFormat="1" ht="12" customHeight="1"/>
    <row r="556" customFormat="1" ht="12" customHeight="1"/>
    <row r="557" customFormat="1" ht="12" customHeight="1"/>
    <row r="558" customFormat="1" ht="12" customHeight="1"/>
    <row r="559" customFormat="1" ht="12" customHeight="1"/>
    <row r="560" customFormat="1" ht="12" customHeight="1"/>
    <row r="561" customFormat="1" ht="12" customHeight="1"/>
    <row r="562" customFormat="1" ht="12" customHeight="1"/>
    <row r="563" customFormat="1" ht="12" customHeight="1"/>
    <row r="564" customFormat="1" ht="12" customHeight="1"/>
    <row r="565" customFormat="1" ht="12" customHeight="1"/>
    <row r="566" customFormat="1" ht="12" customHeight="1"/>
    <row r="567" customFormat="1" ht="12" customHeight="1"/>
    <row r="568" customFormat="1" ht="12" customHeight="1"/>
    <row r="569" customFormat="1" ht="12" customHeight="1"/>
    <row r="570" customFormat="1" ht="12" customHeight="1"/>
    <row r="571" customFormat="1" ht="12" customHeight="1"/>
    <row r="572" customFormat="1" ht="12" customHeight="1"/>
    <row r="573" customFormat="1" ht="12" customHeight="1"/>
    <row r="574" customFormat="1" ht="12" customHeight="1"/>
    <row r="575" customFormat="1" ht="12" customHeight="1"/>
    <row r="576" customFormat="1" ht="12" customHeight="1"/>
    <row r="577" customFormat="1" ht="12" customHeight="1"/>
    <row r="578" customFormat="1" ht="12" customHeight="1"/>
    <row r="579" customFormat="1" ht="12" customHeight="1"/>
    <row r="580" customFormat="1" ht="12" customHeight="1"/>
    <row r="581" customFormat="1" ht="12" customHeight="1"/>
    <row r="582" customFormat="1" ht="12" customHeight="1"/>
    <row r="583" customFormat="1" ht="12" customHeight="1"/>
    <row r="584" customFormat="1" ht="12" customHeight="1"/>
    <row r="585" customFormat="1" ht="12" customHeight="1"/>
    <row r="586" customFormat="1" ht="12" customHeight="1"/>
    <row r="587" customFormat="1" ht="12" customHeight="1"/>
    <row r="588" customFormat="1" ht="12" customHeight="1"/>
    <row r="589" customFormat="1" ht="12" customHeight="1"/>
    <row r="590" customFormat="1" ht="12" customHeight="1"/>
    <row r="591" customFormat="1" ht="12" customHeight="1"/>
    <row r="592" customFormat="1" ht="12" customHeight="1"/>
    <row r="593" customFormat="1" ht="12" customHeight="1"/>
    <row r="594" customFormat="1" ht="12" customHeight="1"/>
    <row r="595" customFormat="1" ht="12" customHeight="1"/>
    <row r="596" customFormat="1" ht="12" customHeight="1"/>
    <row r="597" customFormat="1" ht="12" customHeight="1"/>
    <row r="598" customFormat="1" ht="12" customHeight="1"/>
    <row r="599" customFormat="1" ht="12" customHeight="1"/>
    <row r="600" customFormat="1" ht="12" customHeight="1"/>
    <row r="601" customFormat="1" ht="12" customHeight="1"/>
    <row r="602" customFormat="1" ht="12" customHeight="1"/>
    <row r="603" customFormat="1" ht="12" customHeight="1"/>
    <row r="604" customFormat="1" ht="12" customHeight="1"/>
    <row r="605" customFormat="1" ht="12" customHeight="1"/>
    <row r="606" customFormat="1" ht="12" customHeight="1"/>
    <row r="607" customFormat="1" ht="12" customHeight="1"/>
    <row r="608" customFormat="1" ht="12" customHeight="1"/>
    <row r="609" customFormat="1" ht="12" customHeight="1"/>
    <row r="610" customFormat="1" ht="12" customHeight="1"/>
    <row r="611" customFormat="1" ht="12" customHeight="1"/>
    <row r="612" customFormat="1" ht="12" customHeight="1"/>
    <row r="613" customFormat="1" ht="12" customHeight="1"/>
    <row r="614" customFormat="1" ht="12" customHeight="1"/>
    <row r="615" customFormat="1" ht="12" customHeight="1"/>
    <row r="616" customFormat="1" ht="12" customHeight="1"/>
    <row r="617" customFormat="1" ht="12" customHeight="1"/>
    <row r="618" customFormat="1" ht="12" customHeight="1"/>
    <row r="619" customFormat="1" ht="12" customHeight="1"/>
    <row r="620" customFormat="1" ht="12" customHeight="1"/>
    <row r="621" customFormat="1" ht="12" customHeight="1"/>
    <row r="622" customFormat="1" ht="12" customHeight="1"/>
    <row r="623" customFormat="1" ht="12" customHeight="1"/>
    <row r="624" customFormat="1" ht="12" customHeight="1"/>
    <row r="625" customFormat="1" ht="12" customHeight="1"/>
    <row r="626" customFormat="1" ht="12" customHeight="1"/>
    <row r="627" customFormat="1" ht="12" customHeight="1"/>
    <row r="628" customFormat="1" ht="12" customHeight="1"/>
    <row r="629" customFormat="1" ht="12" customHeight="1"/>
    <row r="630" customFormat="1" ht="12" customHeight="1"/>
    <row r="631" customFormat="1" ht="12" customHeight="1"/>
    <row r="632" customFormat="1" ht="12" customHeight="1"/>
    <row r="633" customFormat="1" ht="12" customHeight="1"/>
    <row r="634" customFormat="1" ht="12" customHeight="1"/>
    <row r="635" customFormat="1" ht="12" customHeight="1"/>
    <row r="636" customFormat="1" ht="12" customHeight="1"/>
    <row r="637" customFormat="1" ht="12" customHeight="1"/>
    <row r="638" customFormat="1" ht="12" customHeight="1"/>
    <row r="639" customFormat="1" ht="12" customHeight="1"/>
    <row r="640" customFormat="1" ht="12" customHeight="1"/>
    <row r="641" customFormat="1" ht="12" customHeight="1"/>
    <row r="642" customFormat="1" ht="12" customHeight="1"/>
    <row r="643" customFormat="1" ht="12" customHeight="1"/>
    <row r="644" customFormat="1" ht="12" customHeight="1"/>
    <row r="645" customFormat="1" ht="12" customHeight="1"/>
    <row r="646" customFormat="1" ht="12" customHeight="1"/>
    <row r="647" customFormat="1" ht="12" customHeight="1"/>
    <row r="648" customFormat="1" ht="12" customHeight="1"/>
    <row r="649" customFormat="1" ht="12" customHeight="1"/>
    <row r="650" customFormat="1" ht="12" customHeight="1"/>
    <row r="651" customFormat="1" ht="12" customHeight="1"/>
    <row r="652" customFormat="1" ht="12" customHeight="1"/>
    <row r="653" customFormat="1" ht="12" customHeight="1"/>
    <row r="654" customFormat="1" ht="12" customHeight="1"/>
    <row r="655" customFormat="1" ht="12" customHeight="1"/>
    <row r="656" customFormat="1" ht="12" customHeight="1"/>
    <row r="657" customFormat="1" ht="12" customHeight="1"/>
    <row r="658" customFormat="1" ht="12" customHeight="1"/>
    <row r="659" customFormat="1" ht="12" customHeight="1"/>
    <row r="660" customFormat="1" ht="12" customHeight="1"/>
    <row r="661" customFormat="1" ht="12" customHeight="1"/>
    <row r="662" customFormat="1" ht="12" customHeight="1"/>
    <row r="663" customFormat="1" ht="12" customHeight="1"/>
    <row r="664" customFormat="1" ht="12" customHeight="1"/>
    <row r="665" customFormat="1" ht="12" customHeight="1"/>
    <row r="666" customFormat="1" ht="12" customHeight="1"/>
    <row r="667" customFormat="1" ht="12" customHeight="1"/>
    <row r="668" customFormat="1" ht="12" customHeight="1"/>
    <row r="669" customFormat="1" ht="12" customHeight="1"/>
    <row r="670" customFormat="1" ht="12" customHeight="1"/>
    <row r="671" customFormat="1" ht="12" customHeight="1"/>
    <row r="672" customFormat="1" ht="12" customHeight="1"/>
    <row r="673" customFormat="1" ht="12" customHeight="1"/>
    <row r="674" customFormat="1" ht="12" customHeight="1"/>
    <row r="675" customFormat="1" ht="12" customHeight="1"/>
    <row r="676" customFormat="1" ht="12" customHeight="1"/>
    <row r="677" customFormat="1" ht="12" customHeight="1"/>
    <row r="678" customFormat="1" ht="12" customHeight="1"/>
    <row r="679" customFormat="1" ht="12" customHeight="1"/>
    <row r="680" customFormat="1" ht="12" customHeight="1"/>
    <row r="681" customFormat="1" ht="12" customHeight="1"/>
    <row r="682" customFormat="1" ht="12" customHeight="1"/>
    <row r="683" customFormat="1" ht="12" customHeight="1"/>
    <row r="684" customFormat="1" ht="12" customHeight="1"/>
    <row r="685" customFormat="1" ht="12" customHeight="1"/>
    <row r="686" customFormat="1" ht="12" customHeight="1"/>
    <row r="687" customFormat="1" ht="12" customHeight="1"/>
    <row r="688" customFormat="1" ht="12" customHeight="1"/>
    <row r="689" customFormat="1" ht="12" customHeight="1"/>
    <row r="690" customFormat="1" ht="12" customHeight="1"/>
    <row r="691" customFormat="1" ht="12" customHeight="1"/>
    <row r="692" customFormat="1" ht="12" customHeight="1"/>
    <row r="693" customFormat="1" ht="12" customHeight="1"/>
    <row r="694" customFormat="1" ht="12" customHeight="1"/>
    <row r="695" customFormat="1" ht="12" customHeight="1"/>
    <row r="696" customFormat="1" ht="12" customHeight="1"/>
    <row r="697" customFormat="1" ht="12" customHeight="1"/>
    <row r="698" customFormat="1" ht="12" customHeight="1"/>
    <row r="699" customFormat="1" ht="12" customHeight="1"/>
    <row r="700" customFormat="1" ht="12" customHeight="1"/>
    <row r="701" customFormat="1" ht="12" customHeight="1"/>
    <row r="702" customFormat="1" ht="12" customHeight="1"/>
    <row r="703" customFormat="1" ht="12" customHeight="1"/>
    <row r="704" customFormat="1" ht="12" customHeight="1"/>
    <row r="705" customFormat="1" ht="12" customHeight="1"/>
    <row r="706" customFormat="1" ht="12" customHeight="1"/>
    <row r="707" customFormat="1" ht="12" customHeight="1"/>
    <row r="708" customFormat="1" ht="12" customHeight="1"/>
    <row r="709" customFormat="1" ht="12" customHeight="1"/>
    <row r="710" customFormat="1" ht="12" customHeight="1"/>
    <row r="711" customFormat="1" ht="12" customHeight="1"/>
    <row r="712" customFormat="1" ht="12" customHeight="1"/>
    <row r="713" customFormat="1" ht="12" customHeight="1"/>
    <row r="714" customFormat="1" ht="12" customHeight="1"/>
    <row r="715" customFormat="1" ht="12" customHeight="1"/>
    <row r="716" customFormat="1" ht="12" customHeight="1"/>
    <row r="717" customFormat="1" ht="12" customHeight="1"/>
    <row r="718" customFormat="1" ht="12" customHeight="1"/>
    <row r="719" customFormat="1" ht="12" customHeight="1"/>
    <row r="720" customFormat="1" ht="12" customHeight="1"/>
    <row r="721" customFormat="1" ht="12" customHeight="1"/>
    <row r="722" customFormat="1" ht="12" customHeight="1"/>
    <row r="723" customFormat="1" ht="12" customHeight="1"/>
    <row r="724" customFormat="1" ht="12" customHeight="1"/>
    <row r="725" customFormat="1" ht="12" customHeight="1"/>
    <row r="726" customFormat="1" ht="12" customHeight="1"/>
    <row r="727" customFormat="1" ht="12" customHeight="1"/>
    <row r="728" customFormat="1" ht="12" customHeight="1"/>
    <row r="729" customFormat="1" ht="12" customHeight="1"/>
    <row r="730" customFormat="1" ht="12" customHeight="1"/>
    <row r="731" customFormat="1" ht="12" customHeight="1"/>
    <row r="732" customFormat="1" ht="12" customHeight="1"/>
    <row r="733" customFormat="1" ht="12" customHeight="1"/>
    <row r="734" customFormat="1" ht="12" customHeight="1"/>
    <row r="735" customFormat="1" ht="12" customHeight="1"/>
    <row r="736" customFormat="1" ht="12" customHeight="1"/>
    <row r="737" customFormat="1" ht="12" customHeight="1"/>
    <row r="738" customFormat="1" ht="12" customHeight="1"/>
    <row r="739" customFormat="1" ht="12" customHeight="1"/>
    <row r="740" customFormat="1" ht="12" customHeight="1"/>
    <row r="741" customFormat="1" ht="12" customHeight="1"/>
    <row r="742" customFormat="1" ht="12" customHeight="1"/>
    <row r="743" customFormat="1" ht="12" customHeight="1"/>
    <row r="744" customFormat="1" ht="12" customHeight="1"/>
    <row r="745" customFormat="1" ht="12" customHeight="1"/>
    <row r="746" customFormat="1" ht="12" customHeight="1"/>
    <row r="747" customFormat="1" ht="12" customHeight="1"/>
    <row r="748" customFormat="1" ht="12" customHeight="1"/>
    <row r="749" customFormat="1" ht="12" customHeight="1"/>
    <row r="750" customFormat="1" ht="12" customHeight="1"/>
    <row r="751" customFormat="1" ht="12" customHeight="1"/>
    <row r="752" customFormat="1" ht="12" customHeight="1"/>
    <row r="753" customFormat="1" ht="12" customHeight="1"/>
    <row r="754" customFormat="1" ht="12" customHeight="1"/>
    <row r="755" customFormat="1" ht="12" customHeight="1"/>
    <row r="756" customFormat="1" ht="12" customHeight="1"/>
    <row r="757" customFormat="1" ht="12" customHeight="1"/>
    <row r="758" customFormat="1" ht="12" customHeight="1"/>
    <row r="759" customFormat="1" ht="12" customHeight="1"/>
    <row r="760" customFormat="1" ht="12" customHeight="1"/>
    <row r="761" customFormat="1" ht="12" customHeight="1"/>
    <row r="762" customFormat="1" ht="12" customHeight="1"/>
    <row r="763" customFormat="1" ht="12" customHeight="1"/>
    <row r="764" customFormat="1" ht="12" customHeight="1"/>
    <row r="765" customFormat="1" ht="12" customHeight="1"/>
    <row r="766" customFormat="1" ht="12" customHeight="1"/>
    <row r="767" customFormat="1" ht="12" customHeight="1"/>
    <row r="768" customFormat="1" ht="12" customHeight="1"/>
    <row r="769" customFormat="1" ht="12" customHeight="1"/>
    <row r="770" customFormat="1" ht="12" customHeight="1"/>
    <row r="771" customFormat="1" ht="12" customHeight="1"/>
    <row r="772" customFormat="1" ht="12" customHeight="1"/>
    <row r="773" customFormat="1" ht="12" customHeight="1"/>
    <row r="774" customFormat="1" ht="12" customHeight="1"/>
    <row r="775" customFormat="1" ht="12" customHeight="1"/>
    <row r="776" customFormat="1" ht="12" customHeight="1"/>
    <row r="777" customFormat="1" ht="12" customHeight="1"/>
    <row r="778" customFormat="1" ht="12" customHeight="1"/>
    <row r="779" customFormat="1" ht="12" customHeight="1"/>
    <row r="780" customFormat="1" ht="12" customHeight="1"/>
    <row r="781" customFormat="1" ht="12" customHeight="1"/>
    <row r="782" customFormat="1" ht="12" customHeight="1"/>
    <row r="783" customFormat="1" ht="12" customHeight="1"/>
    <row r="784" customFormat="1" ht="12" customHeight="1"/>
    <row r="785" customFormat="1" ht="12" customHeight="1"/>
    <row r="786" customFormat="1" ht="12" customHeight="1"/>
    <row r="787" customFormat="1" ht="12" customHeight="1"/>
    <row r="788" customFormat="1" ht="12" customHeight="1"/>
    <row r="789" customFormat="1" ht="12" customHeight="1"/>
    <row r="790" customFormat="1" ht="12" customHeight="1"/>
    <row r="791" customFormat="1" ht="12" customHeight="1"/>
    <row r="792" customFormat="1" ht="12" customHeight="1"/>
    <row r="793" customFormat="1" ht="12" customHeight="1"/>
    <row r="794" customFormat="1" ht="12" customHeight="1"/>
    <row r="795" customFormat="1" ht="12" customHeight="1"/>
    <row r="796" customFormat="1" ht="12" customHeight="1"/>
    <row r="797" customFormat="1" ht="12" customHeight="1"/>
    <row r="798" customFormat="1" ht="12" customHeight="1"/>
    <row r="799" customFormat="1" ht="12" customHeight="1"/>
    <row r="800" customFormat="1" ht="12" customHeight="1"/>
    <row r="801" customFormat="1" ht="12" customHeight="1"/>
    <row r="802" customFormat="1" ht="12" customHeight="1"/>
    <row r="803" customFormat="1" ht="12" customHeight="1"/>
    <row r="804" customFormat="1" ht="12" customHeight="1"/>
    <row r="805" customFormat="1" ht="12" customHeight="1"/>
    <row r="806" customFormat="1" ht="12" customHeight="1"/>
    <row r="807" customFormat="1" ht="12" customHeight="1"/>
    <row r="808" customFormat="1" ht="12" customHeight="1"/>
    <row r="809" customFormat="1" ht="12" customHeight="1"/>
    <row r="810" customFormat="1" ht="12" customHeight="1"/>
    <row r="811" customFormat="1" ht="12" customHeight="1"/>
    <row r="812" customFormat="1" ht="12" customHeight="1"/>
    <row r="813" customFormat="1" ht="12" customHeight="1"/>
    <row r="814" customFormat="1" ht="12" customHeight="1"/>
    <row r="815" customFormat="1" ht="12" customHeight="1"/>
    <row r="816" customFormat="1" ht="12" customHeight="1"/>
    <row r="817" customFormat="1" ht="12" customHeight="1"/>
    <row r="818" customFormat="1" ht="12" customHeight="1"/>
    <row r="819" customFormat="1" ht="12" customHeight="1"/>
    <row r="820" customFormat="1" ht="12" customHeight="1"/>
    <row r="821" customFormat="1" ht="12" customHeight="1"/>
    <row r="822" customFormat="1" ht="12" customHeight="1"/>
    <row r="823" customFormat="1" ht="12" customHeight="1"/>
    <row r="824" customFormat="1" ht="12" customHeight="1"/>
    <row r="825" customFormat="1" ht="12" customHeight="1"/>
    <row r="826" customFormat="1" ht="12" customHeight="1"/>
    <row r="827" customFormat="1" ht="12" customHeight="1"/>
    <row r="828" customFormat="1" ht="12" customHeight="1"/>
    <row r="829" customFormat="1" ht="12" customHeight="1"/>
    <row r="830" customFormat="1" ht="12" customHeight="1"/>
    <row r="831" customFormat="1" ht="12" customHeight="1"/>
    <row r="832" customFormat="1" ht="12" customHeight="1"/>
    <row r="833" customFormat="1" ht="12" customHeight="1"/>
    <row r="834" customFormat="1" ht="12" customHeight="1"/>
    <row r="835" customFormat="1" ht="12" customHeight="1"/>
    <row r="836" customFormat="1" ht="12" customHeight="1"/>
    <row r="837" customFormat="1" ht="12" customHeight="1"/>
    <row r="838" customFormat="1" ht="12" customHeight="1"/>
    <row r="839" customFormat="1" ht="12" customHeight="1"/>
    <row r="840" customFormat="1" ht="12" customHeight="1"/>
    <row r="841" customFormat="1" ht="12" customHeight="1"/>
    <row r="842" customFormat="1" ht="12" customHeight="1"/>
    <row r="843" customFormat="1" ht="12" customHeight="1"/>
    <row r="844" customFormat="1" ht="12" customHeight="1"/>
    <row r="845" customFormat="1" ht="12" customHeight="1"/>
    <row r="846" customFormat="1" ht="12" customHeight="1"/>
    <row r="847" customFormat="1" ht="12" customHeight="1"/>
    <row r="848" customFormat="1" ht="12" customHeight="1"/>
    <row r="849" customFormat="1" ht="12" customHeight="1"/>
    <row r="850" customFormat="1" ht="12" customHeight="1"/>
    <row r="851" customFormat="1" ht="12" customHeight="1"/>
    <row r="852" customFormat="1" ht="12" customHeight="1"/>
    <row r="853" customFormat="1" ht="12" customHeight="1"/>
    <row r="854" customFormat="1" ht="12" customHeight="1"/>
    <row r="855" customFormat="1" ht="12" customHeight="1"/>
    <row r="856" customFormat="1" ht="12" customHeight="1"/>
    <row r="857" customFormat="1" ht="12" customHeight="1"/>
    <row r="858" customFormat="1" ht="12" customHeight="1"/>
    <row r="859" customFormat="1" ht="12" customHeight="1"/>
    <row r="860" customFormat="1" ht="12" customHeight="1"/>
    <row r="861" customFormat="1" ht="12" customHeight="1"/>
    <row r="862" customFormat="1" ht="12" customHeight="1"/>
    <row r="863" customFormat="1" ht="12" customHeight="1"/>
    <row r="864" customFormat="1" ht="12" customHeight="1"/>
    <row r="865" customFormat="1" ht="12" customHeight="1"/>
    <row r="866" customFormat="1" ht="12" customHeight="1"/>
    <row r="867" customFormat="1" ht="12" customHeight="1"/>
    <row r="868" customFormat="1" ht="12" customHeight="1"/>
    <row r="869" customFormat="1" ht="12" customHeight="1"/>
    <row r="870" customFormat="1" ht="12" customHeight="1"/>
    <row r="871" customFormat="1" ht="12" customHeight="1"/>
    <row r="872" customFormat="1" ht="12" customHeight="1"/>
    <row r="873" customFormat="1" ht="12" customHeight="1"/>
    <row r="874" customFormat="1" ht="12" customHeight="1"/>
    <row r="875" customFormat="1" ht="12" customHeight="1"/>
    <row r="876" customFormat="1" ht="12" customHeight="1"/>
    <row r="877" customFormat="1" ht="12" customHeight="1"/>
    <row r="878" customFormat="1" ht="12" customHeight="1"/>
    <row r="879" customFormat="1" ht="12" customHeight="1"/>
    <row r="880" customFormat="1" ht="12" customHeight="1"/>
    <row r="881" customFormat="1" ht="12" customHeight="1"/>
    <row r="882" customFormat="1" ht="12" customHeight="1"/>
    <row r="883" customFormat="1" ht="12" customHeight="1"/>
    <row r="884" customFormat="1" ht="12" customHeight="1"/>
    <row r="885" customFormat="1" ht="12" customHeight="1"/>
    <row r="886" customFormat="1" ht="12" customHeight="1"/>
    <row r="887" customFormat="1" ht="12" customHeight="1"/>
    <row r="888" customFormat="1" ht="12" customHeight="1"/>
    <row r="889" customFormat="1" ht="12" customHeight="1"/>
    <row r="890" customFormat="1" ht="12" customHeight="1"/>
    <row r="891" customFormat="1" ht="12" customHeight="1"/>
    <row r="892" customFormat="1" ht="12" customHeight="1"/>
    <row r="893" customFormat="1" ht="12" customHeight="1"/>
    <row r="894" customFormat="1" ht="12" customHeight="1"/>
    <row r="895" customFormat="1" ht="12" customHeight="1"/>
    <row r="896" customFormat="1" ht="12" customHeight="1"/>
    <row r="897" customFormat="1" ht="12" customHeight="1"/>
    <row r="898" customFormat="1" ht="12" customHeight="1"/>
    <row r="899" customFormat="1" ht="12" customHeight="1"/>
    <row r="900" customFormat="1" ht="12" customHeight="1"/>
    <row r="901" customFormat="1" ht="12" customHeight="1"/>
    <row r="902" customFormat="1" ht="12" customHeight="1"/>
    <row r="903" customFormat="1" ht="12" customHeight="1"/>
    <row r="904" customFormat="1" ht="12" customHeight="1"/>
    <row r="905" customFormat="1" ht="12" customHeight="1"/>
    <row r="906" customFormat="1" ht="12" customHeight="1"/>
    <row r="907" customFormat="1" ht="12" customHeight="1"/>
    <row r="908" customFormat="1" ht="12" customHeight="1"/>
    <row r="909" customFormat="1" ht="12" customHeight="1"/>
    <row r="910" customFormat="1" ht="12" customHeight="1"/>
    <row r="911" customFormat="1" ht="12" customHeight="1"/>
    <row r="912" customFormat="1" ht="12" customHeight="1"/>
    <row r="913" customFormat="1" ht="12" customHeight="1"/>
    <row r="914" customFormat="1" ht="12" customHeight="1"/>
    <row r="915" customFormat="1" ht="12" customHeight="1"/>
    <row r="916" customFormat="1" ht="12" customHeight="1"/>
    <row r="917" customFormat="1" ht="12" customHeight="1"/>
    <row r="918" customFormat="1" ht="12" customHeight="1"/>
    <row r="919" customFormat="1" ht="12" customHeight="1"/>
    <row r="920" customFormat="1" ht="12" customHeight="1"/>
    <row r="921" customFormat="1" ht="12" customHeight="1"/>
    <row r="922" customFormat="1" ht="12" customHeight="1"/>
    <row r="923" customFormat="1" ht="12" customHeight="1"/>
    <row r="924" customFormat="1" ht="12" customHeight="1"/>
    <row r="925" customFormat="1" ht="12" customHeight="1"/>
    <row r="926" customFormat="1" ht="12" customHeight="1"/>
    <row r="927" customFormat="1" ht="12" customHeight="1"/>
    <row r="928" customFormat="1" ht="12" customHeight="1"/>
    <row r="929" customFormat="1" ht="12" customHeight="1"/>
    <row r="930" customFormat="1" ht="12" customHeight="1"/>
    <row r="931" customFormat="1" ht="12" customHeight="1"/>
    <row r="932" customFormat="1" ht="12" customHeight="1"/>
    <row r="933" customFormat="1" ht="12" customHeight="1"/>
    <row r="934" customFormat="1" ht="12" customHeight="1"/>
    <row r="935" customFormat="1" ht="12" customHeight="1"/>
    <row r="936" customFormat="1" ht="12" customHeight="1"/>
    <row r="937" customFormat="1" ht="12" customHeight="1"/>
    <row r="938" customFormat="1" ht="12" customHeight="1"/>
    <row r="939" customFormat="1" ht="12" customHeight="1"/>
    <row r="940" customFormat="1" ht="12" customHeight="1"/>
    <row r="941" customFormat="1" ht="12" customHeight="1"/>
    <row r="942" customFormat="1" ht="12" customHeight="1"/>
    <row r="943" customFormat="1" ht="12" customHeight="1"/>
    <row r="944" customFormat="1" ht="12" customHeight="1"/>
    <row r="945" customFormat="1" ht="12" customHeight="1"/>
    <row r="946" customFormat="1" ht="12" customHeight="1"/>
    <row r="947" customFormat="1" ht="12" customHeight="1"/>
    <row r="948" customFormat="1" ht="12" customHeight="1"/>
    <row r="949" customFormat="1" ht="12" customHeight="1"/>
    <row r="950" customFormat="1" ht="12" customHeight="1"/>
    <row r="951" customFormat="1" ht="12" customHeight="1"/>
    <row r="952" customFormat="1" ht="12" customHeight="1"/>
    <row r="953" customFormat="1" ht="12" customHeight="1"/>
    <row r="954" customFormat="1" ht="12" customHeight="1"/>
    <row r="955" customFormat="1" ht="12" customHeight="1"/>
    <row r="956" customFormat="1" ht="12" customHeight="1"/>
    <row r="957" customFormat="1" ht="12" customHeight="1"/>
    <row r="958" customFormat="1" ht="12" customHeight="1"/>
    <row r="959" customFormat="1" ht="12" customHeight="1"/>
    <row r="960" customFormat="1" ht="12" customHeight="1"/>
    <row r="961" customFormat="1" ht="12" customHeight="1"/>
    <row r="962" customFormat="1" ht="12" customHeight="1"/>
    <row r="963" customFormat="1" ht="12" customHeight="1"/>
    <row r="964" customFormat="1" ht="12" customHeight="1"/>
    <row r="965" customFormat="1" ht="12" customHeight="1"/>
    <row r="966" customFormat="1" ht="12" customHeight="1"/>
    <row r="967" customFormat="1" ht="12" customHeight="1"/>
    <row r="968" customFormat="1" ht="12" customHeight="1"/>
    <row r="969" customFormat="1" ht="12" customHeight="1"/>
    <row r="970" customFormat="1" ht="12" customHeight="1"/>
    <row r="971" customFormat="1" ht="12" customHeight="1"/>
    <row r="972" customFormat="1" ht="12" customHeight="1"/>
    <row r="973" customFormat="1" ht="12" customHeight="1"/>
    <row r="974" customFormat="1" ht="12" customHeight="1"/>
    <row r="975" customFormat="1" ht="12" customHeight="1"/>
    <row r="976" customFormat="1" ht="12" customHeight="1"/>
    <row r="977" customFormat="1" ht="12" customHeight="1"/>
    <row r="978" customFormat="1" ht="12" customHeight="1"/>
    <row r="979" customFormat="1" ht="12" customHeight="1"/>
    <row r="980" customFormat="1" ht="12" customHeight="1"/>
    <row r="981" customFormat="1" ht="12" customHeight="1"/>
    <row r="982" customFormat="1" ht="12" customHeight="1"/>
    <row r="983" customFormat="1" ht="12" customHeight="1"/>
    <row r="984" customFormat="1" ht="12" customHeight="1"/>
    <row r="985" customFormat="1" ht="12" customHeight="1"/>
    <row r="986" customFormat="1" ht="12" customHeight="1"/>
    <row r="987" customFormat="1" ht="12" customHeight="1"/>
    <row r="988" customFormat="1" ht="12" customHeight="1"/>
    <row r="989" customFormat="1" ht="12" customHeight="1"/>
    <row r="990" customFormat="1" ht="12" customHeight="1"/>
    <row r="991" customFormat="1" ht="12" customHeight="1"/>
    <row r="992" customFormat="1" ht="12" customHeight="1"/>
    <row r="993" customFormat="1" ht="12" customHeight="1"/>
    <row r="994" customFormat="1" ht="12" customHeight="1"/>
    <row r="995" customFormat="1" ht="12" customHeight="1"/>
    <row r="996" customFormat="1" ht="12" customHeight="1"/>
    <row r="997" customFormat="1" ht="12" customHeight="1"/>
    <row r="998" customFormat="1" ht="12" customHeight="1"/>
    <row r="999" customFormat="1" ht="12" customHeight="1"/>
    <row r="1000" customFormat="1" ht="12" customHeight="1"/>
  </sheetData>
  <mergeCells count="1">
    <mergeCell ref="C1:D1"/>
  </mergeCells>
  <dataValidations count="2">
    <dataValidation type="list" allowBlank="1" showErrorMessage="1" sqref="B4" xr:uid="{81FB0FAD-0D40-D846-87EF-8CE362A28D12}">
      <formula1>arbeiders</formula1>
    </dataValidation>
    <dataValidation type="list" allowBlank="1" showErrorMessage="1" sqref="B5" xr:uid="{22021ADD-A6C4-954A-BD55-005A9B334D44}">
      <formula1>productie</formula1>
    </dataValidation>
  </dataValidations>
  <pageMargins left="0.75" right="0.75" top="1" bottom="1" header="0" footer="0"/>
  <pageSetup paperSize="9" orientation="landscape"/>
  <legacyDrawing r:id="rId1"/>
</worksheet>
</file>

<file path=xl/worksheets/sheet4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>
    <pageSetUpPr fitToPage="1"/>
  </sheetPr>
  <dimension ref="A1:Z1000"/>
  <sheetViews>
    <sheetView workbookViewId="0">
      <selection sqref="A1:XFD1048576"/>
    </sheetView>
  </sheetViews>
  <sheetFormatPr defaultColWidth="14.5" defaultRowHeight="15" customHeight="1"/>
  <cols>
    <col min="1" max="1" width="42.375" customWidth="1"/>
    <col min="2" max="2" width="12.5" customWidth="1"/>
    <col min="3" max="4" width="13.875" customWidth="1"/>
    <col min="5" max="26" width="11" customWidth="1"/>
  </cols>
  <sheetData>
    <row r="1" spans="1:26" s="93" customFormat="1" ht="15.95" customHeight="1">
      <c r="A1" s="128" t="s">
        <v>40</v>
      </c>
      <c r="B1" s="129">
        <v>2026</v>
      </c>
      <c r="C1" s="169" t="s">
        <v>151</v>
      </c>
      <c r="D1" s="182"/>
    </row>
    <row r="2" spans="1:26" ht="12" customHeight="1"/>
    <row r="3" spans="1:26" ht="12" customHeight="1">
      <c r="A3" s="17" t="s">
        <v>42</v>
      </c>
      <c r="B3" s="18" t="s">
        <v>15</v>
      </c>
    </row>
    <row r="4" spans="1:26" ht="12" customHeight="1">
      <c r="A4" s="17" t="s">
        <v>43</v>
      </c>
      <c r="B4" s="18" t="s">
        <v>15</v>
      </c>
    </row>
    <row r="5" spans="1:26" ht="12" customHeight="1">
      <c r="A5" s="17" t="s">
        <v>44</v>
      </c>
      <c r="B5" s="18" t="s">
        <v>15</v>
      </c>
    </row>
    <row r="6" spans="1:26" ht="12" customHeight="1">
      <c r="A6" s="17" t="s">
        <v>45</v>
      </c>
      <c r="B6" s="19">
        <v>0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2" customHeight="1"/>
    <row r="8" spans="1:26" ht="12" customHeight="1">
      <c r="A8" s="15" t="s">
        <v>46</v>
      </c>
    </row>
    <row r="9" spans="1:26" ht="12" customHeight="1">
      <c r="A9" s="17" t="s">
        <v>47</v>
      </c>
      <c r="B9" s="20" t="s">
        <v>152</v>
      </c>
    </row>
    <row r="10" spans="1:26" ht="12" customHeight="1">
      <c r="A10" s="17" t="s">
        <v>49</v>
      </c>
      <c r="B10" s="18" t="s">
        <v>15</v>
      </c>
    </row>
    <row r="11" spans="1:26" ht="12" customHeight="1">
      <c r="A11" s="17" t="s">
        <v>50</v>
      </c>
      <c r="B11" s="18" t="s">
        <v>15</v>
      </c>
      <c r="C11" s="7" t="s">
        <v>15</v>
      </c>
      <c r="D11" s="6" t="s">
        <v>15</v>
      </c>
      <c r="E11" s="6"/>
      <c r="F11" s="6"/>
    </row>
    <row r="12" spans="1:26" ht="12" customHeight="1">
      <c r="A12" s="17" t="s">
        <v>51</v>
      </c>
      <c r="B12" s="18" t="s">
        <v>15</v>
      </c>
      <c r="C12" s="7" t="s">
        <v>15</v>
      </c>
      <c r="D12" s="6"/>
      <c r="E12" s="6"/>
      <c r="F12" s="6"/>
    </row>
    <row r="13" spans="1:26" ht="12" customHeight="1">
      <c r="A13" s="17" t="s">
        <v>52</v>
      </c>
      <c r="B13" s="18" t="s">
        <v>15</v>
      </c>
      <c r="C13" s="7" t="s">
        <v>15</v>
      </c>
    </row>
    <row r="14" spans="1:26" ht="12" customHeight="1"/>
    <row r="15" spans="1:26" ht="12" customHeight="1">
      <c r="A15" s="17" t="s">
        <v>53</v>
      </c>
      <c r="B15" s="21">
        <v>0</v>
      </c>
    </row>
    <row r="16" spans="1:26" ht="12" customHeight="1">
      <c r="A16" s="17" t="s">
        <v>54</v>
      </c>
      <c r="B16" s="21">
        <v>0</v>
      </c>
    </row>
    <row r="17" spans="1:3" ht="12" customHeight="1">
      <c r="A17" s="17" t="s">
        <v>55</v>
      </c>
      <c r="B17" s="21">
        <v>0</v>
      </c>
    </row>
    <row r="18" spans="1:3" ht="12" customHeight="1">
      <c r="A18" s="17" t="s">
        <v>56</v>
      </c>
      <c r="B18" s="21">
        <v>0</v>
      </c>
    </row>
    <row r="19" spans="1:3" ht="12" customHeight="1">
      <c r="A19" s="7" t="s">
        <v>15</v>
      </c>
      <c r="B19" s="7" t="s">
        <v>15</v>
      </c>
      <c r="C19" s="7" t="s">
        <v>15</v>
      </c>
    </row>
    <row r="20" spans="1:3" ht="12" customHeight="1">
      <c r="A20" s="17" t="s">
        <v>57</v>
      </c>
      <c r="B20" s="22">
        <v>0</v>
      </c>
      <c r="C20" s="7" t="s">
        <v>124</v>
      </c>
    </row>
    <row r="21" spans="1:3" ht="12" customHeight="1">
      <c r="A21" s="17" t="s">
        <v>59</v>
      </c>
      <c r="B21" s="48">
        <f>(((52*5)-20-10)/11)*B20</f>
        <v>0</v>
      </c>
      <c r="C21" s="7" t="s">
        <v>125</v>
      </c>
    </row>
    <row r="22" spans="1:3" ht="12" customHeight="1">
      <c r="A22" s="17" t="s">
        <v>62</v>
      </c>
      <c r="B22" s="24">
        <f t="shared" ref="B22:B25" si="0">B15*$B$20</f>
        <v>0</v>
      </c>
      <c r="C22" s="7" t="s">
        <v>15</v>
      </c>
    </row>
    <row r="23" spans="1:3" ht="12" customHeight="1">
      <c r="A23" s="17" t="s">
        <v>126</v>
      </c>
      <c r="B23" s="24">
        <f t="shared" si="0"/>
        <v>0</v>
      </c>
      <c r="C23" s="7" t="s">
        <v>15</v>
      </c>
    </row>
    <row r="24" spans="1:3" ht="12" customHeight="1">
      <c r="A24" s="17" t="s">
        <v>64</v>
      </c>
      <c r="B24" s="24">
        <f t="shared" si="0"/>
        <v>0</v>
      </c>
      <c r="C24" s="7" t="s">
        <v>15</v>
      </c>
    </row>
    <row r="25" spans="1:3" ht="12" customHeight="1">
      <c r="A25" s="17" t="s">
        <v>65</v>
      </c>
      <c r="B25" s="24">
        <f t="shared" si="0"/>
        <v>0</v>
      </c>
    </row>
    <row r="26" spans="1:3" ht="12" customHeight="1">
      <c r="A26" s="7" t="s">
        <v>15</v>
      </c>
      <c r="B26" s="7" t="s">
        <v>15</v>
      </c>
      <c r="C26" s="7" t="s">
        <v>15</v>
      </c>
    </row>
    <row r="27" spans="1:3" ht="12" customHeight="1">
      <c r="A27" s="17" t="s">
        <v>66</v>
      </c>
      <c r="B27" s="25">
        <v>0</v>
      </c>
      <c r="C27" s="7" t="s">
        <v>67</v>
      </c>
    </row>
    <row r="28" spans="1:3" ht="12" customHeight="1">
      <c r="A28" s="17" t="s">
        <v>68</v>
      </c>
      <c r="B28" s="25">
        <v>0</v>
      </c>
      <c r="C28" s="7" t="s">
        <v>69</v>
      </c>
    </row>
    <row r="29" spans="1:3" ht="12" customHeight="1">
      <c r="A29" s="17" t="s">
        <v>70</v>
      </c>
      <c r="B29" s="25">
        <v>0</v>
      </c>
      <c r="C29" s="7" t="s">
        <v>67</v>
      </c>
    </row>
    <row r="30" spans="1:3" ht="12" customHeight="1">
      <c r="A30" s="17" t="s">
        <v>70</v>
      </c>
      <c r="B30" s="25">
        <v>0</v>
      </c>
      <c r="C30" s="7" t="s">
        <v>69</v>
      </c>
    </row>
    <row r="31" spans="1:3" ht="12" customHeight="1">
      <c r="A31" s="17" t="s">
        <v>71</v>
      </c>
      <c r="B31" s="25">
        <v>0</v>
      </c>
      <c r="C31" s="7" t="s">
        <v>69</v>
      </c>
    </row>
    <row r="32" spans="1:3" ht="12" customHeight="1">
      <c r="A32" s="17" t="s">
        <v>73</v>
      </c>
      <c r="B32" s="25">
        <v>0</v>
      </c>
      <c r="C32" s="7" t="s">
        <v>67</v>
      </c>
    </row>
    <row r="33" spans="1:17" ht="12" customHeight="1"/>
    <row r="34" spans="1:17" ht="12" customHeight="1">
      <c r="A34" s="17" t="s">
        <v>75</v>
      </c>
      <c r="B34" s="8">
        <f>'RSZ-tarieven'!B5</f>
        <v>0.30609999999999998</v>
      </c>
      <c r="C34" s="8"/>
    </row>
    <row r="35" spans="1:17" ht="12" customHeight="1">
      <c r="A35" s="17" t="s">
        <v>76</v>
      </c>
      <c r="B35" s="8">
        <f>'RSZ-tarieven'!B15</f>
        <v>1.9799999999999998E-2</v>
      </c>
      <c r="C35" s="8"/>
    </row>
    <row r="36" spans="1:17" ht="12" customHeight="1">
      <c r="A36" s="17" t="s">
        <v>77</v>
      </c>
      <c r="B36" s="22">
        <f>IF(B6&lt;10,0,1.69%)</f>
        <v>0</v>
      </c>
      <c r="C36" s="8"/>
    </row>
    <row r="37" spans="1:17" ht="12" customHeight="1">
      <c r="A37" s="17" t="s">
        <v>78</v>
      </c>
      <c r="B37" s="26">
        <f>IF(B23&gt;3744,0,0.14*(11233.89-(B23*3))/3)</f>
        <v>524.2482</v>
      </c>
      <c r="C37" s="8" t="s">
        <v>15</v>
      </c>
    </row>
    <row r="38" spans="1:17" ht="12" customHeight="1">
      <c r="A38" s="17" t="s">
        <v>79</v>
      </c>
      <c r="B38" s="27"/>
    </row>
    <row r="39" spans="1:17" ht="12" customHeight="1">
      <c r="A39" s="17" t="s">
        <v>80</v>
      </c>
      <c r="B39" s="27"/>
    </row>
    <row r="40" spans="1:17" ht="12" customHeight="1">
      <c r="J40" s="28" t="s">
        <v>81</v>
      </c>
      <c r="M40" s="29" t="s">
        <v>15</v>
      </c>
      <c r="Q40" s="24"/>
    </row>
    <row r="41" spans="1:17" ht="12" customHeight="1">
      <c r="B41" s="30">
        <f>B1</f>
        <v>2026</v>
      </c>
      <c r="C41" s="20" t="s">
        <v>82</v>
      </c>
      <c r="D41" s="20" t="s">
        <v>83</v>
      </c>
      <c r="E41" s="20" t="s">
        <v>88</v>
      </c>
      <c r="F41" s="20" t="s">
        <v>84</v>
      </c>
      <c r="G41" s="20" t="s">
        <v>85</v>
      </c>
      <c r="H41" s="20" t="s">
        <v>86</v>
      </c>
      <c r="I41" s="20" t="s">
        <v>87</v>
      </c>
      <c r="J41" s="20" t="s">
        <v>89</v>
      </c>
      <c r="K41" s="20" t="s">
        <v>90</v>
      </c>
      <c r="L41" s="20" t="s">
        <v>91</v>
      </c>
      <c r="M41" s="20" t="s">
        <v>92</v>
      </c>
      <c r="N41" s="20" t="s">
        <v>93</v>
      </c>
      <c r="O41" s="20" t="s">
        <v>94</v>
      </c>
      <c r="P41" s="20" t="s">
        <v>95</v>
      </c>
    </row>
    <row r="42" spans="1:17" ht="12" customHeight="1">
      <c r="A42" s="7" t="s">
        <v>57</v>
      </c>
      <c r="B42" s="31" t="s">
        <v>96</v>
      </c>
      <c r="C42" s="105">
        <f t="shared" ref="C42:D42" si="1">$B$20</f>
        <v>0</v>
      </c>
      <c r="D42" s="106">
        <f t="shared" si="1"/>
        <v>0</v>
      </c>
      <c r="E42" s="107">
        <v>0.1027</v>
      </c>
      <c r="F42" s="106">
        <f t="shared" ref="F42:P42" si="2">$B$20</f>
        <v>0</v>
      </c>
      <c r="G42" s="106">
        <f t="shared" si="2"/>
        <v>0</v>
      </c>
      <c r="H42" s="106">
        <f t="shared" si="2"/>
        <v>0</v>
      </c>
      <c r="I42" s="106">
        <f t="shared" si="2"/>
        <v>0</v>
      </c>
      <c r="J42" s="106">
        <f t="shared" si="2"/>
        <v>0</v>
      </c>
      <c r="K42" s="106">
        <f t="shared" si="2"/>
        <v>0</v>
      </c>
      <c r="L42" s="106">
        <f t="shared" si="2"/>
        <v>0</v>
      </c>
      <c r="M42" s="106">
        <f t="shared" si="2"/>
        <v>0</v>
      </c>
      <c r="N42" s="106">
        <f t="shared" si="2"/>
        <v>0</v>
      </c>
      <c r="O42" s="106">
        <f t="shared" si="2"/>
        <v>0</v>
      </c>
      <c r="P42" s="108">
        <f t="shared" si="2"/>
        <v>0</v>
      </c>
    </row>
    <row r="43" spans="1:17" ht="12" customHeight="1">
      <c r="A43" s="7" t="s">
        <v>97</v>
      </c>
      <c r="B43" s="32">
        <f t="shared" ref="B43:B49" si="3">SUM(C43:P43)</f>
        <v>0</v>
      </c>
      <c r="C43" s="109">
        <f t="shared" ref="C43:C44" si="4">$B21</f>
        <v>0</v>
      </c>
      <c r="D43" s="110">
        <f t="shared" ref="D43:D44" si="5">C43</f>
        <v>0</v>
      </c>
      <c r="E43" s="111" t="s">
        <v>15</v>
      </c>
      <c r="F43" s="110">
        <f t="shared" ref="F43:F44" si="6">D43</f>
        <v>0</v>
      </c>
      <c r="G43" s="110">
        <f t="shared" ref="G43:I44" si="7">F43</f>
        <v>0</v>
      </c>
      <c r="H43" s="110">
        <f t="shared" si="7"/>
        <v>0</v>
      </c>
      <c r="I43" s="110">
        <f t="shared" si="7"/>
        <v>0</v>
      </c>
      <c r="J43" s="110" t="s">
        <v>15</v>
      </c>
      <c r="K43" s="110">
        <f t="shared" ref="K43:K44" si="8">I43</f>
        <v>0</v>
      </c>
      <c r="L43" s="110">
        <f t="shared" ref="L43:N44" si="9">K43</f>
        <v>0</v>
      </c>
      <c r="M43" s="110">
        <f t="shared" si="9"/>
        <v>0</v>
      </c>
      <c r="N43" s="110">
        <f t="shared" si="9"/>
        <v>0</v>
      </c>
      <c r="O43" s="111" t="s">
        <v>98</v>
      </c>
      <c r="P43" s="112">
        <f t="shared" ref="P43:P44" si="10">N43</f>
        <v>0</v>
      </c>
    </row>
    <row r="44" spans="1:17" ht="12" customHeight="1">
      <c r="A44" s="7" t="s">
        <v>99</v>
      </c>
      <c r="B44" s="33">
        <f t="shared" si="3"/>
        <v>0</v>
      </c>
      <c r="C44" s="34">
        <f t="shared" si="4"/>
        <v>0</v>
      </c>
      <c r="D44" s="24">
        <f t="shared" si="5"/>
        <v>0</v>
      </c>
      <c r="E44" s="35">
        <f>B22*11*108%*E42</f>
        <v>0</v>
      </c>
      <c r="F44" s="24">
        <f t="shared" si="6"/>
        <v>0</v>
      </c>
      <c r="G44" s="24">
        <f t="shared" si="7"/>
        <v>0</v>
      </c>
      <c r="H44" s="24">
        <f t="shared" si="7"/>
        <v>0</v>
      </c>
      <c r="I44" s="24">
        <f t="shared" si="7"/>
        <v>0</v>
      </c>
      <c r="J44" s="35" t="s">
        <v>98</v>
      </c>
      <c r="K44" s="24">
        <f t="shared" si="8"/>
        <v>0</v>
      </c>
      <c r="L44" s="24">
        <f t="shared" si="9"/>
        <v>0</v>
      </c>
      <c r="M44" s="24">
        <f t="shared" si="9"/>
        <v>0</v>
      </c>
      <c r="N44" s="24">
        <f t="shared" si="9"/>
        <v>0</v>
      </c>
      <c r="O44" s="24">
        <f>$B$18*$B20</f>
        <v>0</v>
      </c>
      <c r="P44" s="113">
        <f t="shared" si="10"/>
        <v>0</v>
      </c>
    </row>
    <row r="45" spans="1:17" ht="12" customHeight="1">
      <c r="A45" s="7" t="s">
        <v>100</v>
      </c>
      <c r="B45" s="33">
        <f t="shared" si="3"/>
        <v>0</v>
      </c>
      <c r="C45" s="34">
        <f>+$B27+(($B28)*C$43)</f>
        <v>0</v>
      </c>
      <c r="D45" s="24">
        <f>+$B27+($B28*D$43)</f>
        <v>0</v>
      </c>
      <c r="E45" s="35" t="s">
        <v>98</v>
      </c>
      <c r="F45" s="24">
        <f t="shared" ref="F45:I45" si="11">+$B27+($B28*F$43)</f>
        <v>0</v>
      </c>
      <c r="G45" s="24">
        <f t="shared" si="11"/>
        <v>0</v>
      </c>
      <c r="H45" s="24">
        <f t="shared" si="11"/>
        <v>0</v>
      </c>
      <c r="I45" s="24">
        <f t="shared" si="11"/>
        <v>0</v>
      </c>
      <c r="J45" s="35" t="s">
        <v>98</v>
      </c>
      <c r="K45" s="24">
        <f t="shared" ref="K45:N45" si="12">+$B27+($B28*K$43)</f>
        <v>0</v>
      </c>
      <c r="L45" s="24">
        <f t="shared" si="12"/>
        <v>0</v>
      </c>
      <c r="M45" s="24">
        <f t="shared" si="12"/>
        <v>0</v>
      </c>
      <c r="N45" s="24">
        <f t="shared" si="12"/>
        <v>0</v>
      </c>
      <c r="O45" s="35" t="s">
        <v>98</v>
      </c>
      <c r="P45" s="114">
        <f>+$B27+($B28*P$43)</f>
        <v>0</v>
      </c>
    </row>
    <row r="46" spans="1:17" ht="12" customHeight="1">
      <c r="A46" s="7" t="s">
        <v>101</v>
      </c>
      <c r="B46" s="33">
        <f t="shared" si="3"/>
        <v>0</v>
      </c>
      <c r="C46" s="34">
        <f>MAX(0,IF((C44+C45)&gt;0,((C44+C45)*108%)*(B34+B35+B36)-(B37+B38+B39),0))</f>
        <v>0</v>
      </c>
      <c r="D46" s="24">
        <f>MAX(0,IF((D44+D45)&gt;0,((D44+D45)*108%)*(B34+B35+B36)-(B37+B38+B39),0))</f>
        <v>0</v>
      </c>
      <c r="E46" s="35" t="s">
        <v>98</v>
      </c>
      <c r="F46" s="24">
        <f t="shared" ref="F46:I46" si="13">MAX(0,IF((F44+F45)&gt;0,((F44+F45)*108%)*($B34+$B35+$B36)-($B37+$B38+$B39),0))</f>
        <v>0</v>
      </c>
      <c r="G46" s="24">
        <f t="shared" si="13"/>
        <v>0</v>
      </c>
      <c r="H46" s="24">
        <f t="shared" si="13"/>
        <v>0</v>
      </c>
      <c r="I46" s="24">
        <f t="shared" si="13"/>
        <v>0</v>
      </c>
      <c r="J46" s="35" t="s">
        <v>98</v>
      </c>
      <c r="K46" s="24">
        <f t="shared" ref="K46:N46" si="14">MAX(0,IF((K44+K45)&gt;0,((K44+K45)*108%)*($B34+$B35+$B36)-($B37+$B38+$B39),0))</f>
        <v>0</v>
      </c>
      <c r="L46" s="24">
        <f t="shared" si="14"/>
        <v>0</v>
      </c>
      <c r="M46" s="24">
        <f t="shared" si="14"/>
        <v>0</v>
      </c>
      <c r="N46" s="24">
        <f t="shared" si="14"/>
        <v>0</v>
      </c>
      <c r="O46" s="24">
        <f>MAX(0,IF((O44)&gt;0,((O44)*108%)*($B34+$B35+$B36),0))</f>
        <v>0</v>
      </c>
      <c r="P46" s="114">
        <f>MAX(0,IF((P44+P45)&gt;0,((P44+P45)*108%)*($B34+$B35+$B36)-($B37+$B38+$B39),0))</f>
        <v>0</v>
      </c>
    </row>
    <row r="47" spans="1:17" ht="12" customHeight="1">
      <c r="A47" s="7" t="s">
        <v>102</v>
      </c>
      <c r="B47" s="33">
        <f t="shared" si="3"/>
        <v>0</v>
      </c>
      <c r="C47" s="34">
        <f t="shared" ref="C47:D47" si="15">$B29+($B30*C$43)</f>
        <v>0</v>
      </c>
      <c r="D47" s="35">
        <f t="shared" si="15"/>
        <v>0</v>
      </c>
      <c r="E47" s="35" t="s">
        <v>98</v>
      </c>
      <c r="F47" s="35">
        <f t="shared" ref="F47:I47" si="16">$B29+($B30*F$43)</f>
        <v>0</v>
      </c>
      <c r="G47" s="35">
        <f t="shared" si="16"/>
        <v>0</v>
      </c>
      <c r="H47" s="35">
        <f t="shared" si="16"/>
        <v>0</v>
      </c>
      <c r="I47" s="35">
        <f t="shared" si="16"/>
        <v>0</v>
      </c>
      <c r="J47" s="35" t="s">
        <v>98</v>
      </c>
      <c r="K47" s="35">
        <f t="shared" ref="K47:N47" si="17">$B29+($B30*K$43)</f>
        <v>0</v>
      </c>
      <c r="L47" s="35">
        <f t="shared" si="17"/>
        <v>0</v>
      </c>
      <c r="M47" s="35">
        <f t="shared" si="17"/>
        <v>0</v>
      </c>
      <c r="N47" s="35">
        <f t="shared" si="17"/>
        <v>0</v>
      </c>
      <c r="O47" s="35" t="s">
        <v>98</v>
      </c>
      <c r="P47" s="115">
        <f>$B29+($B30*P$43)</f>
        <v>0</v>
      </c>
    </row>
    <row r="48" spans="1:17" ht="12" customHeight="1">
      <c r="A48" s="7" t="s">
        <v>103</v>
      </c>
      <c r="B48" s="33">
        <f t="shared" si="3"/>
        <v>0</v>
      </c>
      <c r="C48" s="34">
        <f t="shared" ref="C48:D48" si="18">$B31*C$43</f>
        <v>0</v>
      </c>
      <c r="D48" s="24">
        <f t="shared" si="18"/>
        <v>0</v>
      </c>
      <c r="E48" s="35" t="s">
        <v>98</v>
      </c>
      <c r="F48" s="24">
        <f t="shared" ref="F48:I48" si="19">$B31*F$43</f>
        <v>0</v>
      </c>
      <c r="G48" s="24">
        <f t="shared" si="19"/>
        <v>0</v>
      </c>
      <c r="H48" s="24">
        <f t="shared" si="19"/>
        <v>0</v>
      </c>
      <c r="I48" s="24">
        <f t="shared" si="19"/>
        <v>0</v>
      </c>
      <c r="J48" s="35" t="s">
        <v>98</v>
      </c>
      <c r="K48" s="24">
        <f t="shared" ref="K48:N48" si="20">$B31*K$43</f>
        <v>0</v>
      </c>
      <c r="L48" s="24">
        <f t="shared" si="20"/>
        <v>0</v>
      </c>
      <c r="M48" s="24">
        <f t="shared" si="20"/>
        <v>0</v>
      </c>
      <c r="N48" s="24">
        <f t="shared" si="20"/>
        <v>0</v>
      </c>
      <c r="O48" s="35" t="s">
        <v>98</v>
      </c>
      <c r="P48" s="114">
        <f>$B31*P$43</f>
        <v>0</v>
      </c>
    </row>
    <row r="49" spans="1:16" ht="12" customHeight="1">
      <c r="A49" s="7" t="s">
        <v>104</v>
      </c>
      <c r="B49" s="36">
        <f t="shared" si="3"/>
        <v>0</v>
      </c>
      <c r="C49" s="116">
        <f t="shared" ref="C49:D49" si="21">$B32</f>
        <v>0</v>
      </c>
      <c r="D49" s="117">
        <f t="shared" si="21"/>
        <v>0</v>
      </c>
      <c r="E49" s="118" t="s">
        <v>98</v>
      </c>
      <c r="F49" s="117">
        <f t="shared" ref="F49:I49" si="22">$B32</f>
        <v>0</v>
      </c>
      <c r="G49" s="117">
        <f t="shared" si="22"/>
        <v>0</v>
      </c>
      <c r="H49" s="117">
        <f t="shared" si="22"/>
        <v>0</v>
      </c>
      <c r="I49" s="117">
        <f t="shared" si="22"/>
        <v>0</v>
      </c>
      <c r="J49" s="118" t="s">
        <v>98</v>
      </c>
      <c r="K49" s="117">
        <f t="shared" ref="K49:N49" si="23">$B32</f>
        <v>0</v>
      </c>
      <c r="L49" s="117">
        <f t="shared" si="23"/>
        <v>0</v>
      </c>
      <c r="M49" s="117">
        <f t="shared" si="23"/>
        <v>0</v>
      </c>
      <c r="N49" s="117">
        <f t="shared" si="23"/>
        <v>0</v>
      </c>
      <c r="O49" s="118" t="s">
        <v>98</v>
      </c>
      <c r="P49" s="119">
        <f>$B32</f>
        <v>0</v>
      </c>
    </row>
    <row r="50" spans="1:16" ht="12" customHeight="1">
      <c r="B50" s="37">
        <f t="shared" ref="B50:P50" si="24">SUM(B44:B49)</f>
        <v>0</v>
      </c>
      <c r="C50" s="120">
        <f t="shared" si="24"/>
        <v>0</v>
      </c>
      <c r="D50" s="121">
        <f t="shared" si="24"/>
        <v>0</v>
      </c>
      <c r="E50" s="121">
        <f t="shared" si="24"/>
        <v>0</v>
      </c>
      <c r="F50" s="121">
        <f t="shared" si="24"/>
        <v>0</v>
      </c>
      <c r="G50" s="121">
        <f t="shared" si="24"/>
        <v>0</v>
      </c>
      <c r="H50" s="121">
        <f t="shared" si="24"/>
        <v>0</v>
      </c>
      <c r="I50" s="121">
        <f t="shared" si="24"/>
        <v>0</v>
      </c>
      <c r="J50" s="121">
        <f t="shared" si="24"/>
        <v>0</v>
      </c>
      <c r="K50" s="121">
        <f t="shared" si="24"/>
        <v>0</v>
      </c>
      <c r="L50" s="121">
        <f t="shared" si="24"/>
        <v>0</v>
      </c>
      <c r="M50" s="121">
        <f t="shared" si="24"/>
        <v>0</v>
      </c>
      <c r="N50" s="121">
        <f t="shared" si="24"/>
        <v>0</v>
      </c>
      <c r="O50" s="121">
        <f t="shared" si="24"/>
        <v>0</v>
      </c>
      <c r="P50" s="122">
        <f t="shared" si="24"/>
        <v>0</v>
      </c>
    </row>
    <row r="51" spans="1:16" ht="12" customHeight="1">
      <c r="A51" s="38" t="s">
        <v>105</v>
      </c>
      <c r="B51" s="39">
        <f>(SUM(C50:P50)-B50)+(SUM(C44:P49)-B50)</f>
        <v>0</v>
      </c>
    </row>
    <row r="52" spans="1:16" ht="12" customHeight="1">
      <c r="B52" s="40" t="s">
        <v>106</v>
      </c>
    </row>
    <row r="53" spans="1:16" ht="12" customHeight="1">
      <c r="A53" s="8">
        <v>0.1027</v>
      </c>
      <c r="B53" s="41">
        <f>SUM(C53:P53)</f>
        <v>0</v>
      </c>
      <c r="C53" s="123">
        <f t="shared" ref="C53:D53" si="25">(C44*108%)*$A$53</f>
        <v>0</v>
      </c>
      <c r="D53" s="123">
        <f t="shared" si="25"/>
        <v>0</v>
      </c>
      <c r="E53" s="124" t="s">
        <v>98</v>
      </c>
      <c r="F53" s="123">
        <f t="shared" ref="F53:I53" si="26">(F44*108%)*$A$53</f>
        <v>0</v>
      </c>
      <c r="G53" s="123">
        <f t="shared" si="26"/>
        <v>0</v>
      </c>
      <c r="H53" s="123">
        <f t="shared" si="26"/>
        <v>0</v>
      </c>
      <c r="I53" s="123">
        <f t="shared" si="26"/>
        <v>0</v>
      </c>
      <c r="J53" s="124" t="s">
        <v>98</v>
      </c>
      <c r="K53" s="123">
        <f t="shared" ref="K53:P53" si="27">(K44*108%)*$A$53</f>
        <v>0</v>
      </c>
      <c r="L53" s="123">
        <f t="shared" si="27"/>
        <v>0</v>
      </c>
      <c r="M53" s="123">
        <f t="shared" si="27"/>
        <v>0</v>
      </c>
      <c r="N53" s="123">
        <f t="shared" si="27"/>
        <v>0</v>
      </c>
      <c r="O53" s="123">
        <v>0</v>
      </c>
      <c r="P53" s="125">
        <f t="shared" si="27"/>
        <v>0</v>
      </c>
    </row>
    <row r="54" spans="1:16" ht="12" customHeight="1"/>
    <row r="55" spans="1:16" ht="12" customHeight="1"/>
    <row r="56" spans="1:16" ht="12" customHeight="1"/>
    <row r="57" spans="1:16" ht="12" customHeight="1"/>
    <row r="58" spans="1:16" ht="12" customHeight="1"/>
    <row r="59" spans="1:16" ht="12" customHeight="1"/>
    <row r="60" spans="1:16" ht="12" customHeight="1"/>
    <row r="61" spans="1:16" ht="12" customHeight="1"/>
    <row r="62" spans="1:16" ht="12" customHeight="1"/>
    <row r="63" spans="1:16" ht="12" customHeight="1"/>
    <row r="64" spans="1:16" ht="12" customHeight="1"/>
    <row r="65" customFormat="1" ht="12" customHeight="1"/>
    <row r="66" customFormat="1" ht="12" customHeight="1"/>
    <row r="67" customFormat="1" ht="12" customHeight="1"/>
    <row r="68" customFormat="1" ht="12" customHeight="1"/>
    <row r="69" customFormat="1" ht="12" customHeight="1"/>
    <row r="70" customFormat="1" ht="12" customHeight="1"/>
    <row r="71" customFormat="1" ht="12" customHeight="1"/>
    <row r="72" customFormat="1" ht="12" customHeight="1"/>
    <row r="73" customFormat="1" ht="12" customHeight="1"/>
    <row r="74" customFormat="1" ht="12" customHeight="1"/>
    <row r="75" customFormat="1" ht="12" customHeight="1"/>
    <row r="76" customFormat="1" ht="12" customHeight="1"/>
    <row r="77" customFormat="1" ht="12" customHeight="1"/>
    <row r="78" customFormat="1" ht="12" customHeight="1"/>
    <row r="79" customFormat="1" ht="12" customHeight="1"/>
    <row r="80" customFormat="1" ht="12" customHeight="1"/>
    <row r="81" customFormat="1" ht="12" customHeight="1"/>
    <row r="82" customFormat="1" ht="12" customHeight="1"/>
    <row r="83" customFormat="1" ht="12" customHeight="1"/>
    <row r="84" customFormat="1" ht="12" customHeight="1"/>
    <row r="85" customFormat="1" ht="12" customHeight="1"/>
    <row r="86" customFormat="1" ht="12" customHeight="1"/>
    <row r="87" customFormat="1" ht="12" customHeight="1"/>
    <row r="88" customFormat="1" ht="12" customHeight="1"/>
    <row r="89" customFormat="1" ht="12" customHeight="1"/>
    <row r="90" customFormat="1" ht="12" customHeight="1"/>
    <row r="91" customFormat="1" ht="12" customHeight="1"/>
    <row r="92" customFormat="1" ht="12" customHeight="1"/>
    <row r="93" customFormat="1" ht="12" customHeight="1"/>
    <row r="94" customFormat="1" ht="12" customHeight="1"/>
    <row r="95" customFormat="1" ht="12" customHeight="1"/>
    <row r="96" customFormat="1" ht="12" customHeight="1"/>
    <row r="97" customFormat="1" ht="12" customHeight="1"/>
    <row r="98" customFormat="1" ht="12" customHeight="1"/>
    <row r="99" customFormat="1" ht="12" customHeight="1"/>
    <row r="100" customFormat="1" ht="12" customHeight="1"/>
    <row r="101" customFormat="1" ht="12" customHeight="1"/>
    <row r="102" customFormat="1" ht="12" customHeight="1"/>
    <row r="103" customFormat="1" ht="12" customHeight="1"/>
    <row r="104" customFormat="1" ht="12" customHeight="1"/>
    <row r="105" customFormat="1" ht="12" customHeight="1"/>
    <row r="106" customFormat="1" ht="12" customHeight="1"/>
    <row r="107" customFormat="1" ht="12" customHeight="1"/>
    <row r="108" customFormat="1" ht="12" customHeight="1"/>
    <row r="109" customFormat="1" ht="12" customHeight="1"/>
    <row r="110" customFormat="1" ht="12" customHeight="1"/>
    <row r="111" customFormat="1" ht="12" customHeight="1"/>
    <row r="112" customFormat="1" ht="12" customHeight="1"/>
    <row r="113" customFormat="1" ht="12" customHeight="1"/>
    <row r="114" customFormat="1" ht="12" customHeight="1"/>
    <row r="115" customFormat="1" ht="12" customHeight="1"/>
    <row r="116" customFormat="1" ht="12" customHeight="1"/>
    <row r="117" customFormat="1" ht="12" customHeight="1"/>
    <row r="118" customFormat="1" ht="12" customHeight="1"/>
    <row r="119" customFormat="1" ht="12" customHeight="1"/>
    <row r="120" customFormat="1" ht="12" customHeight="1"/>
    <row r="121" customFormat="1" ht="12" customHeight="1"/>
    <row r="122" customFormat="1" ht="12" customHeight="1"/>
    <row r="123" customFormat="1" ht="12" customHeight="1"/>
    <row r="124" customFormat="1" ht="12" customHeight="1"/>
    <row r="125" customFormat="1" ht="12" customHeight="1"/>
    <row r="126" customFormat="1" ht="12" customHeight="1"/>
    <row r="127" customFormat="1" ht="12" customHeight="1"/>
    <row r="128" customFormat="1" ht="12" customHeight="1"/>
    <row r="129" customFormat="1" ht="12" customHeight="1"/>
    <row r="130" customFormat="1" ht="12" customHeight="1"/>
    <row r="131" customFormat="1" ht="12" customHeight="1"/>
    <row r="132" customFormat="1" ht="12" customHeight="1"/>
    <row r="133" customFormat="1" ht="12" customHeight="1"/>
    <row r="134" customFormat="1" ht="12" customHeight="1"/>
    <row r="135" customFormat="1" ht="12" customHeight="1"/>
    <row r="136" customFormat="1" ht="12" customHeight="1"/>
    <row r="137" customFormat="1" ht="12" customHeight="1"/>
    <row r="138" customFormat="1" ht="12" customHeight="1"/>
    <row r="139" customFormat="1" ht="12" customHeight="1"/>
    <row r="140" customFormat="1" ht="12" customHeight="1"/>
    <row r="141" customFormat="1" ht="12" customHeight="1"/>
    <row r="142" customFormat="1" ht="12" customHeight="1"/>
    <row r="143" customFormat="1" ht="12" customHeight="1"/>
    <row r="144" customFormat="1" ht="12" customHeight="1"/>
    <row r="145" customFormat="1" ht="12" customHeight="1"/>
    <row r="146" customFormat="1" ht="12" customHeight="1"/>
    <row r="147" customFormat="1" ht="12" customHeight="1"/>
    <row r="148" customFormat="1" ht="12" customHeight="1"/>
    <row r="149" customFormat="1" ht="12" customHeight="1"/>
    <row r="150" customFormat="1" ht="12" customHeight="1"/>
    <row r="151" customFormat="1" ht="12" customHeight="1"/>
    <row r="152" customFormat="1" ht="12" customHeight="1"/>
    <row r="153" customFormat="1" ht="12" customHeight="1"/>
    <row r="154" customFormat="1" ht="12" customHeight="1"/>
    <row r="155" customFormat="1" ht="12" customHeight="1"/>
    <row r="156" customFormat="1" ht="12" customHeight="1"/>
    <row r="157" customFormat="1" ht="12" customHeight="1"/>
    <row r="158" customFormat="1" ht="12" customHeight="1"/>
    <row r="159" customFormat="1" ht="12" customHeight="1"/>
    <row r="160" customFormat="1" ht="12" customHeight="1"/>
    <row r="161" customFormat="1" ht="12" customHeight="1"/>
    <row r="162" customFormat="1" ht="12" customHeight="1"/>
    <row r="163" customFormat="1" ht="12" customHeight="1"/>
    <row r="164" customFormat="1" ht="12" customHeight="1"/>
    <row r="165" customFormat="1" ht="12" customHeight="1"/>
    <row r="166" customFormat="1" ht="12" customHeight="1"/>
    <row r="167" customFormat="1" ht="12" customHeight="1"/>
    <row r="168" customFormat="1" ht="12" customHeight="1"/>
    <row r="169" customFormat="1" ht="12" customHeight="1"/>
    <row r="170" customFormat="1" ht="12" customHeight="1"/>
    <row r="171" customFormat="1" ht="12" customHeight="1"/>
    <row r="172" customFormat="1" ht="12" customHeight="1"/>
    <row r="173" customFormat="1" ht="12" customHeight="1"/>
    <row r="174" customFormat="1" ht="12" customHeight="1"/>
    <row r="175" customFormat="1" ht="12" customHeight="1"/>
    <row r="176" customFormat="1" ht="12" customHeight="1"/>
    <row r="177" customFormat="1" ht="12" customHeight="1"/>
    <row r="178" customFormat="1" ht="12" customHeight="1"/>
    <row r="179" customFormat="1" ht="12" customHeight="1"/>
    <row r="180" customFormat="1" ht="12" customHeight="1"/>
    <row r="181" customFormat="1" ht="12" customHeight="1"/>
    <row r="182" customFormat="1" ht="12" customHeight="1"/>
    <row r="183" customFormat="1" ht="12" customHeight="1"/>
    <row r="184" customFormat="1" ht="12" customHeight="1"/>
    <row r="185" customFormat="1" ht="12" customHeight="1"/>
    <row r="186" customFormat="1" ht="12" customHeight="1"/>
    <row r="187" customFormat="1" ht="12" customHeight="1"/>
    <row r="188" customFormat="1" ht="12" customHeight="1"/>
    <row r="189" customFormat="1" ht="12" customHeight="1"/>
    <row r="190" customFormat="1" ht="12" customHeight="1"/>
    <row r="191" customFormat="1" ht="12" customHeight="1"/>
    <row r="192" customFormat="1" ht="12" customHeight="1"/>
    <row r="193" customFormat="1" ht="12" customHeight="1"/>
    <row r="194" customFormat="1" ht="12" customHeight="1"/>
    <row r="195" customFormat="1" ht="12" customHeight="1"/>
    <row r="196" customFormat="1" ht="12" customHeight="1"/>
    <row r="197" customFormat="1" ht="12" customHeight="1"/>
    <row r="198" customFormat="1" ht="12" customHeight="1"/>
    <row r="199" customFormat="1" ht="12" customHeight="1"/>
    <row r="200" customFormat="1" ht="12" customHeight="1"/>
    <row r="201" customFormat="1" ht="12" customHeight="1"/>
    <row r="202" customFormat="1" ht="12" customHeight="1"/>
    <row r="203" customFormat="1" ht="12" customHeight="1"/>
    <row r="204" customFormat="1" ht="12" customHeight="1"/>
    <row r="205" customFormat="1" ht="12" customHeight="1"/>
    <row r="206" customFormat="1" ht="12" customHeight="1"/>
    <row r="207" customFormat="1" ht="12" customHeight="1"/>
    <row r="208" customFormat="1" ht="12" customHeight="1"/>
    <row r="209" customFormat="1" ht="12" customHeight="1"/>
    <row r="210" customFormat="1" ht="12" customHeight="1"/>
    <row r="211" customFormat="1" ht="12" customHeight="1"/>
    <row r="212" customFormat="1" ht="12" customHeight="1"/>
    <row r="213" customFormat="1" ht="12" customHeight="1"/>
    <row r="214" customFormat="1" ht="12" customHeight="1"/>
    <row r="215" customFormat="1" ht="12" customHeight="1"/>
    <row r="216" customFormat="1" ht="12" customHeight="1"/>
    <row r="217" customFormat="1" ht="12" customHeight="1"/>
    <row r="218" customFormat="1" ht="12" customHeight="1"/>
    <row r="219" customFormat="1" ht="12" customHeight="1"/>
    <row r="220" customFormat="1" ht="12" customHeight="1"/>
    <row r="221" customFormat="1" ht="12" customHeight="1"/>
    <row r="222" customFormat="1" ht="12" customHeight="1"/>
    <row r="223" customFormat="1" ht="12" customHeight="1"/>
    <row r="224" customFormat="1" ht="12" customHeight="1"/>
    <row r="225" customFormat="1" ht="12" customHeight="1"/>
    <row r="226" customFormat="1" ht="12" customHeight="1"/>
    <row r="227" customFormat="1" ht="12" customHeight="1"/>
    <row r="228" customFormat="1" ht="12" customHeight="1"/>
    <row r="229" customFormat="1" ht="12" customHeight="1"/>
    <row r="230" customFormat="1" ht="12" customHeight="1"/>
    <row r="231" customFormat="1" ht="12" customHeight="1"/>
    <row r="232" customFormat="1" ht="12" customHeight="1"/>
    <row r="233" customFormat="1" ht="12" customHeight="1"/>
    <row r="234" customFormat="1" ht="12" customHeight="1"/>
    <row r="235" customFormat="1" ht="12" customHeight="1"/>
    <row r="236" customFormat="1" ht="12" customHeight="1"/>
    <row r="237" customFormat="1" ht="12" customHeight="1"/>
    <row r="238" customFormat="1" ht="12" customHeight="1"/>
    <row r="239" customFormat="1" ht="12" customHeight="1"/>
    <row r="240" customFormat="1" ht="12" customHeight="1"/>
    <row r="241" customFormat="1" ht="12" customHeight="1"/>
    <row r="242" customFormat="1" ht="12" customHeight="1"/>
    <row r="243" customFormat="1" ht="12" customHeight="1"/>
    <row r="244" customFormat="1" ht="12" customHeight="1"/>
    <row r="245" customFormat="1" ht="12" customHeight="1"/>
    <row r="246" customFormat="1" ht="12" customHeight="1"/>
    <row r="247" customFormat="1" ht="12" customHeight="1"/>
    <row r="248" customFormat="1" ht="12" customHeight="1"/>
    <row r="249" customFormat="1" ht="12" customHeight="1"/>
    <row r="250" customFormat="1" ht="12" customHeight="1"/>
    <row r="251" customFormat="1" ht="12" customHeight="1"/>
    <row r="252" customFormat="1" ht="12" customHeight="1"/>
    <row r="253" customFormat="1" ht="12" customHeight="1"/>
    <row r="254" customFormat="1" ht="12" customHeight="1"/>
    <row r="255" customFormat="1" ht="12" customHeight="1"/>
    <row r="256" customFormat="1" ht="12" customHeight="1"/>
    <row r="257" customFormat="1" ht="12" customHeight="1"/>
    <row r="258" customFormat="1" ht="12" customHeight="1"/>
    <row r="259" customFormat="1" ht="12" customHeight="1"/>
    <row r="260" customFormat="1" ht="12" customHeight="1"/>
    <row r="261" customFormat="1" ht="12" customHeight="1"/>
    <row r="262" customFormat="1" ht="12" customHeight="1"/>
    <row r="263" customFormat="1" ht="12" customHeight="1"/>
    <row r="264" customFormat="1" ht="12" customHeight="1"/>
    <row r="265" customFormat="1" ht="12" customHeight="1"/>
    <row r="266" customFormat="1" ht="12" customHeight="1"/>
    <row r="267" customFormat="1" ht="12" customHeight="1"/>
    <row r="268" customFormat="1" ht="12" customHeight="1"/>
    <row r="269" customFormat="1" ht="12" customHeight="1"/>
    <row r="270" customFormat="1" ht="12" customHeight="1"/>
    <row r="271" customFormat="1" ht="12" customHeight="1"/>
    <row r="272" customFormat="1" ht="12" customHeight="1"/>
    <row r="273" customFormat="1" ht="12" customHeight="1"/>
    <row r="274" customFormat="1" ht="12" customHeight="1"/>
    <row r="275" customFormat="1" ht="12" customHeight="1"/>
    <row r="276" customFormat="1" ht="12" customHeight="1"/>
    <row r="277" customFormat="1" ht="12" customHeight="1"/>
    <row r="278" customFormat="1" ht="12" customHeight="1"/>
    <row r="279" customFormat="1" ht="12" customHeight="1"/>
    <row r="280" customFormat="1" ht="12" customHeight="1"/>
    <row r="281" customFormat="1" ht="12" customHeight="1"/>
    <row r="282" customFormat="1" ht="12" customHeight="1"/>
    <row r="283" customFormat="1" ht="12" customHeight="1"/>
    <row r="284" customFormat="1" ht="12" customHeight="1"/>
    <row r="285" customFormat="1" ht="12" customHeight="1"/>
    <row r="286" customFormat="1" ht="12" customHeight="1"/>
    <row r="287" customFormat="1" ht="12" customHeight="1"/>
    <row r="288" customFormat="1" ht="12" customHeight="1"/>
    <row r="289" customFormat="1" ht="12" customHeight="1"/>
    <row r="290" customFormat="1" ht="12" customHeight="1"/>
    <row r="291" customFormat="1" ht="12" customHeight="1"/>
    <row r="292" customFormat="1" ht="12" customHeight="1"/>
    <row r="293" customFormat="1" ht="12" customHeight="1"/>
    <row r="294" customFormat="1" ht="12" customHeight="1"/>
    <row r="295" customFormat="1" ht="12" customHeight="1"/>
    <row r="296" customFormat="1" ht="12" customHeight="1"/>
    <row r="297" customFormat="1" ht="12" customHeight="1"/>
    <row r="298" customFormat="1" ht="12" customHeight="1"/>
    <row r="299" customFormat="1" ht="12" customHeight="1"/>
    <row r="300" customFormat="1" ht="12" customHeight="1"/>
    <row r="301" customFormat="1" ht="12" customHeight="1"/>
    <row r="302" customFormat="1" ht="12" customHeight="1"/>
    <row r="303" customFormat="1" ht="12" customHeight="1"/>
    <row r="304" customFormat="1" ht="12" customHeight="1"/>
    <row r="305" customFormat="1" ht="12" customHeight="1"/>
    <row r="306" customFormat="1" ht="12" customHeight="1"/>
    <row r="307" customFormat="1" ht="12" customHeight="1"/>
    <row r="308" customFormat="1" ht="12" customHeight="1"/>
    <row r="309" customFormat="1" ht="12" customHeight="1"/>
    <row r="310" customFormat="1" ht="12" customHeight="1"/>
    <row r="311" customFormat="1" ht="12" customHeight="1"/>
    <row r="312" customFormat="1" ht="12" customHeight="1"/>
    <row r="313" customFormat="1" ht="12" customHeight="1"/>
    <row r="314" customFormat="1" ht="12" customHeight="1"/>
    <row r="315" customFormat="1" ht="12" customHeight="1"/>
    <row r="316" customFormat="1" ht="12" customHeight="1"/>
    <row r="317" customFormat="1" ht="12" customHeight="1"/>
    <row r="318" customFormat="1" ht="12" customHeight="1"/>
    <row r="319" customFormat="1" ht="12" customHeight="1"/>
    <row r="320" customFormat="1" ht="12" customHeight="1"/>
    <row r="321" customFormat="1" ht="12" customHeight="1"/>
    <row r="322" customFormat="1" ht="12" customHeight="1"/>
    <row r="323" customFormat="1" ht="12" customHeight="1"/>
    <row r="324" customFormat="1" ht="12" customHeight="1"/>
    <row r="325" customFormat="1" ht="12" customHeight="1"/>
    <row r="326" customFormat="1" ht="12" customHeight="1"/>
    <row r="327" customFormat="1" ht="12" customHeight="1"/>
    <row r="328" customFormat="1" ht="12" customHeight="1"/>
    <row r="329" customFormat="1" ht="12" customHeight="1"/>
    <row r="330" customFormat="1" ht="12" customHeight="1"/>
    <row r="331" customFormat="1" ht="12" customHeight="1"/>
    <row r="332" customFormat="1" ht="12" customHeight="1"/>
    <row r="333" customFormat="1" ht="12" customHeight="1"/>
    <row r="334" customFormat="1" ht="12" customHeight="1"/>
    <row r="335" customFormat="1" ht="12" customHeight="1"/>
    <row r="336" customFormat="1" ht="12" customHeight="1"/>
    <row r="337" customFormat="1" ht="12" customHeight="1"/>
    <row r="338" customFormat="1" ht="12" customHeight="1"/>
    <row r="339" customFormat="1" ht="12" customHeight="1"/>
    <row r="340" customFormat="1" ht="12" customHeight="1"/>
    <row r="341" customFormat="1" ht="12" customHeight="1"/>
    <row r="342" customFormat="1" ht="12" customHeight="1"/>
    <row r="343" customFormat="1" ht="12" customHeight="1"/>
    <row r="344" customFormat="1" ht="12" customHeight="1"/>
    <row r="345" customFormat="1" ht="12" customHeight="1"/>
    <row r="346" customFormat="1" ht="12" customHeight="1"/>
    <row r="347" customFormat="1" ht="12" customHeight="1"/>
    <row r="348" customFormat="1" ht="12" customHeight="1"/>
    <row r="349" customFormat="1" ht="12" customHeight="1"/>
    <row r="350" customFormat="1" ht="12" customHeight="1"/>
    <row r="351" customFormat="1" ht="12" customHeight="1"/>
    <row r="352" customFormat="1" ht="12" customHeight="1"/>
    <row r="353" customFormat="1" ht="12" customHeight="1"/>
    <row r="354" customFormat="1" ht="12" customHeight="1"/>
    <row r="355" customFormat="1" ht="12" customHeight="1"/>
    <row r="356" customFormat="1" ht="12" customHeight="1"/>
    <row r="357" customFormat="1" ht="12" customHeight="1"/>
    <row r="358" customFormat="1" ht="12" customHeight="1"/>
    <row r="359" customFormat="1" ht="12" customHeight="1"/>
    <row r="360" customFormat="1" ht="12" customHeight="1"/>
    <row r="361" customFormat="1" ht="12" customHeight="1"/>
    <row r="362" customFormat="1" ht="12" customHeight="1"/>
    <row r="363" customFormat="1" ht="12" customHeight="1"/>
    <row r="364" customFormat="1" ht="12" customHeight="1"/>
    <row r="365" customFormat="1" ht="12" customHeight="1"/>
    <row r="366" customFormat="1" ht="12" customHeight="1"/>
    <row r="367" customFormat="1" ht="12" customHeight="1"/>
    <row r="368" customFormat="1" ht="12" customHeight="1"/>
    <row r="369" customFormat="1" ht="12" customHeight="1"/>
    <row r="370" customFormat="1" ht="12" customHeight="1"/>
    <row r="371" customFormat="1" ht="12" customHeight="1"/>
    <row r="372" customFormat="1" ht="12" customHeight="1"/>
    <row r="373" customFormat="1" ht="12" customHeight="1"/>
    <row r="374" customFormat="1" ht="12" customHeight="1"/>
    <row r="375" customFormat="1" ht="12" customHeight="1"/>
    <row r="376" customFormat="1" ht="12" customHeight="1"/>
    <row r="377" customFormat="1" ht="12" customHeight="1"/>
    <row r="378" customFormat="1" ht="12" customHeight="1"/>
    <row r="379" customFormat="1" ht="12" customHeight="1"/>
    <row r="380" customFormat="1" ht="12" customHeight="1"/>
    <row r="381" customFormat="1" ht="12" customHeight="1"/>
    <row r="382" customFormat="1" ht="12" customHeight="1"/>
    <row r="383" customFormat="1" ht="12" customHeight="1"/>
    <row r="384" customFormat="1" ht="12" customHeight="1"/>
    <row r="385" customFormat="1" ht="12" customHeight="1"/>
    <row r="386" customFormat="1" ht="12" customHeight="1"/>
    <row r="387" customFormat="1" ht="12" customHeight="1"/>
    <row r="388" customFormat="1" ht="12" customHeight="1"/>
    <row r="389" customFormat="1" ht="12" customHeight="1"/>
    <row r="390" customFormat="1" ht="12" customHeight="1"/>
    <row r="391" customFormat="1" ht="12" customHeight="1"/>
    <row r="392" customFormat="1" ht="12" customHeight="1"/>
    <row r="393" customFormat="1" ht="12" customHeight="1"/>
    <row r="394" customFormat="1" ht="12" customHeight="1"/>
    <row r="395" customFormat="1" ht="12" customHeight="1"/>
    <row r="396" customFormat="1" ht="12" customHeight="1"/>
    <row r="397" customFormat="1" ht="12" customHeight="1"/>
    <row r="398" customFormat="1" ht="12" customHeight="1"/>
    <row r="399" customFormat="1" ht="12" customHeight="1"/>
    <row r="400" customFormat="1" ht="12" customHeight="1"/>
    <row r="401" customFormat="1" ht="12" customHeight="1"/>
    <row r="402" customFormat="1" ht="12" customHeight="1"/>
    <row r="403" customFormat="1" ht="12" customHeight="1"/>
    <row r="404" customFormat="1" ht="12" customHeight="1"/>
    <row r="405" customFormat="1" ht="12" customHeight="1"/>
    <row r="406" customFormat="1" ht="12" customHeight="1"/>
    <row r="407" customFormat="1" ht="12" customHeight="1"/>
    <row r="408" customFormat="1" ht="12" customHeight="1"/>
    <row r="409" customFormat="1" ht="12" customHeight="1"/>
    <row r="410" customFormat="1" ht="12" customHeight="1"/>
    <row r="411" customFormat="1" ht="12" customHeight="1"/>
    <row r="412" customFormat="1" ht="12" customHeight="1"/>
    <row r="413" customFormat="1" ht="12" customHeight="1"/>
    <row r="414" customFormat="1" ht="12" customHeight="1"/>
    <row r="415" customFormat="1" ht="12" customHeight="1"/>
    <row r="416" customFormat="1" ht="12" customHeight="1"/>
    <row r="417" customFormat="1" ht="12" customHeight="1"/>
    <row r="418" customFormat="1" ht="12" customHeight="1"/>
    <row r="419" customFormat="1" ht="12" customHeight="1"/>
    <row r="420" customFormat="1" ht="12" customHeight="1"/>
    <row r="421" customFormat="1" ht="12" customHeight="1"/>
    <row r="422" customFormat="1" ht="12" customHeight="1"/>
    <row r="423" customFormat="1" ht="12" customHeight="1"/>
    <row r="424" customFormat="1" ht="12" customHeight="1"/>
    <row r="425" customFormat="1" ht="12" customHeight="1"/>
    <row r="426" customFormat="1" ht="12" customHeight="1"/>
    <row r="427" customFormat="1" ht="12" customHeight="1"/>
    <row r="428" customFormat="1" ht="12" customHeight="1"/>
    <row r="429" customFormat="1" ht="12" customHeight="1"/>
    <row r="430" customFormat="1" ht="12" customHeight="1"/>
    <row r="431" customFormat="1" ht="12" customHeight="1"/>
    <row r="432" customFormat="1" ht="12" customHeight="1"/>
    <row r="433" customFormat="1" ht="12" customHeight="1"/>
    <row r="434" customFormat="1" ht="12" customHeight="1"/>
    <row r="435" customFormat="1" ht="12" customHeight="1"/>
    <row r="436" customFormat="1" ht="12" customHeight="1"/>
    <row r="437" customFormat="1" ht="12" customHeight="1"/>
    <row r="438" customFormat="1" ht="12" customHeight="1"/>
    <row r="439" customFormat="1" ht="12" customHeight="1"/>
    <row r="440" customFormat="1" ht="12" customHeight="1"/>
    <row r="441" customFormat="1" ht="12" customHeight="1"/>
    <row r="442" customFormat="1" ht="12" customHeight="1"/>
    <row r="443" customFormat="1" ht="12" customHeight="1"/>
    <row r="444" customFormat="1" ht="12" customHeight="1"/>
    <row r="445" customFormat="1" ht="12" customHeight="1"/>
    <row r="446" customFormat="1" ht="12" customHeight="1"/>
    <row r="447" customFormat="1" ht="12" customHeight="1"/>
    <row r="448" customFormat="1" ht="12" customHeight="1"/>
    <row r="449" customFormat="1" ht="12" customHeight="1"/>
    <row r="450" customFormat="1" ht="12" customHeight="1"/>
    <row r="451" customFormat="1" ht="12" customHeight="1"/>
    <row r="452" customFormat="1" ht="12" customHeight="1"/>
    <row r="453" customFormat="1" ht="12" customHeight="1"/>
    <row r="454" customFormat="1" ht="12" customHeight="1"/>
    <row r="455" customFormat="1" ht="12" customHeight="1"/>
    <row r="456" customFormat="1" ht="12" customHeight="1"/>
    <row r="457" customFormat="1" ht="12" customHeight="1"/>
    <row r="458" customFormat="1" ht="12" customHeight="1"/>
    <row r="459" customFormat="1" ht="12" customHeight="1"/>
    <row r="460" customFormat="1" ht="12" customHeight="1"/>
    <row r="461" customFormat="1" ht="12" customHeight="1"/>
    <row r="462" customFormat="1" ht="12" customHeight="1"/>
    <row r="463" customFormat="1" ht="12" customHeight="1"/>
    <row r="464" customFormat="1" ht="12" customHeight="1"/>
    <row r="465" customFormat="1" ht="12" customHeight="1"/>
    <row r="466" customFormat="1" ht="12" customHeight="1"/>
    <row r="467" customFormat="1" ht="12" customHeight="1"/>
    <row r="468" customFormat="1" ht="12" customHeight="1"/>
    <row r="469" customFormat="1" ht="12" customHeight="1"/>
    <row r="470" customFormat="1" ht="12" customHeight="1"/>
    <row r="471" customFormat="1" ht="12" customHeight="1"/>
    <row r="472" customFormat="1" ht="12" customHeight="1"/>
    <row r="473" customFormat="1" ht="12" customHeight="1"/>
    <row r="474" customFormat="1" ht="12" customHeight="1"/>
    <row r="475" customFormat="1" ht="12" customHeight="1"/>
    <row r="476" customFormat="1" ht="12" customHeight="1"/>
    <row r="477" customFormat="1" ht="12" customHeight="1"/>
    <row r="478" customFormat="1" ht="12" customHeight="1"/>
    <row r="479" customFormat="1" ht="12" customHeight="1"/>
    <row r="480" customFormat="1" ht="12" customHeight="1"/>
    <row r="481" customFormat="1" ht="12" customHeight="1"/>
    <row r="482" customFormat="1" ht="12" customHeight="1"/>
    <row r="483" customFormat="1" ht="12" customHeight="1"/>
    <row r="484" customFormat="1" ht="12" customHeight="1"/>
    <row r="485" customFormat="1" ht="12" customHeight="1"/>
    <row r="486" customFormat="1" ht="12" customHeight="1"/>
    <row r="487" customFormat="1" ht="12" customHeight="1"/>
    <row r="488" customFormat="1" ht="12" customHeight="1"/>
    <row r="489" customFormat="1" ht="12" customHeight="1"/>
    <row r="490" customFormat="1" ht="12" customHeight="1"/>
    <row r="491" customFormat="1" ht="12" customHeight="1"/>
    <row r="492" customFormat="1" ht="12" customHeight="1"/>
    <row r="493" customFormat="1" ht="12" customHeight="1"/>
    <row r="494" customFormat="1" ht="12" customHeight="1"/>
    <row r="495" customFormat="1" ht="12" customHeight="1"/>
    <row r="496" customFormat="1" ht="12" customHeight="1"/>
    <row r="497" customFormat="1" ht="12" customHeight="1"/>
    <row r="498" customFormat="1" ht="12" customHeight="1"/>
    <row r="499" customFormat="1" ht="12" customHeight="1"/>
    <row r="500" customFormat="1" ht="12" customHeight="1"/>
    <row r="501" customFormat="1" ht="12" customHeight="1"/>
    <row r="502" customFormat="1" ht="12" customHeight="1"/>
    <row r="503" customFormat="1" ht="12" customHeight="1"/>
    <row r="504" customFormat="1" ht="12" customHeight="1"/>
    <row r="505" customFormat="1" ht="12" customHeight="1"/>
    <row r="506" customFormat="1" ht="12" customHeight="1"/>
    <row r="507" customFormat="1" ht="12" customHeight="1"/>
    <row r="508" customFormat="1" ht="12" customHeight="1"/>
    <row r="509" customFormat="1" ht="12" customHeight="1"/>
    <row r="510" customFormat="1" ht="12" customHeight="1"/>
    <row r="511" customFormat="1" ht="12" customHeight="1"/>
    <row r="512" customFormat="1" ht="12" customHeight="1"/>
    <row r="513" customFormat="1" ht="12" customHeight="1"/>
    <row r="514" customFormat="1" ht="12" customHeight="1"/>
    <row r="515" customFormat="1" ht="12" customHeight="1"/>
    <row r="516" customFormat="1" ht="12" customHeight="1"/>
    <row r="517" customFormat="1" ht="12" customHeight="1"/>
    <row r="518" customFormat="1" ht="12" customHeight="1"/>
    <row r="519" customFormat="1" ht="12" customHeight="1"/>
    <row r="520" customFormat="1" ht="12" customHeight="1"/>
    <row r="521" customFormat="1" ht="12" customHeight="1"/>
    <row r="522" customFormat="1" ht="12" customHeight="1"/>
    <row r="523" customFormat="1" ht="12" customHeight="1"/>
    <row r="524" customFormat="1" ht="12" customHeight="1"/>
    <row r="525" customFormat="1" ht="12" customHeight="1"/>
    <row r="526" customFormat="1" ht="12" customHeight="1"/>
    <row r="527" customFormat="1" ht="12" customHeight="1"/>
    <row r="528" customFormat="1" ht="12" customHeight="1"/>
    <row r="529" customFormat="1" ht="12" customHeight="1"/>
    <row r="530" customFormat="1" ht="12" customHeight="1"/>
    <row r="531" customFormat="1" ht="12" customHeight="1"/>
    <row r="532" customFormat="1" ht="12" customHeight="1"/>
    <row r="533" customFormat="1" ht="12" customHeight="1"/>
    <row r="534" customFormat="1" ht="12" customHeight="1"/>
    <row r="535" customFormat="1" ht="12" customHeight="1"/>
    <row r="536" customFormat="1" ht="12" customHeight="1"/>
    <row r="537" customFormat="1" ht="12" customHeight="1"/>
    <row r="538" customFormat="1" ht="12" customHeight="1"/>
    <row r="539" customFormat="1" ht="12" customHeight="1"/>
    <row r="540" customFormat="1" ht="12" customHeight="1"/>
    <row r="541" customFormat="1" ht="12" customHeight="1"/>
    <row r="542" customFormat="1" ht="12" customHeight="1"/>
    <row r="543" customFormat="1" ht="12" customHeight="1"/>
    <row r="544" customFormat="1" ht="12" customHeight="1"/>
    <row r="545" customFormat="1" ht="12" customHeight="1"/>
    <row r="546" customFormat="1" ht="12" customHeight="1"/>
    <row r="547" customFormat="1" ht="12" customHeight="1"/>
    <row r="548" customFormat="1" ht="12" customHeight="1"/>
    <row r="549" customFormat="1" ht="12" customHeight="1"/>
    <row r="550" customFormat="1" ht="12" customHeight="1"/>
    <row r="551" customFormat="1" ht="12" customHeight="1"/>
    <row r="552" customFormat="1" ht="12" customHeight="1"/>
    <row r="553" customFormat="1" ht="12" customHeight="1"/>
    <row r="554" customFormat="1" ht="12" customHeight="1"/>
    <row r="555" customFormat="1" ht="12" customHeight="1"/>
    <row r="556" customFormat="1" ht="12" customHeight="1"/>
    <row r="557" customFormat="1" ht="12" customHeight="1"/>
    <row r="558" customFormat="1" ht="12" customHeight="1"/>
    <row r="559" customFormat="1" ht="12" customHeight="1"/>
    <row r="560" customFormat="1" ht="12" customHeight="1"/>
    <row r="561" customFormat="1" ht="12" customHeight="1"/>
    <row r="562" customFormat="1" ht="12" customHeight="1"/>
    <row r="563" customFormat="1" ht="12" customHeight="1"/>
    <row r="564" customFormat="1" ht="12" customHeight="1"/>
    <row r="565" customFormat="1" ht="12" customHeight="1"/>
    <row r="566" customFormat="1" ht="12" customHeight="1"/>
    <row r="567" customFormat="1" ht="12" customHeight="1"/>
    <row r="568" customFormat="1" ht="12" customHeight="1"/>
    <row r="569" customFormat="1" ht="12" customHeight="1"/>
    <row r="570" customFormat="1" ht="12" customHeight="1"/>
    <row r="571" customFormat="1" ht="12" customHeight="1"/>
    <row r="572" customFormat="1" ht="12" customHeight="1"/>
    <row r="573" customFormat="1" ht="12" customHeight="1"/>
    <row r="574" customFormat="1" ht="12" customHeight="1"/>
    <row r="575" customFormat="1" ht="12" customHeight="1"/>
    <row r="576" customFormat="1" ht="12" customHeight="1"/>
    <row r="577" customFormat="1" ht="12" customHeight="1"/>
    <row r="578" customFormat="1" ht="12" customHeight="1"/>
    <row r="579" customFormat="1" ht="12" customHeight="1"/>
    <row r="580" customFormat="1" ht="12" customHeight="1"/>
    <row r="581" customFormat="1" ht="12" customHeight="1"/>
    <row r="582" customFormat="1" ht="12" customHeight="1"/>
    <row r="583" customFormat="1" ht="12" customHeight="1"/>
    <row r="584" customFormat="1" ht="12" customHeight="1"/>
    <row r="585" customFormat="1" ht="12" customHeight="1"/>
    <row r="586" customFormat="1" ht="12" customHeight="1"/>
    <row r="587" customFormat="1" ht="12" customHeight="1"/>
    <row r="588" customFormat="1" ht="12" customHeight="1"/>
    <row r="589" customFormat="1" ht="12" customHeight="1"/>
    <row r="590" customFormat="1" ht="12" customHeight="1"/>
    <row r="591" customFormat="1" ht="12" customHeight="1"/>
    <row r="592" customFormat="1" ht="12" customHeight="1"/>
    <row r="593" customFormat="1" ht="12" customHeight="1"/>
    <row r="594" customFormat="1" ht="12" customHeight="1"/>
    <row r="595" customFormat="1" ht="12" customHeight="1"/>
    <row r="596" customFormat="1" ht="12" customHeight="1"/>
    <row r="597" customFormat="1" ht="12" customHeight="1"/>
    <row r="598" customFormat="1" ht="12" customHeight="1"/>
    <row r="599" customFormat="1" ht="12" customHeight="1"/>
    <row r="600" customFormat="1" ht="12" customHeight="1"/>
    <row r="601" customFormat="1" ht="12" customHeight="1"/>
    <row r="602" customFormat="1" ht="12" customHeight="1"/>
    <row r="603" customFormat="1" ht="12" customHeight="1"/>
    <row r="604" customFormat="1" ht="12" customHeight="1"/>
    <row r="605" customFormat="1" ht="12" customHeight="1"/>
    <row r="606" customFormat="1" ht="12" customHeight="1"/>
    <row r="607" customFormat="1" ht="12" customHeight="1"/>
    <row r="608" customFormat="1" ht="12" customHeight="1"/>
    <row r="609" customFormat="1" ht="12" customHeight="1"/>
    <row r="610" customFormat="1" ht="12" customHeight="1"/>
    <row r="611" customFormat="1" ht="12" customHeight="1"/>
    <row r="612" customFormat="1" ht="12" customHeight="1"/>
    <row r="613" customFormat="1" ht="12" customHeight="1"/>
    <row r="614" customFormat="1" ht="12" customHeight="1"/>
    <row r="615" customFormat="1" ht="12" customHeight="1"/>
    <row r="616" customFormat="1" ht="12" customHeight="1"/>
    <row r="617" customFormat="1" ht="12" customHeight="1"/>
    <row r="618" customFormat="1" ht="12" customHeight="1"/>
    <row r="619" customFormat="1" ht="12" customHeight="1"/>
    <row r="620" customFormat="1" ht="12" customHeight="1"/>
    <row r="621" customFormat="1" ht="12" customHeight="1"/>
    <row r="622" customFormat="1" ht="12" customHeight="1"/>
    <row r="623" customFormat="1" ht="12" customHeight="1"/>
    <row r="624" customFormat="1" ht="12" customHeight="1"/>
    <row r="625" customFormat="1" ht="12" customHeight="1"/>
    <row r="626" customFormat="1" ht="12" customHeight="1"/>
    <row r="627" customFormat="1" ht="12" customHeight="1"/>
    <row r="628" customFormat="1" ht="12" customHeight="1"/>
    <row r="629" customFormat="1" ht="12" customHeight="1"/>
    <row r="630" customFormat="1" ht="12" customHeight="1"/>
    <row r="631" customFormat="1" ht="12" customHeight="1"/>
    <row r="632" customFormat="1" ht="12" customHeight="1"/>
    <row r="633" customFormat="1" ht="12" customHeight="1"/>
    <row r="634" customFormat="1" ht="12" customHeight="1"/>
    <row r="635" customFormat="1" ht="12" customHeight="1"/>
    <row r="636" customFormat="1" ht="12" customHeight="1"/>
    <row r="637" customFormat="1" ht="12" customHeight="1"/>
    <row r="638" customFormat="1" ht="12" customHeight="1"/>
    <row r="639" customFormat="1" ht="12" customHeight="1"/>
    <row r="640" customFormat="1" ht="12" customHeight="1"/>
    <row r="641" customFormat="1" ht="12" customHeight="1"/>
    <row r="642" customFormat="1" ht="12" customHeight="1"/>
    <row r="643" customFormat="1" ht="12" customHeight="1"/>
    <row r="644" customFormat="1" ht="12" customHeight="1"/>
    <row r="645" customFormat="1" ht="12" customHeight="1"/>
    <row r="646" customFormat="1" ht="12" customHeight="1"/>
    <row r="647" customFormat="1" ht="12" customHeight="1"/>
    <row r="648" customFormat="1" ht="12" customHeight="1"/>
    <row r="649" customFormat="1" ht="12" customHeight="1"/>
    <row r="650" customFormat="1" ht="12" customHeight="1"/>
    <row r="651" customFormat="1" ht="12" customHeight="1"/>
    <row r="652" customFormat="1" ht="12" customHeight="1"/>
    <row r="653" customFormat="1" ht="12" customHeight="1"/>
    <row r="654" customFormat="1" ht="12" customHeight="1"/>
    <row r="655" customFormat="1" ht="12" customHeight="1"/>
    <row r="656" customFormat="1" ht="12" customHeight="1"/>
    <row r="657" customFormat="1" ht="12" customHeight="1"/>
    <row r="658" customFormat="1" ht="12" customHeight="1"/>
    <row r="659" customFormat="1" ht="12" customHeight="1"/>
    <row r="660" customFormat="1" ht="12" customHeight="1"/>
    <row r="661" customFormat="1" ht="12" customHeight="1"/>
    <row r="662" customFormat="1" ht="12" customHeight="1"/>
    <row r="663" customFormat="1" ht="12" customHeight="1"/>
    <row r="664" customFormat="1" ht="12" customHeight="1"/>
    <row r="665" customFormat="1" ht="12" customHeight="1"/>
    <row r="666" customFormat="1" ht="12" customHeight="1"/>
    <row r="667" customFormat="1" ht="12" customHeight="1"/>
    <row r="668" customFormat="1" ht="12" customHeight="1"/>
    <row r="669" customFormat="1" ht="12" customHeight="1"/>
    <row r="670" customFormat="1" ht="12" customHeight="1"/>
    <row r="671" customFormat="1" ht="12" customHeight="1"/>
    <row r="672" customFormat="1" ht="12" customHeight="1"/>
    <row r="673" customFormat="1" ht="12" customHeight="1"/>
    <row r="674" customFormat="1" ht="12" customHeight="1"/>
    <row r="675" customFormat="1" ht="12" customHeight="1"/>
    <row r="676" customFormat="1" ht="12" customHeight="1"/>
    <row r="677" customFormat="1" ht="12" customHeight="1"/>
    <row r="678" customFormat="1" ht="12" customHeight="1"/>
    <row r="679" customFormat="1" ht="12" customHeight="1"/>
    <row r="680" customFormat="1" ht="12" customHeight="1"/>
    <row r="681" customFormat="1" ht="12" customHeight="1"/>
    <row r="682" customFormat="1" ht="12" customHeight="1"/>
    <row r="683" customFormat="1" ht="12" customHeight="1"/>
    <row r="684" customFormat="1" ht="12" customHeight="1"/>
    <row r="685" customFormat="1" ht="12" customHeight="1"/>
    <row r="686" customFormat="1" ht="12" customHeight="1"/>
    <row r="687" customFormat="1" ht="12" customHeight="1"/>
    <row r="688" customFormat="1" ht="12" customHeight="1"/>
    <row r="689" customFormat="1" ht="12" customHeight="1"/>
    <row r="690" customFormat="1" ht="12" customHeight="1"/>
    <row r="691" customFormat="1" ht="12" customHeight="1"/>
    <row r="692" customFormat="1" ht="12" customHeight="1"/>
    <row r="693" customFormat="1" ht="12" customHeight="1"/>
    <row r="694" customFormat="1" ht="12" customHeight="1"/>
    <row r="695" customFormat="1" ht="12" customHeight="1"/>
    <row r="696" customFormat="1" ht="12" customHeight="1"/>
    <row r="697" customFormat="1" ht="12" customHeight="1"/>
    <row r="698" customFormat="1" ht="12" customHeight="1"/>
    <row r="699" customFormat="1" ht="12" customHeight="1"/>
    <row r="700" customFormat="1" ht="12" customHeight="1"/>
    <row r="701" customFormat="1" ht="12" customHeight="1"/>
    <row r="702" customFormat="1" ht="12" customHeight="1"/>
    <row r="703" customFormat="1" ht="12" customHeight="1"/>
    <row r="704" customFormat="1" ht="12" customHeight="1"/>
    <row r="705" customFormat="1" ht="12" customHeight="1"/>
    <row r="706" customFormat="1" ht="12" customHeight="1"/>
    <row r="707" customFormat="1" ht="12" customHeight="1"/>
    <row r="708" customFormat="1" ht="12" customHeight="1"/>
    <row r="709" customFormat="1" ht="12" customHeight="1"/>
    <row r="710" customFormat="1" ht="12" customHeight="1"/>
    <row r="711" customFormat="1" ht="12" customHeight="1"/>
    <row r="712" customFormat="1" ht="12" customHeight="1"/>
    <row r="713" customFormat="1" ht="12" customHeight="1"/>
    <row r="714" customFormat="1" ht="12" customHeight="1"/>
    <row r="715" customFormat="1" ht="12" customHeight="1"/>
    <row r="716" customFormat="1" ht="12" customHeight="1"/>
    <row r="717" customFormat="1" ht="12" customHeight="1"/>
    <row r="718" customFormat="1" ht="12" customHeight="1"/>
    <row r="719" customFormat="1" ht="12" customHeight="1"/>
    <row r="720" customFormat="1" ht="12" customHeight="1"/>
    <row r="721" customFormat="1" ht="12" customHeight="1"/>
    <row r="722" customFormat="1" ht="12" customHeight="1"/>
    <row r="723" customFormat="1" ht="12" customHeight="1"/>
    <row r="724" customFormat="1" ht="12" customHeight="1"/>
    <row r="725" customFormat="1" ht="12" customHeight="1"/>
    <row r="726" customFormat="1" ht="12" customHeight="1"/>
    <row r="727" customFormat="1" ht="12" customHeight="1"/>
    <row r="728" customFormat="1" ht="12" customHeight="1"/>
    <row r="729" customFormat="1" ht="12" customHeight="1"/>
    <row r="730" customFormat="1" ht="12" customHeight="1"/>
    <row r="731" customFormat="1" ht="12" customHeight="1"/>
    <row r="732" customFormat="1" ht="12" customHeight="1"/>
    <row r="733" customFormat="1" ht="12" customHeight="1"/>
    <row r="734" customFormat="1" ht="12" customHeight="1"/>
    <row r="735" customFormat="1" ht="12" customHeight="1"/>
    <row r="736" customFormat="1" ht="12" customHeight="1"/>
    <row r="737" customFormat="1" ht="12" customHeight="1"/>
    <row r="738" customFormat="1" ht="12" customHeight="1"/>
    <row r="739" customFormat="1" ht="12" customHeight="1"/>
    <row r="740" customFormat="1" ht="12" customHeight="1"/>
    <row r="741" customFormat="1" ht="12" customHeight="1"/>
    <row r="742" customFormat="1" ht="12" customHeight="1"/>
    <row r="743" customFormat="1" ht="12" customHeight="1"/>
    <row r="744" customFormat="1" ht="12" customHeight="1"/>
    <row r="745" customFormat="1" ht="12" customHeight="1"/>
    <row r="746" customFormat="1" ht="12" customHeight="1"/>
    <row r="747" customFormat="1" ht="12" customHeight="1"/>
    <row r="748" customFormat="1" ht="12" customHeight="1"/>
    <row r="749" customFormat="1" ht="12" customHeight="1"/>
    <row r="750" customFormat="1" ht="12" customHeight="1"/>
    <row r="751" customFormat="1" ht="12" customHeight="1"/>
    <row r="752" customFormat="1" ht="12" customHeight="1"/>
    <row r="753" customFormat="1" ht="12" customHeight="1"/>
    <row r="754" customFormat="1" ht="12" customHeight="1"/>
    <row r="755" customFormat="1" ht="12" customHeight="1"/>
    <row r="756" customFormat="1" ht="12" customHeight="1"/>
    <row r="757" customFormat="1" ht="12" customHeight="1"/>
    <row r="758" customFormat="1" ht="12" customHeight="1"/>
    <row r="759" customFormat="1" ht="12" customHeight="1"/>
    <row r="760" customFormat="1" ht="12" customHeight="1"/>
    <row r="761" customFormat="1" ht="12" customHeight="1"/>
    <row r="762" customFormat="1" ht="12" customHeight="1"/>
    <row r="763" customFormat="1" ht="12" customHeight="1"/>
    <row r="764" customFormat="1" ht="12" customHeight="1"/>
    <row r="765" customFormat="1" ht="12" customHeight="1"/>
    <row r="766" customFormat="1" ht="12" customHeight="1"/>
    <row r="767" customFormat="1" ht="12" customHeight="1"/>
    <row r="768" customFormat="1" ht="12" customHeight="1"/>
    <row r="769" customFormat="1" ht="12" customHeight="1"/>
    <row r="770" customFormat="1" ht="12" customHeight="1"/>
    <row r="771" customFormat="1" ht="12" customHeight="1"/>
    <row r="772" customFormat="1" ht="12" customHeight="1"/>
    <row r="773" customFormat="1" ht="12" customHeight="1"/>
    <row r="774" customFormat="1" ht="12" customHeight="1"/>
    <row r="775" customFormat="1" ht="12" customHeight="1"/>
    <row r="776" customFormat="1" ht="12" customHeight="1"/>
    <row r="777" customFormat="1" ht="12" customHeight="1"/>
    <row r="778" customFormat="1" ht="12" customHeight="1"/>
    <row r="779" customFormat="1" ht="12" customHeight="1"/>
    <row r="780" customFormat="1" ht="12" customHeight="1"/>
    <row r="781" customFormat="1" ht="12" customHeight="1"/>
    <row r="782" customFormat="1" ht="12" customHeight="1"/>
    <row r="783" customFormat="1" ht="12" customHeight="1"/>
    <row r="784" customFormat="1" ht="12" customHeight="1"/>
    <row r="785" customFormat="1" ht="12" customHeight="1"/>
    <row r="786" customFormat="1" ht="12" customHeight="1"/>
    <row r="787" customFormat="1" ht="12" customHeight="1"/>
    <row r="788" customFormat="1" ht="12" customHeight="1"/>
    <row r="789" customFormat="1" ht="12" customHeight="1"/>
    <row r="790" customFormat="1" ht="12" customHeight="1"/>
    <row r="791" customFormat="1" ht="12" customHeight="1"/>
    <row r="792" customFormat="1" ht="12" customHeight="1"/>
    <row r="793" customFormat="1" ht="12" customHeight="1"/>
    <row r="794" customFormat="1" ht="12" customHeight="1"/>
    <row r="795" customFormat="1" ht="12" customHeight="1"/>
    <row r="796" customFormat="1" ht="12" customHeight="1"/>
    <row r="797" customFormat="1" ht="12" customHeight="1"/>
    <row r="798" customFormat="1" ht="12" customHeight="1"/>
    <row r="799" customFormat="1" ht="12" customHeight="1"/>
    <row r="800" customFormat="1" ht="12" customHeight="1"/>
    <row r="801" customFormat="1" ht="12" customHeight="1"/>
    <row r="802" customFormat="1" ht="12" customHeight="1"/>
    <row r="803" customFormat="1" ht="12" customHeight="1"/>
    <row r="804" customFormat="1" ht="12" customHeight="1"/>
    <row r="805" customFormat="1" ht="12" customHeight="1"/>
    <row r="806" customFormat="1" ht="12" customHeight="1"/>
    <row r="807" customFormat="1" ht="12" customHeight="1"/>
    <row r="808" customFormat="1" ht="12" customHeight="1"/>
    <row r="809" customFormat="1" ht="12" customHeight="1"/>
    <row r="810" customFormat="1" ht="12" customHeight="1"/>
    <row r="811" customFormat="1" ht="12" customHeight="1"/>
    <row r="812" customFormat="1" ht="12" customHeight="1"/>
    <row r="813" customFormat="1" ht="12" customHeight="1"/>
    <row r="814" customFormat="1" ht="12" customHeight="1"/>
    <row r="815" customFormat="1" ht="12" customHeight="1"/>
    <row r="816" customFormat="1" ht="12" customHeight="1"/>
    <row r="817" customFormat="1" ht="12" customHeight="1"/>
    <row r="818" customFormat="1" ht="12" customHeight="1"/>
    <row r="819" customFormat="1" ht="12" customHeight="1"/>
    <row r="820" customFormat="1" ht="12" customHeight="1"/>
    <row r="821" customFormat="1" ht="12" customHeight="1"/>
    <row r="822" customFormat="1" ht="12" customHeight="1"/>
    <row r="823" customFormat="1" ht="12" customHeight="1"/>
    <row r="824" customFormat="1" ht="12" customHeight="1"/>
    <row r="825" customFormat="1" ht="12" customHeight="1"/>
    <row r="826" customFormat="1" ht="12" customHeight="1"/>
    <row r="827" customFormat="1" ht="12" customHeight="1"/>
    <row r="828" customFormat="1" ht="12" customHeight="1"/>
    <row r="829" customFormat="1" ht="12" customHeight="1"/>
    <row r="830" customFormat="1" ht="12" customHeight="1"/>
    <row r="831" customFormat="1" ht="12" customHeight="1"/>
    <row r="832" customFormat="1" ht="12" customHeight="1"/>
    <row r="833" customFormat="1" ht="12" customHeight="1"/>
    <row r="834" customFormat="1" ht="12" customHeight="1"/>
    <row r="835" customFormat="1" ht="12" customHeight="1"/>
    <row r="836" customFormat="1" ht="12" customHeight="1"/>
    <row r="837" customFormat="1" ht="12" customHeight="1"/>
    <row r="838" customFormat="1" ht="12" customHeight="1"/>
    <row r="839" customFormat="1" ht="12" customHeight="1"/>
    <row r="840" customFormat="1" ht="12" customHeight="1"/>
    <row r="841" customFormat="1" ht="12" customHeight="1"/>
    <row r="842" customFormat="1" ht="12" customHeight="1"/>
    <row r="843" customFormat="1" ht="12" customHeight="1"/>
    <row r="844" customFormat="1" ht="12" customHeight="1"/>
    <row r="845" customFormat="1" ht="12" customHeight="1"/>
    <row r="846" customFormat="1" ht="12" customHeight="1"/>
    <row r="847" customFormat="1" ht="12" customHeight="1"/>
    <row r="848" customFormat="1" ht="12" customHeight="1"/>
    <row r="849" customFormat="1" ht="12" customHeight="1"/>
    <row r="850" customFormat="1" ht="12" customHeight="1"/>
    <row r="851" customFormat="1" ht="12" customHeight="1"/>
    <row r="852" customFormat="1" ht="12" customHeight="1"/>
    <row r="853" customFormat="1" ht="12" customHeight="1"/>
    <row r="854" customFormat="1" ht="12" customHeight="1"/>
    <row r="855" customFormat="1" ht="12" customHeight="1"/>
    <row r="856" customFormat="1" ht="12" customHeight="1"/>
    <row r="857" customFormat="1" ht="12" customHeight="1"/>
    <row r="858" customFormat="1" ht="12" customHeight="1"/>
    <row r="859" customFormat="1" ht="12" customHeight="1"/>
    <row r="860" customFormat="1" ht="12" customHeight="1"/>
    <row r="861" customFormat="1" ht="12" customHeight="1"/>
    <row r="862" customFormat="1" ht="12" customHeight="1"/>
    <row r="863" customFormat="1" ht="12" customHeight="1"/>
    <row r="864" customFormat="1" ht="12" customHeight="1"/>
    <row r="865" customFormat="1" ht="12" customHeight="1"/>
    <row r="866" customFormat="1" ht="12" customHeight="1"/>
    <row r="867" customFormat="1" ht="12" customHeight="1"/>
    <row r="868" customFormat="1" ht="12" customHeight="1"/>
    <row r="869" customFormat="1" ht="12" customHeight="1"/>
    <row r="870" customFormat="1" ht="12" customHeight="1"/>
    <row r="871" customFormat="1" ht="12" customHeight="1"/>
    <row r="872" customFormat="1" ht="12" customHeight="1"/>
    <row r="873" customFormat="1" ht="12" customHeight="1"/>
    <row r="874" customFormat="1" ht="12" customHeight="1"/>
    <row r="875" customFormat="1" ht="12" customHeight="1"/>
    <row r="876" customFormat="1" ht="12" customHeight="1"/>
    <row r="877" customFormat="1" ht="12" customHeight="1"/>
    <row r="878" customFormat="1" ht="12" customHeight="1"/>
    <row r="879" customFormat="1" ht="12" customHeight="1"/>
    <row r="880" customFormat="1" ht="12" customHeight="1"/>
    <row r="881" customFormat="1" ht="12" customHeight="1"/>
    <row r="882" customFormat="1" ht="12" customHeight="1"/>
    <row r="883" customFormat="1" ht="12" customHeight="1"/>
    <row r="884" customFormat="1" ht="12" customHeight="1"/>
    <row r="885" customFormat="1" ht="12" customHeight="1"/>
    <row r="886" customFormat="1" ht="12" customHeight="1"/>
    <row r="887" customFormat="1" ht="12" customHeight="1"/>
    <row r="888" customFormat="1" ht="12" customHeight="1"/>
    <row r="889" customFormat="1" ht="12" customHeight="1"/>
    <row r="890" customFormat="1" ht="12" customHeight="1"/>
    <row r="891" customFormat="1" ht="12" customHeight="1"/>
    <row r="892" customFormat="1" ht="12" customHeight="1"/>
    <row r="893" customFormat="1" ht="12" customHeight="1"/>
    <row r="894" customFormat="1" ht="12" customHeight="1"/>
    <row r="895" customFormat="1" ht="12" customHeight="1"/>
    <row r="896" customFormat="1" ht="12" customHeight="1"/>
    <row r="897" customFormat="1" ht="12" customHeight="1"/>
    <row r="898" customFormat="1" ht="12" customHeight="1"/>
    <row r="899" customFormat="1" ht="12" customHeight="1"/>
    <row r="900" customFormat="1" ht="12" customHeight="1"/>
    <row r="901" customFormat="1" ht="12" customHeight="1"/>
    <row r="902" customFormat="1" ht="12" customHeight="1"/>
    <row r="903" customFormat="1" ht="12" customHeight="1"/>
    <row r="904" customFormat="1" ht="12" customHeight="1"/>
    <row r="905" customFormat="1" ht="12" customHeight="1"/>
    <row r="906" customFormat="1" ht="12" customHeight="1"/>
    <row r="907" customFormat="1" ht="12" customHeight="1"/>
    <row r="908" customFormat="1" ht="12" customHeight="1"/>
    <row r="909" customFormat="1" ht="12" customHeight="1"/>
    <row r="910" customFormat="1" ht="12" customHeight="1"/>
    <row r="911" customFormat="1" ht="12" customHeight="1"/>
    <row r="912" customFormat="1" ht="12" customHeight="1"/>
    <row r="913" customFormat="1" ht="12" customHeight="1"/>
    <row r="914" customFormat="1" ht="12" customHeight="1"/>
    <row r="915" customFormat="1" ht="12" customHeight="1"/>
    <row r="916" customFormat="1" ht="12" customHeight="1"/>
    <row r="917" customFormat="1" ht="12" customHeight="1"/>
    <row r="918" customFormat="1" ht="12" customHeight="1"/>
    <row r="919" customFormat="1" ht="12" customHeight="1"/>
    <row r="920" customFormat="1" ht="12" customHeight="1"/>
    <row r="921" customFormat="1" ht="12" customHeight="1"/>
    <row r="922" customFormat="1" ht="12" customHeight="1"/>
    <row r="923" customFormat="1" ht="12" customHeight="1"/>
    <row r="924" customFormat="1" ht="12" customHeight="1"/>
    <row r="925" customFormat="1" ht="12" customHeight="1"/>
    <row r="926" customFormat="1" ht="12" customHeight="1"/>
    <row r="927" customFormat="1" ht="12" customHeight="1"/>
    <row r="928" customFormat="1" ht="12" customHeight="1"/>
    <row r="929" customFormat="1" ht="12" customHeight="1"/>
    <row r="930" customFormat="1" ht="12" customHeight="1"/>
    <row r="931" customFormat="1" ht="12" customHeight="1"/>
    <row r="932" customFormat="1" ht="12" customHeight="1"/>
    <row r="933" customFormat="1" ht="12" customHeight="1"/>
    <row r="934" customFormat="1" ht="12" customHeight="1"/>
    <row r="935" customFormat="1" ht="12" customHeight="1"/>
    <row r="936" customFormat="1" ht="12" customHeight="1"/>
    <row r="937" customFormat="1" ht="12" customHeight="1"/>
    <row r="938" customFormat="1" ht="12" customHeight="1"/>
    <row r="939" customFormat="1" ht="12" customHeight="1"/>
    <row r="940" customFormat="1" ht="12" customHeight="1"/>
    <row r="941" customFormat="1" ht="12" customHeight="1"/>
    <row r="942" customFormat="1" ht="12" customHeight="1"/>
    <row r="943" customFormat="1" ht="12" customHeight="1"/>
    <row r="944" customFormat="1" ht="12" customHeight="1"/>
    <row r="945" customFormat="1" ht="12" customHeight="1"/>
    <row r="946" customFormat="1" ht="12" customHeight="1"/>
    <row r="947" customFormat="1" ht="12" customHeight="1"/>
    <row r="948" customFormat="1" ht="12" customHeight="1"/>
    <row r="949" customFormat="1" ht="12" customHeight="1"/>
    <row r="950" customFormat="1" ht="12" customHeight="1"/>
    <row r="951" customFormat="1" ht="12" customHeight="1"/>
    <row r="952" customFormat="1" ht="12" customHeight="1"/>
    <row r="953" customFormat="1" ht="12" customHeight="1"/>
    <row r="954" customFormat="1" ht="12" customHeight="1"/>
    <row r="955" customFormat="1" ht="12" customHeight="1"/>
    <row r="956" customFormat="1" ht="12" customHeight="1"/>
    <row r="957" customFormat="1" ht="12" customHeight="1"/>
    <row r="958" customFormat="1" ht="12" customHeight="1"/>
    <row r="959" customFormat="1" ht="12" customHeight="1"/>
    <row r="960" customFormat="1" ht="12" customHeight="1"/>
    <row r="961" customFormat="1" ht="12" customHeight="1"/>
    <row r="962" customFormat="1" ht="12" customHeight="1"/>
    <row r="963" customFormat="1" ht="12" customHeight="1"/>
    <row r="964" customFormat="1" ht="12" customHeight="1"/>
    <row r="965" customFormat="1" ht="12" customHeight="1"/>
    <row r="966" customFormat="1" ht="12" customHeight="1"/>
    <row r="967" customFormat="1" ht="12" customHeight="1"/>
    <row r="968" customFormat="1" ht="12" customHeight="1"/>
    <row r="969" customFormat="1" ht="12" customHeight="1"/>
    <row r="970" customFormat="1" ht="12" customHeight="1"/>
    <row r="971" customFormat="1" ht="12" customHeight="1"/>
    <row r="972" customFormat="1" ht="12" customHeight="1"/>
    <row r="973" customFormat="1" ht="12" customHeight="1"/>
    <row r="974" customFormat="1" ht="12" customHeight="1"/>
    <row r="975" customFormat="1" ht="12" customHeight="1"/>
    <row r="976" customFormat="1" ht="12" customHeight="1"/>
    <row r="977" customFormat="1" ht="12" customHeight="1"/>
    <row r="978" customFormat="1" ht="12" customHeight="1"/>
    <row r="979" customFormat="1" ht="12" customHeight="1"/>
    <row r="980" customFormat="1" ht="12" customHeight="1"/>
    <row r="981" customFormat="1" ht="12" customHeight="1"/>
    <row r="982" customFormat="1" ht="12" customHeight="1"/>
    <row r="983" customFormat="1" ht="12" customHeight="1"/>
    <row r="984" customFormat="1" ht="12" customHeight="1"/>
    <row r="985" customFormat="1" ht="12" customHeight="1"/>
    <row r="986" customFormat="1" ht="12" customHeight="1"/>
    <row r="987" customFormat="1" ht="12" customHeight="1"/>
    <row r="988" customFormat="1" ht="12" customHeight="1"/>
    <row r="989" customFormat="1" ht="12" customHeight="1"/>
    <row r="990" customFormat="1" ht="12" customHeight="1"/>
    <row r="991" customFormat="1" ht="12" customHeight="1"/>
    <row r="992" customFormat="1" ht="12" customHeight="1"/>
    <row r="993" customFormat="1" ht="12" customHeight="1"/>
    <row r="994" customFormat="1" ht="12" customHeight="1"/>
    <row r="995" customFormat="1" ht="12" customHeight="1"/>
    <row r="996" customFormat="1" ht="12" customHeight="1"/>
    <row r="997" customFormat="1" ht="12" customHeight="1"/>
    <row r="998" customFormat="1" ht="12" customHeight="1"/>
    <row r="999" customFormat="1" ht="12" customHeight="1"/>
    <row r="1000" customFormat="1" ht="12" customHeight="1"/>
  </sheetData>
  <mergeCells count="1">
    <mergeCell ref="C1:D1"/>
  </mergeCells>
  <dataValidations count="2">
    <dataValidation type="list" allowBlank="1" showErrorMessage="1" sqref="B4" xr:uid="{152686AB-22E3-6A4F-8477-83EEA3B4C0C4}">
      <formula1>arbeiders</formula1>
    </dataValidation>
    <dataValidation type="list" allowBlank="1" showErrorMessage="1" sqref="B5" xr:uid="{825536BD-75B0-224E-85A3-DBE92CFF0718}">
      <formula1>productie</formula1>
    </dataValidation>
  </dataValidations>
  <pageMargins left="0.75" right="0.75" top="1" bottom="1" header="0" footer="0"/>
  <pageSetup paperSize="9" orientation="portrait"/>
  <legacyDrawing r:id="rId1"/>
</worksheet>
</file>

<file path=xl/worksheets/sheet5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>
    <pageSetUpPr fitToPage="1"/>
  </sheetPr>
  <dimension ref="A1:Z1000"/>
  <sheetViews>
    <sheetView workbookViewId="0">
      <selection sqref="A1:XFD1048576"/>
    </sheetView>
  </sheetViews>
  <sheetFormatPr defaultColWidth="14.5" defaultRowHeight="15" customHeight="1"/>
  <cols>
    <col min="1" max="1" width="42.375" customWidth="1"/>
    <col min="2" max="2" width="12.5" customWidth="1"/>
    <col min="3" max="4" width="13.875" customWidth="1"/>
    <col min="5" max="26" width="11" customWidth="1"/>
  </cols>
  <sheetData>
    <row r="1" spans="1:26" s="93" customFormat="1" ht="15.95" customHeight="1">
      <c r="A1" s="128" t="s">
        <v>40</v>
      </c>
      <c r="B1" s="129">
        <v>2026</v>
      </c>
      <c r="C1" s="169" t="s">
        <v>151</v>
      </c>
      <c r="D1" s="182"/>
    </row>
    <row r="2" spans="1:26" ht="12" customHeight="1"/>
    <row r="3" spans="1:26" ht="12" customHeight="1">
      <c r="A3" s="17" t="s">
        <v>42</v>
      </c>
      <c r="B3" s="18" t="s">
        <v>15</v>
      </c>
    </row>
    <row r="4" spans="1:26" ht="12" customHeight="1">
      <c r="A4" s="17" t="s">
        <v>43</v>
      </c>
      <c r="B4" s="18" t="s">
        <v>15</v>
      </c>
    </row>
    <row r="5" spans="1:26" ht="12" customHeight="1">
      <c r="A5" s="17" t="s">
        <v>44</v>
      </c>
      <c r="B5" s="18" t="s">
        <v>15</v>
      </c>
    </row>
    <row r="6" spans="1:26" ht="12" customHeight="1">
      <c r="A6" s="17" t="s">
        <v>45</v>
      </c>
      <c r="B6" s="19">
        <v>0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2" customHeight="1"/>
    <row r="8" spans="1:26" ht="12" customHeight="1">
      <c r="A8" s="15" t="s">
        <v>46</v>
      </c>
    </row>
    <row r="9" spans="1:26" ht="12" customHeight="1">
      <c r="A9" s="17" t="s">
        <v>47</v>
      </c>
      <c r="B9" s="20" t="s">
        <v>152</v>
      </c>
    </row>
    <row r="10" spans="1:26" ht="12" customHeight="1">
      <c r="A10" s="17" t="s">
        <v>49</v>
      </c>
      <c r="B10" s="18" t="s">
        <v>15</v>
      </c>
    </row>
    <row r="11" spans="1:26" ht="12" customHeight="1">
      <c r="A11" s="17" t="s">
        <v>50</v>
      </c>
      <c r="B11" s="18" t="s">
        <v>15</v>
      </c>
      <c r="C11" s="7" t="s">
        <v>15</v>
      </c>
      <c r="D11" s="6" t="s">
        <v>15</v>
      </c>
      <c r="E11" s="6"/>
      <c r="F11" s="6"/>
    </row>
    <row r="12" spans="1:26" ht="12" customHeight="1">
      <c r="A12" s="17" t="s">
        <v>51</v>
      </c>
      <c r="B12" s="18" t="s">
        <v>15</v>
      </c>
      <c r="C12" s="7" t="s">
        <v>15</v>
      </c>
      <c r="D12" s="6"/>
      <c r="E12" s="6"/>
      <c r="F12" s="6"/>
    </row>
    <row r="13" spans="1:26" ht="12" customHeight="1">
      <c r="A13" s="17" t="s">
        <v>52</v>
      </c>
      <c r="B13" s="18" t="s">
        <v>15</v>
      </c>
      <c r="C13" s="7" t="s">
        <v>15</v>
      </c>
    </row>
    <row r="14" spans="1:26" ht="12" customHeight="1"/>
    <row r="15" spans="1:26" ht="12" customHeight="1">
      <c r="A15" s="17" t="s">
        <v>53</v>
      </c>
      <c r="B15" s="21">
        <v>0</v>
      </c>
    </row>
    <row r="16" spans="1:26" ht="12" customHeight="1">
      <c r="A16" s="17" t="s">
        <v>54</v>
      </c>
      <c r="B16" s="21">
        <v>0</v>
      </c>
    </row>
    <row r="17" spans="1:3" ht="12" customHeight="1">
      <c r="A17" s="17" t="s">
        <v>55</v>
      </c>
      <c r="B17" s="21">
        <v>0</v>
      </c>
    </row>
    <row r="18" spans="1:3" ht="12" customHeight="1">
      <c r="A18" s="17" t="s">
        <v>56</v>
      </c>
      <c r="B18" s="21">
        <v>0</v>
      </c>
    </row>
    <row r="19" spans="1:3" ht="12" customHeight="1">
      <c r="A19" s="7" t="s">
        <v>15</v>
      </c>
      <c r="B19" s="7" t="s">
        <v>15</v>
      </c>
      <c r="C19" s="7" t="s">
        <v>15</v>
      </c>
    </row>
    <row r="20" spans="1:3" ht="12" customHeight="1">
      <c r="A20" s="17" t="s">
        <v>57</v>
      </c>
      <c r="B20" s="22">
        <v>0</v>
      </c>
      <c r="C20" s="7" t="s">
        <v>124</v>
      </c>
    </row>
    <row r="21" spans="1:3" ht="12" customHeight="1">
      <c r="A21" s="17" t="s">
        <v>59</v>
      </c>
      <c r="B21" s="48">
        <f>(((52*5)-20-10)/11)*B20</f>
        <v>0</v>
      </c>
      <c r="C21" s="7" t="s">
        <v>125</v>
      </c>
    </row>
    <row r="22" spans="1:3" ht="12" customHeight="1">
      <c r="A22" s="17" t="s">
        <v>62</v>
      </c>
      <c r="B22" s="24">
        <f t="shared" ref="B22:B25" si="0">B15*$B$20</f>
        <v>0</v>
      </c>
      <c r="C22" s="7" t="s">
        <v>15</v>
      </c>
    </row>
    <row r="23" spans="1:3" ht="12" customHeight="1">
      <c r="A23" s="17" t="s">
        <v>126</v>
      </c>
      <c r="B23" s="24">
        <f t="shared" si="0"/>
        <v>0</v>
      </c>
      <c r="C23" s="7" t="s">
        <v>15</v>
      </c>
    </row>
    <row r="24" spans="1:3" ht="12" customHeight="1">
      <c r="A24" s="17" t="s">
        <v>64</v>
      </c>
      <c r="B24" s="24">
        <f t="shared" si="0"/>
        <v>0</v>
      </c>
      <c r="C24" s="7" t="s">
        <v>15</v>
      </c>
    </row>
    <row r="25" spans="1:3" ht="12" customHeight="1">
      <c r="A25" s="17" t="s">
        <v>65</v>
      </c>
      <c r="B25" s="24">
        <f t="shared" si="0"/>
        <v>0</v>
      </c>
    </row>
    <row r="26" spans="1:3" ht="12" customHeight="1">
      <c r="A26" s="7" t="s">
        <v>15</v>
      </c>
      <c r="B26" s="7" t="s">
        <v>15</v>
      </c>
      <c r="C26" s="7" t="s">
        <v>15</v>
      </c>
    </row>
    <row r="27" spans="1:3" ht="12" customHeight="1">
      <c r="A27" s="17" t="s">
        <v>66</v>
      </c>
      <c r="B27" s="25">
        <v>0</v>
      </c>
      <c r="C27" s="7" t="s">
        <v>67</v>
      </c>
    </row>
    <row r="28" spans="1:3" ht="12" customHeight="1">
      <c r="A28" s="17" t="s">
        <v>68</v>
      </c>
      <c r="B28" s="25">
        <v>0</v>
      </c>
      <c r="C28" s="7" t="s">
        <v>69</v>
      </c>
    </row>
    <row r="29" spans="1:3" ht="12" customHeight="1">
      <c r="A29" s="17" t="s">
        <v>70</v>
      </c>
      <c r="B29" s="25">
        <v>0</v>
      </c>
      <c r="C29" s="7" t="s">
        <v>67</v>
      </c>
    </row>
    <row r="30" spans="1:3" ht="12" customHeight="1">
      <c r="A30" s="17" t="s">
        <v>70</v>
      </c>
      <c r="B30" s="25">
        <v>0</v>
      </c>
      <c r="C30" s="7" t="s">
        <v>69</v>
      </c>
    </row>
    <row r="31" spans="1:3" ht="12" customHeight="1">
      <c r="A31" s="17" t="s">
        <v>71</v>
      </c>
      <c r="B31" s="25">
        <v>0</v>
      </c>
      <c r="C31" s="7" t="s">
        <v>69</v>
      </c>
    </row>
    <row r="32" spans="1:3" ht="12" customHeight="1">
      <c r="A32" s="17" t="s">
        <v>73</v>
      </c>
      <c r="B32" s="25">
        <v>0</v>
      </c>
      <c r="C32" s="7" t="s">
        <v>67</v>
      </c>
    </row>
    <row r="33" spans="1:17" ht="12" customHeight="1"/>
    <row r="34" spans="1:17" ht="12" customHeight="1">
      <c r="A34" s="17" t="s">
        <v>75</v>
      </c>
      <c r="B34" s="8">
        <f>'RSZ-tarieven'!B5</f>
        <v>0.30609999999999998</v>
      </c>
      <c r="C34" s="8"/>
    </row>
    <row r="35" spans="1:17" ht="12" customHeight="1">
      <c r="A35" s="17" t="s">
        <v>76</v>
      </c>
      <c r="B35" s="8">
        <f>'RSZ-tarieven'!B15</f>
        <v>1.9799999999999998E-2</v>
      </c>
      <c r="C35" s="8"/>
    </row>
    <row r="36" spans="1:17" ht="12" customHeight="1">
      <c r="A36" s="17" t="s">
        <v>77</v>
      </c>
      <c r="B36" s="22">
        <f>IF(B6&lt;10,0,1.69%)</f>
        <v>0</v>
      </c>
      <c r="C36" s="8"/>
    </row>
    <row r="37" spans="1:17" ht="12" customHeight="1">
      <c r="A37" s="17" t="s">
        <v>78</v>
      </c>
      <c r="B37" s="26">
        <f>IF(B23&gt;3744,0,0.14*(11233.89-(B23*3))/3)</f>
        <v>524.2482</v>
      </c>
      <c r="C37" s="8" t="s">
        <v>15</v>
      </c>
    </row>
    <row r="38" spans="1:17" ht="12" customHeight="1">
      <c r="A38" s="17" t="s">
        <v>79</v>
      </c>
      <c r="B38" s="27"/>
    </row>
    <row r="39" spans="1:17" ht="12" customHeight="1">
      <c r="A39" s="17" t="s">
        <v>80</v>
      </c>
      <c r="B39" s="27"/>
    </row>
    <row r="40" spans="1:17" ht="12" customHeight="1">
      <c r="J40" s="28" t="s">
        <v>81</v>
      </c>
      <c r="M40" s="29" t="s">
        <v>15</v>
      </c>
      <c r="Q40" s="24"/>
    </row>
    <row r="41" spans="1:17" ht="12" customHeight="1">
      <c r="B41" s="30">
        <f>B1</f>
        <v>2026</v>
      </c>
      <c r="C41" s="20" t="s">
        <v>82</v>
      </c>
      <c r="D41" s="20" t="s">
        <v>83</v>
      </c>
      <c r="E41" s="20" t="s">
        <v>88</v>
      </c>
      <c r="F41" s="20" t="s">
        <v>84</v>
      </c>
      <c r="G41" s="20" t="s">
        <v>85</v>
      </c>
      <c r="H41" s="20" t="s">
        <v>86</v>
      </c>
      <c r="I41" s="20" t="s">
        <v>87</v>
      </c>
      <c r="J41" s="20" t="s">
        <v>89</v>
      </c>
      <c r="K41" s="20" t="s">
        <v>90</v>
      </c>
      <c r="L41" s="20" t="s">
        <v>91</v>
      </c>
      <c r="M41" s="20" t="s">
        <v>92</v>
      </c>
      <c r="N41" s="20" t="s">
        <v>93</v>
      </c>
      <c r="O41" s="20" t="s">
        <v>94</v>
      </c>
      <c r="P41" s="20" t="s">
        <v>95</v>
      </c>
    </row>
    <row r="42" spans="1:17" ht="12" customHeight="1">
      <c r="A42" s="7" t="s">
        <v>57</v>
      </c>
      <c r="B42" s="31" t="s">
        <v>96</v>
      </c>
      <c r="C42" s="105">
        <f t="shared" ref="C42:D42" si="1">$B$20</f>
        <v>0</v>
      </c>
      <c r="D42" s="106">
        <f t="shared" si="1"/>
        <v>0</v>
      </c>
      <c r="E42" s="107">
        <v>0.1027</v>
      </c>
      <c r="F42" s="106">
        <f t="shared" ref="F42:P42" si="2">$B$20</f>
        <v>0</v>
      </c>
      <c r="G42" s="106">
        <f t="shared" si="2"/>
        <v>0</v>
      </c>
      <c r="H42" s="106">
        <f t="shared" si="2"/>
        <v>0</v>
      </c>
      <c r="I42" s="106">
        <f t="shared" si="2"/>
        <v>0</v>
      </c>
      <c r="J42" s="106">
        <f t="shared" si="2"/>
        <v>0</v>
      </c>
      <c r="K42" s="106">
        <f t="shared" si="2"/>
        <v>0</v>
      </c>
      <c r="L42" s="106">
        <f t="shared" si="2"/>
        <v>0</v>
      </c>
      <c r="M42" s="106">
        <f t="shared" si="2"/>
        <v>0</v>
      </c>
      <c r="N42" s="106">
        <f t="shared" si="2"/>
        <v>0</v>
      </c>
      <c r="O42" s="106">
        <f t="shared" si="2"/>
        <v>0</v>
      </c>
      <c r="P42" s="108">
        <f t="shared" si="2"/>
        <v>0</v>
      </c>
    </row>
    <row r="43" spans="1:17" ht="12" customHeight="1">
      <c r="A43" s="7" t="s">
        <v>97</v>
      </c>
      <c r="B43" s="32">
        <f t="shared" ref="B43:B49" si="3">SUM(C43:P43)</f>
        <v>0</v>
      </c>
      <c r="C43" s="109">
        <f t="shared" ref="C43:C44" si="4">$B21</f>
        <v>0</v>
      </c>
      <c r="D43" s="110">
        <f t="shared" ref="D43:D44" si="5">C43</f>
        <v>0</v>
      </c>
      <c r="E43" s="111" t="s">
        <v>15</v>
      </c>
      <c r="F43" s="110">
        <f t="shared" ref="F43:F44" si="6">D43</f>
        <v>0</v>
      </c>
      <c r="G43" s="110">
        <f t="shared" ref="G43:I44" si="7">F43</f>
        <v>0</v>
      </c>
      <c r="H43" s="110">
        <f t="shared" si="7"/>
        <v>0</v>
      </c>
      <c r="I43" s="110">
        <f t="shared" si="7"/>
        <v>0</v>
      </c>
      <c r="J43" s="110" t="s">
        <v>15</v>
      </c>
      <c r="K43" s="110">
        <f t="shared" ref="K43:K44" si="8">I43</f>
        <v>0</v>
      </c>
      <c r="L43" s="110">
        <f t="shared" ref="L43:N44" si="9">K43</f>
        <v>0</v>
      </c>
      <c r="M43" s="110">
        <f t="shared" si="9"/>
        <v>0</v>
      </c>
      <c r="N43" s="110">
        <f t="shared" si="9"/>
        <v>0</v>
      </c>
      <c r="O43" s="111" t="s">
        <v>98</v>
      </c>
      <c r="P43" s="112">
        <f t="shared" ref="P43:P44" si="10">N43</f>
        <v>0</v>
      </c>
    </row>
    <row r="44" spans="1:17" ht="12" customHeight="1">
      <c r="A44" s="7" t="s">
        <v>99</v>
      </c>
      <c r="B44" s="33">
        <f t="shared" si="3"/>
        <v>0</v>
      </c>
      <c r="C44" s="34">
        <f t="shared" si="4"/>
        <v>0</v>
      </c>
      <c r="D44" s="24">
        <f t="shared" si="5"/>
        <v>0</v>
      </c>
      <c r="E44" s="35">
        <f>B22*11*108%*E42</f>
        <v>0</v>
      </c>
      <c r="F44" s="24">
        <f t="shared" si="6"/>
        <v>0</v>
      </c>
      <c r="G44" s="24">
        <f t="shared" si="7"/>
        <v>0</v>
      </c>
      <c r="H44" s="24">
        <f t="shared" si="7"/>
        <v>0</v>
      </c>
      <c r="I44" s="24">
        <f t="shared" si="7"/>
        <v>0</v>
      </c>
      <c r="J44" s="35" t="s">
        <v>98</v>
      </c>
      <c r="K44" s="24">
        <f t="shared" si="8"/>
        <v>0</v>
      </c>
      <c r="L44" s="24">
        <f t="shared" si="9"/>
        <v>0</v>
      </c>
      <c r="M44" s="24">
        <f t="shared" si="9"/>
        <v>0</v>
      </c>
      <c r="N44" s="24">
        <f t="shared" si="9"/>
        <v>0</v>
      </c>
      <c r="O44" s="24">
        <f>$B$18*$B20</f>
        <v>0</v>
      </c>
      <c r="P44" s="113">
        <f t="shared" si="10"/>
        <v>0</v>
      </c>
    </row>
    <row r="45" spans="1:17" ht="12" customHeight="1">
      <c r="A45" s="7" t="s">
        <v>100</v>
      </c>
      <c r="B45" s="33">
        <f t="shared" si="3"/>
        <v>0</v>
      </c>
      <c r="C45" s="34">
        <f>+$B27+(($B28)*C$43)</f>
        <v>0</v>
      </c>
      <c r="D45" s="24">
        <f>+$B27+($B28*D$43)</f>
        <v>0</v>
      </c>
      <c r="E45" s="35" t="s">
        <v>98</v>
      </c>
      <c r="F45" s="24">
        <f t="shared" ref="F45:I45" si="11">+$B27+($B28*F$43)</f>
        <v>0</v>
      </c>
      <c r="G45" s="24">
        <f t="shared" si="11"/>
        <v>0</v>
      </c>
      <c r="H45" s="24">
        <f t="shared" si="11"/>
        <v>0</v>
      </c>
      <c r="I45" s="24">
        <f t="shared" si="11"/>
        <v>0</v>
      </c>
      <c r="J45" s="35" t="s">
        <v>98</v>
      </c>
      <c r="K45" s="24">
        <f t="shared" ref="K45:N45" si="12">+$B27+($B28*K$43)</f>
        <v>0</v>
      </c>
      <c r="L45" s="24">
        <f t="shared" si="12"/>
        <v>0</v>
      </c>
      <c r="M45" s="24">
        <f t="shared" si="12"/>
        <v>0</v>
      </c>
      <c r="N45" s="24">
        <f t="shared" si="12"/>
        <v>0</v>
      </c>
      <c r="O45" s="35" t="s">
        <v>98</v>
      </c>
      <c r="P45" s="114">
        <f>+$B27+($B28*P$43)</f>
        <v>0</v>
      </c>
    </row>
    <row r="46" spans="1:17" ht="12" customHeight="1">
      <c r="A46" s="7" t="s">
        <v>101</v>
      </c>
      <c r="B46" s="33">
        <f t="shared" si="3"/>
        <v>0</v>
      </c>
      <c r="C46" s="34">
        <f>MAX(0,IF((C44+C45)&gt;0,((C44+C45)*108%)*(B34+B35+B36)-(B37+B38+B39),0))</f>
        <v>0</v>
      </c>
      <c r="D46" s="24">
        <f>MAX(0,IF((D44+D45)&gt;0,((D44+D45)*108%)*(B34+B35+B36)-(B37+B38+B39),0))</f>
        <v>0</v>
      </c>
      <c r="E46" s="35" t="s">
        <v>98</v>
      </c>
      <c r="F46" s="24">
        <f t="shared" ref="F46:I46" si="13">MAX(0,IF((F44+F45)&gt;0,((F44+F45)*108%)*($B34+$B35+$B36)-($B37+$B38+$B39),0))</f>
        <v>0</v>
      </c>
      <c r="G46" s="24">
        <f t="shared" si="13"/>
        <v>0</v>
      </c>
      <c r="H46" s="24">
        <f t="shared" si="13"/>
        <v>0</v>
      </c>
      <c r="I46" s="24">
        <f t="shared" si="13"/>
        <v>0</v>
      </c>
      <c r="J46" s="35" t="s">
        <v>98</v>
      </c>
      <c r="K46" s="24">
        <f t="shared" ref="K46:N46" si="14">MAX(0,IF((K44+K45)&gt;0,((K44+K45)*108%)*($B34+$B35+$B36)-($B37+$B38+$B39),0))</f>
        <v>0</v>
      </c>
      <c r="L46" s="24">
        <f t="shared" si="14"/>
        <v>0</v>
      </c>
      <c r="M46" s="24">
        <f t="shared" si="14"/>
        <v>0</v>
      </c>
      <c r="N46" s="24">
        <f t="shared" si="14"/>
        <v>0</v>
      </c>
      <c r="O46" s="24">
        <f>MAX(0,IF((O44)&gt;0,((O44)*108%)*($B34+$B35+$B36),0))</f>
        <v>0</v>
      </c>
      <c r="P46" s="114">
        <f>MAX(0,IF((P44+P45)&gt;0,((P44+P45)*108%)*($B34+$B35+$B36)-($B37+$B38+$B39),0))</f>
        <v>0</v>
      </c>
    </row>
    <row r="47" spans="1:17" ht="12" customHeight="1">
      <c r="A47" s="7" t="s">
        <v>102</v>
      </c>
      <c r="B47" s="33">
        <f t="shared" si="3"/>
        <v>0</v>
      </c>
      <c r="C47" s="34">
        <f t="shared" ref="C47:D47" si="15">$B29+($B30*C$43)</f>
        <v>0</v>
      </c>
      <c r="D47" s="35">
        <f t="shared" si="15"/>
        <v>0</v>
      </c>
      <c r="E47" s="35" t="s">
        <v>98</v>
      </c>
      <c r="F47" s="35">
        <f t="shared" ref="F47:I47" si="16">$B29+($B30*F$43)</f>
        <v>0</v>
      </c>
      <c r="G47" s="35">
        <f t="shared" si="16"/>
        <v>0</v>
      </c>
      <c r="H47" s="35">
        <f t="shared" si="16"/>
        <v>0</v>
      </c>
      <c r="I47" s="35">
        <f t="shared" si="16"/>
        <v>0</v>
      </c>
      <c r="J47" s="35" t="s">
        <v>98</v>
      </c>
      <c r="K47" s="35">
        <f t="shared" ref="K47:N47" si="17">$B29+($B30*K$43)</f>
        <v>0</v>
      </c>
      <c r="L47" s="35">
        <f t="shared" si="17"/>
        <v>0</v>
      </c>
      <c r="M47" s="35">
        <f t="shared" si="17"/>
        <v>0</v>
      </c>
      <c r="N47" s="35">
        <f t="shared" si="17"/>
        <v>0</v>
      </c>
      <c r="O47" s="35" t="s">
        <v>98</v>
      </c>
      <c r="P47" s="115">
        <f>$B29+($B30*P$43)</f>
        <v>0</v>
      </c>
    </row>
    <row r="48" spans="1:17" ht="12" customHeight="1">
      <c r="A48" s="7" t="s">
        <v>103</v>
      </c>
      <c r="B48" s="33">
        <f t="shared" si="3"/>
        <v>0</v>
      </c>
      <c r="C48" s="34">
        <f t="shared" ref="C48:D48" si="18">$B31*C$43</f>
        <v>0</v>
      </c>
      <c r="D48" s="24">
        <f t="shared" si="18"/>
        <v>0</v>
      </c>
      <c r="E48" s="35" t="s">
        <v>98</v>
      </c>
      <c r="F48" s="24">
        <f t="shared" ref="F48:I48" si="19">$B31*F$43</f>
        <v>0</v>
      </c>
      <c r="G48" s="24">
        <f t="shared" si="19"/>
        <v>0</v>
      </c>
      <c r="H48" s="24">
        <f t="shared" si="19"/>
        <v>0</v>
      </c>
      <c r="I48" s="24">
        <f t="shared" si="19"/>
        <v>0</v>
      </c>
      <c r="J48" s="35" t="s">
        <v>98</v>
      </c>
      <c r="K48" s="24">
        <f t="shared" ref="K48:N48" si="20">$B31*K$43</f>
        <v>0</v>
      </c>
      <c r="L48" s="24">
        <f t="shared" si="20"/>
        <v>0</v>
      </c>
      <c r="M48" s="24">
        <f t="shared" si="20"/>
        <v>0</v>
      </c>
      <c r="N48" s="24">
        <f t="shared" si="20"/>
        <v>0</v>
      </c>
      <c r="O48" s="35" t="s">
        <v>98</v>
      </c>
      <c r="P48" s="114">
        <f>$B31*P$43</f>
        <v>0</v>
      </c>
    </row>
    <row r="49" spans="1:16" ht="12" customHeight="1">
      <c r="A49" s="7" t="s">
        <v>104</v>
      </c>
      <c r="B49" s="36">
        <f t="shared" si="3"/>
        <v>0</v>
      </c>
      <c r="C49" s="116">
        <f t="shared" ref="C49:D49" si="21">$B32</f>
        <v>0</v>
      </c>
      <c r="D49" s="117">
        <f t="shared" si="21"/>
        <v>0</v>
      </c>
      <c r="E49" s="118" t="s">
        <v>98</v>
      </c>
      <c r="F49" s="117">
        <f t="shared" ref="F49:I49" si="22">$B32</f>
        <v>0</v>
      </c>
      <c r="G49" s="117">
        <f t="shared" si="22"/>
        <v>0</v>
      </c>
      <c r="H49" s="117">
        <f t="shared" si="22"/>
        <v>0</v>
      </c>
      <c r="I49" s="117">
        <f t="shared" si="22"/>
        <v>0</v>
      </c>
      <c r="J49" s="118" t="s">
        <v>98</v>
      </c>
      <c r="K49" s="117">
        <f t="shared" ref="K49:N49" si="23">$B32</f>
        <v>0</v>
      </c>
      <c r="L49" s="117">
        <f t="shared" si="23"/>
        <v>0</v>
      </c>
      <c r="M49" s="117">
        <f t="shared" si="23"/>
        <v>0</v>
      </c>
      <c r="N49" s="117">
        <f t="shared" si="23"/>
        <v>0</v>
      </c>
      <c r="O49" s="118" t="s">
        <v>98</v>
      </c>
      <c r="P49" s="119">
        <f>$B32</f>
        <v>0</v>
      </c>
    </row>
    <row r="50" spans="1:16" ht="12" customHeight="1">
      <c r="B50" s="37">
        <f t="shared" ref="B50:P50" si="24">SUM(B44:B49)</f>
        <v>0</v>
      </c>
      <c r="C50" s="120">
        <f t="shared" si="24"/>
        <v>0</v>
      </c>
      <c r="D50" s="121">
        <f t="shared" si="24"/>
        <v>0</v>
      </c>
      <c r="E50" s="121">
        <f t="shared" si="24"/>
        <v>0</v>
      </c>
      <c r="F50" s="121">
        <f t="shared" si="24"/>
        <v>0</v>
      </c>
      <c r="G50" s="121">
        <f t="shared" si="24"/>
        <v>0</v>
      </c>
      <c r="H50" s="121">
        <f t="shared" si="24"/>
        <v>0</v>
      </c>
      <c r="I50" s="121">
        <f t="shared" si="24"/>
        <v>0</v>
      </c>
      <c r="J50" s="121">
        <f t="shared" si="24"/>
        <v>0</v>
      </c>
      <c r="K50" s="121">
        <f t="shared" si="24"/>
        <v>0</v>
      </c>
      <c r="L50" s="121">
        <f t="shared" si="24"/>
        <v>0</v>
      </c>
      <c r="M50" s="121">
        <f t="shared" si="24"/>
        <v>0</v>
      </c>
      <c r="N50" s="121">
        <f t="shared" si="24"/>
        <v>0</v>
      </c>
      <c r="O50" s="121">
        <f t="shared" si="24"/>
        <v>0</v>
      </c>
      <c r="P50" s="122">
        <f t="shared" si="24"/>
        <v>0</v>
      </c>
    </row>
    <row r="51" spans="1:16" ht="12" customHeight="1">
      <c r="A51" s="38" t="s">
        <v>105</v>
      </c>
      <c r="B51" s="39">
        <f>(SUM(C50:P50)-B50)+(SUM(C44:P49)-B50)</f>
        <v>0</v>
      </c>
    </row>
    <row r="52" spans="1:16" ht="12" customHeight="1">
      <c r="B52" s="40" t="s">
        <v>106</v>
      </c>
    </row>
    <row r="53" spans="1:16" ht="12" customHeight="1">
      <c r="A53" s="8">
        <v>0.1027</v>
      </c>
      <c r="B53" s="41">
        <f>SUM(C53:P53)</f>
        <v>0</v>
      </c>
      <c r="C53" s="123">
        <f t="shared" ref="C53:D53" si="25">(C44*108%)*$A$53</f>
        <v>0</v>
      </c>
      <c r="D53" s="123">
        <f t="shared" si="25"/>
        <v>0</v>
      </c>
      <c r="E53" s="124" t="s">
        <v>98</v>
      </c>
      <c r="F53" s="123">
        <f t="shared" ref="F53:I53" si="26">(F44*108%)*$A$53</f>
        <v>0</v>
      </c>
      <c r="G53" s="123">
        <f t="shared" si="26"/>
        <v>0</v>
      </c>
      <c r="H53" s="123">
        <f t="shared" si="26"/>
        <v>0</v>
      </c>
      <c r="I53" s="123">
        <f t="shared" si="26"/>
        <v>0</v>
      </c>
      <c r="J53" s="124" t="s">
        <v>98</v>
      </c>
      <c r="K53" s="123">
        <f t="shared" ref="K53:P53" si="27">(K44*108%)*$A$53</f>
        <v>0</v>
      </c>
      <c r="L53" s="123">
        <f t="shared" si="27"/>
        <v>0</v>
      </c>
      <c r="M53" s="123">
        <f t="shared" si="27"/>
        <v>0</v>
      </c>
      <c r="N53" s="123">
        <f t="shared" si="27"/>
        <v>0</v>
      </c>
      <c r="O53" s="123">
        <v>0</v>
      </c>
      <c r="P53" s="125">
        <f t="shared" si="27"/>
        <v>0</v>
      </c>
    </row>
    <row r="54" spans="1:16" ht="12" customHeight="1"/>
    <row r="55" spans="1:16" ht="12" customHeight="1"/>
    <row r="56" spans="1:16" ht="12" customHeight="1"/>
    <row r="57" spans="1:16" ht="12" customHeight="1"/>
    <row r="58" spans="1:16" ht="12" customHeight="1"/>
    <row r="59" spans="1:16" ht="12" customHeight="1"/>
    <row r="60" spans="1:16" ht="12" customHeight="1"/>
    <row r="61" spans="1:16" ht="12" customHeight="1"/>
    <row r="62" spans="1:16" ht="12" customHeight="1"/>
    <row r="63" spans="1:16" ht="12" customHeight="1"/>
    <row r="64" spans="1:16" ht="12" customHeight="1"/>
    <row r="65" customFormat="1" ht="12" customHeight="1"/>
    <row r="66" customFormat="1" ht="12" customHeight="1"/>
    <row r="67" customFormat="1" ht="12" customHeight="1"/>
    <row r="68" customFormat="1" ht="12" customHeight="1"/>
    <row r="69" customFormat="1" ht="12" customHeight="1"/>
    <row r="70" customFormat="1" ht="12" customHeight="1"/>
    <row r="71" customFormat="1" ht="12" customHeight="1"/>
    <row r="72" customFormat="1" ht="12" customHeight="1"/>
    <row r="73" customFormat="1" ht="12" customHeight="1"/>
    <row r="74" customFormat="1" ht="12" customHeight="1"/>
    <row r="75" customFormat="1" ht="12" customHeight="1"/>
    <row r="76" customFormat="1" ht="12" customHeight="1"/>
    <row r="77" customFormat="1" ht="12" customHeight="1"/>
    <row r="78" customFormat="1" ht="12" customHeight="1"/>
    <row r="79" customFormat="1" ht="12" customHeight="1"/>
    <row r="80" customFormat="1" ht="12" customHeight="1"/>
    <row r="81" customFormat="1" ht="12" customHeight="1"/>
    <row r="82" customFormat="1" ht="12" customHeight="1"/>
    <row r="83" customFormat="1" ht="12" customHeight="1"/>
    <row r="84" customFormat="1" ht="12" customHeight="1"/>
    <row r="85" customFormat="1" ht="12" customHeight="1"/>
    <row r="86" customFormat="1" ht="12" customHeight="1"/>
    <row r="87" customFormat="1" ht="12" customHeight="1"/>
    <row r="88" customFormat="1" ht="12" customHeight="1"/>
    <row r="89" customFormat="1" ht="12" customHeight="1"/>
    <row r="90" customFormat="1" ht="12" customHeight="1"/>
    <row r="91" customFormat="1" ht="12" customHeight="1"/>
    <row r="92" customFormat="1" ht="12" customHeight="1"/>
    <row r="93" customFormat="1" ht="12" customHeight="1"/>
    <row r="94" customFormat="1" ht="12" customHeight="1"/>
    <row r="95" customFormat="1" ht="12" customHeight="1"/>
    <row r="96" customFormat="1" ht="12" customHeight="1"/>
    <row r="97" customFormat="1" ht="12" customHeight="1"/>
    <row r="98" customFormat="1" ht="12" customHeight="1"/>
    <row r="99" customFormat="1" ht="12" customHeight="1"/>
    <row r="100" customFormat="1" ht="12" customHeight="1"/>
    <row r="101" customFormat="1" ht="12" customHeight="1"/>
    <row r="102" customFormat="1" ht="12" customHeight="1"/>
    <row r="103" customFormat="1" ht="12" customHeight="1"/>
    <row r="104" customFormat="1" ht="12" customHeight="1"/>
    <row r="105" customFormat="1" ht="12" customHeight="1"/>
    <row r="106" customFormat="1" ht="12" customHeight="1"/>
    <row r="107" customFormat="1" ht="12" customHeight="1"/>
    <row r="108" customFormat="1" ht="12" customHeight="1"/>
    <row r="109" customFormat="1" ht="12" customHeight="1"/>
    <row r="110" customFormat="1" ht="12" customHeight="1"/>
    <row r="111" customFormat="1" ht="12" customHeight="1"/>
    <row r="112" customFormat="1" ht="12" customHeight="1"/>
    <row r="113" customFormat="1" ht="12" customHeight="1"/>
    <row r="114" customFormat="1" ht="12" customHeight="1"/>
    <row r="115" customFormat="1" ht="12" customHeight="1"/>
    <row r="116" customFormat="1" ht="12" customHeight="1"/>
    <row r="117" customFormat="1" ht="12" customHeight="1"/>
    <row r="118" customFormat="1" ht="12" customHeight="1"/>
    <row r="119" customFormat="1" ht="12" customHeight="1"/>
    <row r="120" customFormat="1" ht="12" customHeight="1"/>
    <row r="121" customFormat="1" ht="12" customHeight="1"/>
    <row r="122" customFormat="1" ht="12" customHeight="1"/>
    <row r="123" customFormat="1" ht="12" customHeight="1"/>
    <row r="124" customFormat="1" ht="12" customHeight="1"/>
    <row r="125" customFormat="1" ht="12" customHeight="1"/>
    <row r="126" customFormat="1" ht="12" customHeight="1"/>
    <row r="127" customFormat="1" ht="12" customHeight="1"/>
    <row r="128" customFormat="1" ht="12" customHeight="1"/>
    <row r="129" customFormat="1" ht="12" customHeight="1"/>
    <row r="130" customFormat="1" ht="12" customHeight="1"/>
    <row r="131" customFormat="1" ht="12" customHeight="1"/>
    <row r="132" customFormat="1" ht="12" customHeight="1"/>
    <row r="133" customFormat="1" ht="12" customHeight="1"/>
    <row r="134" customFormat="1" ht="12" customHeight="1"/>
    <row r="135" customFormat="1" ht="12" customHeight="1"/>
    <row r="136" customFormat="1" ht="12" customHeight="1"/>
    <row r="137" customFormat="1" ht="12" customHeight="1"/>
    <row r="138" customFormat="1" ht="12" customHeight="1"/>
    <row r="139" customFormat="1" ht="12" customHeight="1"/>
    <row r="140" customFormat="1" ht="12" customHeight="1"/>
    <row r="141" customFormat="1" ht="12" customHeight="1"/>
    <row r="142" customFormat="1" ht="12" customHeight="1"/>
    <row r="143" customFormat="1" ht="12" customHeight="1"/>
    <row r="144" customFormat="1" ht="12" customHeight="1"/>
    <row r="145" customFormat="1" ht="12" customHeight="1"/>
    <row r="146" customFormat="1" ht="12" customHeight="1"/>
    <row r="147" customFormat="1" ht="12" customHeight="1"/>
    <row r="148" customFormat="1" ht="12" customHeight="1"/>
    <row r="149" customFormat="1" ht="12" customHeight="1"/>
    <row r="150" customFormat="1" ht="12" customHeight="1"/>
    <row r="151" customFormat="1" ht="12" customHeight="1"/>
    <row r="152" customFormat="1" ht="12" customHeight="1"/>
    <row r="153" customFormat="1" ht="12" customHeight="1"/>
    <row r="154" customFormat="1" ht="12" customHeight="1"/>
    <row r="155" customFormat="1" ht="12" customHeight="1"/>
    <row r="156" customFormat="1" ht="12" customHeight="1"/>
    <row r="157" customFormat="1" ht="12" customHeight="1"/>
    <row r="158" customFormat="1" ht="12" customHeight="1"/>
    <row r="159" customFormat="1" ht="12" customHeight="1"/>
    <row r="160" customFormat="1" ht="12" customHeight="1"/>
    <row r="161" customFormat="1" ht="12" customHeight="1"/>
    <row r="162" customFormat="1" ht="12" customHeight="1"/>
    <row r="163" customFormat="1" ht="12" customHeight="1"/>
    <row r="164" customFormat="1" ht="12" customHeight="1"/>
    <row r="165" customFormat="1" ht="12" customHeight="1"/>
    <row r="166" customFormat="1" ht="12" customHeight="1"/>
    <row r="167" customFormat="1" ht="12" customHeight="1"/>
    <row r="168" customFormat="1" ht="12" customHeight="1"/>
    <row r="169" customFormat="1" ht="12" customHeight="1"/>
    <row r="170" customFormat="1" ht="12" customHeight="1"/>
    <row r="171" customFormat="1" ht="12" customHeight="1"/>
    <row r="172" customFormat="1" ht="12" customHeight="1"/>
    <row r="173" customFormat="1" ht="12" customHeight="1"/>
    <row r="174" customFormat="1" ht="12" customHeight="1"/>
    <row r="175" customFormat="1" ht="12" customHeight="1"/>
    <row r="176" customFormat="1" ht="12" customHeight="1"/>
    <row r="177" customFormat="1" ht="12" customHeight="1"/>
    <row r="178" customFormat="1" ht="12" customHeight="1"/>
    <row r="179" customFormat="1" ht="12" customHeight="1"/>
    <row r="180" customFormat="1" ht="12" customHeight="1"/>
    <row r="181" customFormat="1" ht="12" customHeight="1"/>
    <row r="182" customFormat="1" ht="12" customHeight="1"/>
    <row r="183" customFormat="1" ht="12" customHeight="1"/>
    <row r="184" customFormat="1" ht="12" customHeight="1"/>
    <row r="185" customFormat="1" ht="12" customHeight="1"/>
    <row r="186" customFormat="1" ht="12" customHeight="1"/>
    <row r="187" customFormat="1" ht="12" customHeight="1"/>
    <row r="188" customFormat="1" ht="12" customHeight="1"/>
    <row r="189" customFormat="1" ht="12" customHeight="1"/>
    <row r="190" customFormat="1" ht="12" customHeight="1"/>
    <row r="191" customFormat="1" ht="12" customHeight="1"/>
    <row r="192" customFormat="1" ht="12" customHeight="1"/>
    <row r="193" customFormat="1" ht="12" customHeight="1"/>
    <row r="194" customFormat="1" ht="12" customHeight="1"/>
    <row r="195" customFormat="1" ht="12" customHeight="1"/>
    <row r="196" customFormat="1" ht="12" customHeight="1"/>
    <row r="197" customFormat="1" ht="12" customHeight="1"/>
    <row r="198" customFormat="1" ht="12" customHeight="1"/>
    <row r="199" customFormat="1" ht="12" customHeight="1"/>
    <row r="200" customFormat="1" ht="12" customHeight="1"/>
    <row r="201" customFormat="1" ht="12" customHeight="1"/>
    <row r="202" customFormat="1" ht="12" customHeight="1"/>
    <row r="203" customFormat="1" ht="12" customHeight="1"/>
    <row r="204" customFormat="1" ht="12" customHeight="1"/>
    <row r="205" customFormat="1" ht="12" customHeight="1"/>
    <row r="206" customFormat="1" ht="12" customHeight="1"/>
    <row r="207" customFormat="1" ht="12" customHeight="1"/>
    <row r="208" customFormat="1" ht="12" customHeight="1"/>
    <row r="209" customFormat="1" ht="12" customHeight="1"/>
    <row r="210" customFormat="1" ht="12" customHeight="1"/>
    <row r="211" customFormat="1" ht="12" customHeight="1"/>
    <row r="212" customFormat="1" ht="12" customHeight="1"/>
    <row r="213" customFormat="1" ht="12" customHeight="1"/>
    <row r="214" customFormat="1" ht="12" customHeight="1"/>
    <row r="215" customFormat="1" ht="12" customHeight="1"/>
    <row r="216" customFormat="1" ht="12" customHeight="1"/>
    <row r="217" customFormat="1" ht="12" customHeight="1"/>
    <row r="218" customFormat="1" ht="12" customHeight="1"/>
    <row r="219" customFormat="1" ht="12" customHeight="1"/>
    <row r="220" customFormat="1" ht="12" customHeight="1"/>
    <row r="221" customFormat="1" ht="12" customHeight="1"/>
    <row r="222" customFormat="1" ht="12" customHeight="1"/>
    <row r="223" customFormat="1" ht="12" customHeight="1"/>
    <row r="224" customFormat="1" ht="12" customHeight="1"/>
    <row r="225" customFormat="1" ht="12" customHeight="1"/>
    <row r="226" customFormat="1" ht="12" customHeight="1"/>
    <row r="227" customFormat="1" ht="12" customHeight="1"/>
    <row r="228" customFormat="1" ht="12" customHeight="1"/>
    <row r="229" customFormat="1" ht="12" customHeight="1"/>
    <row r="230" customFormat="1" ht="12" customHeight="1"/>
    <row r="231" customFormat="1" ht="12" customHeight="1"/>
    <row r="232" customFormat="1" ht="12" customHeight="1"/>
    <row r="233" customFormat="1" ht="12" customHeight="1"/>
    <row r="234" customFormat="1" ht="12" customHeight="1"/>
    <row r="235" customFormat="1" ht="12" customHeight="1"/>
    <row r="236" customFormat="1" ht="12" customHeight="1"/>
    <row r="237" customFormat="1" ht="12" customHeight="1"/>
    <row r="238" customFormat="1" ht="12" customHeight="1"/>
    <row r="239" customFormat="1" ht="12" customHeight="1"/>
    <row r="240" customFormat="1" ht="12" customHeight="1"/>
    <row r="241" customFormat="1" ht="12" customHeight="1"/>
    <row r="242" customFormat="1" ht="12" customHeight="1"/>
    <row r="243" customFormat="1" ht="12" customHeight="1"/>
    <row r="244" customFormat="1" ht="12" customHeight="1"/>
    <row r="245" customFormat="1" ht="12" customHeight="1"/>
    <row r="246" customFormat="1" ht="12" customHeight="1"/>
    <row r="247" customFormat="1" ht="12" customHeight="1"/>
    <row r="248" customFormat="1" ht="12" customHeight="1"/>
    <row r="249" customFormat="1" ht="12" customHeight="1"/>
    <row r="250" customFormat="1" ht="12" customHeight="1"/>
    <row r="251" customFormat="1" ht="12" customHeight="1"/>
    <row r="252" customFormat="1" ht="12" customHeight="1"/>
    <row r="253" customFormat="1" ht="12" customHeight="1"/>
    <row r="254" customFormat="1" ht="12" customHeight="1"/>
    <row r="255" customFormat="1" ht="12" customHeight="1"/>
    <row r="256" customFormat="1" ht="12" customHeight="1"/>
    <row r="257" customFormat="1" ht="12" customHeight="1"/>
    <row r="258" customFormat="1" ht="12" customHeight="1"/>
    <row r="259" customFormat="1" ht="12" customHeight="1"/>
    <row r="260" customFormat="1" ht="12" customHeight="1"/>
    <row r="261" customFormat="1" ht="12" customHeight="1"/>
    <row r="262" customFormat="1" ht="12" customHeight="1"/>
    <row r="263" customFormat="1" ht="12" customHeight="1"/>
    <row r="264" customFormat="1" ht="12" customHeight="1"/>
    <row r="265" customFormat="1" ht="12" customHeight="1"/>
    <row r="266" customFormat="1" ht="12" customHeight="1"/>
    <row r="267" customFormat="1" ht="12" customHeight="1"/>
    <row r="268" customFormat="1" ht="12" customHeight="1"/>
    <row r="269" customFormat="1" ht="12" customHeight="1"/>
    <row r="270" customFormat="1" ht="12" customHeight="1"/>
    <row r="271" customFormat="1" ht="12" customHeight="1"/>
    <row r="272" customFormat="1" ht="12" customHeight="1"/>
    <row r="273" customFormat="1" ht="12" customHeight="1"/>
    <row r="274" customFormat="1" ht="12" customHeight="1"/>
    <row r="275" customFormat="1" ht="12" customHeight="1"/>
    <row r="276" customFormat="1" ht="12" customHeight="1"/>
    <row r="277" customFormat="1" ht="12" customHeight="1"/>
    <row r="278" customFormat="1" ht="12" customHeight="1"/>
    <row r="279" customFormat="1" ht="12" customHeight="1"/>
    <row r="280" customFormat="1" ht="12" customHeight="1"/>
    <row r="281" customFormat="1" ht="12" customHeight="1"/>
    <row r="282" customFormat="1" ht="12" customHeight="1"/>
    <row r="283" customFormat="1" ht="12" customHeight="1"/>
    <row r="284" customFormat="1" ht="12" customHeight="1"/>
    <row r="285" customFormat="1" ht="12" customHeight="1"/>
    <row r="286" customFormat="1" ht="12" customHeight="1"/>
    <row r="287" customFormat="1" ht="12" customHeight="1"/>
    <row r="288" customFormat="1" ht="12" customHeight="1"/>
    <row r="289" customFormat="1" ht="12" customHeight="1"/>
    <row r="290" customFormat="1" ht="12" customHeight="1"/>
    <row r="291" customFormat="1" ht="12" customHeight="1"/>
    <row r="292" customFormat="1" ht="12" customHeight="1"/>
    <row r="293" customFormat="1" ht="12" customHeight="1"/>
    <row r="294" customFormat="1" ht="12" customHeight="1"/>
    <row r="295" customFormat="1" ht="12" customHeight="1"/>
    <row r="296" customFormat="1" ht="12" customHeight="1"/>
    <row r="297" customFormat="1" ht="12" customHeight="1"/>
    <row r="298" customFormat="1" ht="12" customHeight="1"/>
    <row r="299" customFormat="1" ht="12" customHeight="1"/>
    <row r="300" customFormat="1" ht="12" customHeight="1"/>
    <row r="301" customFormat="1" ht="12" customHeight="1"/>
    <row r="302" customFormat="1" ht="12" customHeight="1"/>
    <row r="303" customFormat="1" ht="12" customHeight="1"/>
    <row r="304" customFormat="1" ht="12" customHeight="1"/>
    <row r="305" customFormat="1" ht="12" customHeight="1"/>
    <row r="306" customFormat="1" ht="12" customHeight="1"/>
    <row r="307" customFormat="1" ht="12" customHeight="1"/>
    <row r="308" customFormat="1" ht="12" customHeight="1"/>
    <row r="309" customFormat="1" ht="12" customHeight="1"/>
    <row r="310" customFormat="1" ht="12" customHeight="1"/>
    <row r="311" customFormat="1" ht="12" customHeight="1"/>
    <row r="312" customFormat="1" ht="12" customHeight="1"/>
    <row r="313" customFormat="1" ht="12" customHeight="1"/>
    <row r="314" customFormat="1" ht="12" customHeight="1"/>
    <row r="315" customFormat="1" ht="12" customHeight="1"/>
    <row r="316" customFormat="1" ht="12" customHeight="1"/>
    <row r="317" customFormat="1" ht="12" customHeight="1"/>
    <row r="318" customFormat="1" ht="12" customHeight="1"/>
    <row r="319" customFormat="1" ht="12" customHeight="1"/>
    <row r="320" customFormat="1" ht="12" customHeight="1"/>
    <row r="321" customFormat="1" ht="12" customHeight="1"/>
    <row r="322" customFormat="1" ht="12" customHeight="1"/>
    <row r="323" customFormat="1" ht="12" customHeight="1"/>
    <row r="324" customFormat="1" ht="12" customHeight="1"/>
    <row r="325" customFormat="1" ht="12" customHeight="1"/>
    <row r="326" customFormat="1" ht="12" customHeight="1"/>
    <row r="327" customFormat="1" ht="12" customHeight="1"/>
    <row r="328" customFormat="1" ht="12" customHeight="1"/>
    <row r="329" customFormat="1" ht="12" customHeight="1"/>
    <row r="330" customFormat="1" ht="12" customHeight="1"/>
    <row r="331" customFormat="1" ht="12" customHeight="1"/>
    <row r="332" customFormat="1" ht="12" customHeight="1"/>
    <row r="333" customFormat="1" ht="12" customHeight="1"/>
    <row r="334" customFormat="1" ht="12" customHeight="1"/>
    <row r="335" customFormat="1" ht="12" customHeight="1"/>
    <row r="336" customFormat="1" ht="12" customHeight="1"/>
    <row r="337" customFormat="1" ht="12" customHeight="1"/>
    <row r="338" customFormat="1" ht="12" customHeight="1"/>
    <row r="339" customFormat="1" ht="12" customHeight="1"/>
    <row r="340" customFormat="1" ht="12" customHeight="1"/>
    <row r="341" customFormat="1" ht="12" customHeight="1"/>
    <row r="342" customFormat="1" ht="12" customHeight="1"/>
    <row r="343" customFormat="1" ht="12" customHeight="1"/>
    <row r="344" customFormat="1" ht="12" customHeight="1"/>
    <row r="345" customFormat="1" ht="12" customHeight="1"/>
    <row r="346" customFormat="1" ht="12" customHeight="1"/>
    <row r="347" customFormat="1" ht="12" customHeight="1"/>
    <row r="348" customFormat="1" ht="12" customHeight="1"/>
    <row r="349" customFormat="1" ht="12" customHeight="1"/>
    <row r="350" customFormat="1" ht="12" customHeight="1"/>
    <row r="351" customFormat="1" ht="12" customHeight="1"/>
    <row r="352" customFormat="1" ht="12" customHeight="1"/>
    <row r="353" customFormat="1" ht="12" customHeight="1"/>
    <row r="354" customFormat="1" ht="12" customHeight="1"/>
    <row r="355" customFormat="1" ht="12" customHeight="1"/>
    <row r="356" customFormat="1" ht="12" customHeight="1"/>
    <row r="357" customFormat="1" ht="12" customHeight="1"/>
    <row r="358" customFormat="1" ht="12" customHeight="1"/>
    <row r="359" customFormat="1" ht="12" customHeight="1"/>
    <row r="360" customFormat="1" ht="12" customHeight="1"/>
    <row r="361" customFormat="1" ht="12" customHeight="1"/>
    <row r="362" customFormat="1" ht="12" customHeight="1"/>
    <row r="363" customFormat="1" ht="12" customHeight="1"/>
    <row r="364" customFormat="1" ht="12" customHeight="1"/>
    <row r="365" customFormat="1" ht="12" customHeight="1"/>
    <row r="366" customFormat="1" ht="12" customHeight="1"/>
    <row r="367" customFormat="1" ht="12" customHeight="1"/>
    <row r="368" customFormat="1" ht="12" customHeight="1"/>
    <row r="369" customFormat="1" ht="12" customHeight="1"/>
    <row r="370" customFormat="1" ht="12" customHeight="1"/>
    <row r="371" customFormat="1" ht="12" customHeight="1"/>
    <row r="372" customFormat="1" ht="12" customHeight="1"/>
    <row r="373" customFormat="1" ht="12" customHeight="1"/>
    <row r="374" customFormat="1" ht="12" customHeight="1"/>
    <row r="375" customFormat="1" ht="12" customHeight="1"/>
    <row r="376" customFormat="1" ht="12" customHeight="1"/>
    <row r="377" customFormat="1" ht="12" customHeight="1"/>
    <row r="378" customFormat="1" ht="12" customHeight="1"/>
    <row r="379" customFormat="1" ht="12" customHeight="1"/>
    <row r="380" customFormat="1" ht="12" customHeight="1"/>
    <row r="381" customFormat="1" ht="12" customHeight="1"/>
    <row r="382" customFormat="1" ht="12" customHeight="1"/>
    <row r="383" customFormat="1" ht="12" customHeight="1"/>
    <row r="384" customFormat="1" ht="12" customHeight="1"/>
    <row r="385" customFormat="1" ht="12" customHeight="1"/>
    <row r="386" customFormat="1" ht="12" customHeight="1"/>
    <row r="387" customFormat="1" ht="12" customHeight="1"/>
    <row r="388" customFormat="1" ht="12" customHeight="1"/>
    <row r="389" customFormat="1" ht="12" customHeight="1"/>
    <row r="390" customFormat="1" ht="12" customHeight="1"/>
    <row r="391" customFormat="1" ht="12" customHeight="1"/>
    <row r="392" customFormat="1" ht="12" customHeight="1"/>
    <row r="393" customFormat="1" ht="12" customHeight="1"/>
    <row r="394" customFormat="1" ht="12" customHeight="1"/>
    <row r="395" customFormat="1" ht="12" customHeight="1"/>
    <row r="396" customFormat="1" ht="12" customHeight="1"/>
    <row r="397" customFormat="1" ht="12" customHeight="1"/>
    <row r="398" customFormat="1" ht="12" customHeight="1"/>
    <row r="399" customFormat="1" ht="12" customHeight="1"/>
    <row r="400" customFormat="1" ht="12" customHeight="1"/>
    <row r="401" customFormat="1" ht="12" customHeight="1"/>
    <row r="402" customFormat="1" ht="12" customHeight="1"/>
    <row r="403" customFormat="1" ht="12" customHeight="1"/>
    <row r="404" customFormat="1" ht="12" customHeight="1"/>
    <row r="405" customFormat="1" ht="12" customHeight="1"/>
    <row r="406" customFormat="1" ht="12" customHeight="1"/>
    <row r="407" customFormat="1" ht="12" customHeight="1"/>
    <row r="408" customFormat="1" ht="12" customHeight="1"/>
    <row r="409" customFormat="1" ht="12" customHeight="1"/>
    <row r="410" customFormat="1" ht="12" customHeight="1"/>
    <row r="411" customFormat="1" ht="12" customHeight="1"/>
    <row r="412" customFormat="1" ht="12" customHeight="1"/>
    <row r="413" customFormat="1" ht="12" customHeight="1"/>
    <row r="414" customFormat="1" ht="12" customHeight="1"/>
    <row r="415" customFormat="1" ht="12" customHeight="1"/>
    <row r="416" customFormat="1" ht="12" customHeight="1"/>
    <row r="417" customFormat="1" ht="12" customHeight="1"/>
    <row r="418" customFormat="1" ht="12" customHeight="1"/>
    <row r="419" customFormat="1" ht="12" customHeight="1"/>
    <row r="420" customFormat="1" ht="12" customHeight="1"/>
    <row r="421" customFormat="1" ht="12" customHeight="1"/>
    <row r="422" customFormat="1" ht="12" customHeight="1"/>
    <row r="423" customFormat="1" ht="12" customHeight="1"/>
    <row r="424" customFormat="1" ht="12" customHeight="1"/>
    <row r="425" customFormat="1" ht="12" customHeight="1"/>
    <row r="426" customFormat="1" ht="12" customHeight="1"/>
    <row r="427" customFormat="1" ht="12" customHeight="1"/>
    <row r="428" customFormat="1" ht="12" customHeight="1"/>
    <row r="429" customFormat="1" ht="12" customHeight="1"/>
    <row r="430" customFormat="1" ht="12" customHeight="1"/>
    <row r="431" customFormat="1" ht="12" customHeight="1"/>
    <row r="432" customFormat="1" ht="12" customHeight="1"/>
    <row r="433" customFormat="1" ht="12" customHeight="1"/>
    <row r="434" customFormat="1" ht="12" customHeight="1"/>
    <row r="435" customFormat="1" ht="12" customHeight="1"/>
    <row r="436" customFormat="1" ht="12" customHeight="1"/>
    <row r="437" customFormat="1" ht="12" customHeight="1"/>
    <row r="438" customFormat="1" ht="12" customHeight="1"/>
    <row r="439" customFormat="1" ht="12" customHeight="1"/>
    <row r="440" customFormat="1" ht="12" customHeight="1"/>
    <row r="441" customFormat="1" ht="12" customHeight="1"/>
    <row r="442" customFormat="1" ht="12" customHeight="1"/>
    <row r="443" customFormat="1" ht="12" customHeight="1"/>
    <row r="444" customFormat="1" ht="12" customHeight="1"/>
    <row r="445" customFormat="1" ht="12" customHeight="1"/>
    <row r="446" customFormat="1" ht="12" customHeight="1"/>
    <row r="447" customFormat="1" ht="12" customHeight="1"/>
    <row r="448" customFormat="1" ht="12" customHeight="1"/>
    <row r="449" customFormat="1" ht="12" customHeight="1"/>
    <row r="450" customFormat="1" ht="12" customHeight="1"/>
    <row r="451" customFormat="1" ht="12" customHeight="1"/>
    <row r="452" customFormat="1" ht="12" customHeight="1"/>
    <row r="453" customFormat="1" ht="12" customHeight="1"/>
    <row r="454" customFormat="1" ht="12" customHeight="1"/>
    <row r="455" customFormat="1" ht="12" customHeight="1"/>
    <row r="456" customFormat="1" ht="12" customHeight="1"/>
    <row r="457" customFormat="1" ht="12" customHeight="1"/>
    <row r="458" customFormat="1" ht="12" customHeight="1"/>
    <row r="459" customFormat="1" ht="12" customHeight="1"/>
    <row r="460" customFormat="1" ht="12" customHeight="1"/>
    <row r="461" customFormat="1" ht="12" customHeight="1"/>
    <row r="462" customFormat="1" ht="12" customHeight="1"/>
    <row r="463" customFormat="1" ht="12" customHeight="1"/>
    <row r="464" customFormat="1" ht="12" customHeight="1"/>
    <row r="465" customFormat="1" ht="12" customHeight="1"/>
    <row r="466" customFormat="1" ht="12" customHeight="1"/>
    <row r="467" customFormat="1" ht="12" customHeight="1"/>
    <row r="468" customFormat="1" ht="12" customHeight="1"/>
    <row r="469" customFormat="1" ht="12" customHeight="1"/>
    <row r="470" customFormat="1" ht="12" customHeight="1"/>
    <row r="471" customFormat="1" ht="12" customHeight="1"/>
    <row r="472" customFormat="1" ht="12" customHeight="1"/>
    <row r="473" customFormat="1" ht="12" customHeight="1"/>
    <row r="474" customFormat="1" ht="12" customHeight="1"/>
    <row r="475" customFormat="1" ht="12" customHeight="1"/>
    <row r="476" customFormat="1" ht="12" customHeight="1"/>
    <row r="477" customFormat="1" ht="12" customHeight="1"/>
    <row r="478" customFormat="1" ht="12" customHeight="1"/>
    <row r="479" customFormat="1" ht="12" customHeight="1"/>
    <row r="480" customFormat="1" ht="12" customHeight="1"/>
    <row r="481" customFormat="1" ht="12" customHeight="1"/>
    <row r="482" customFormat="1" ht="12" customHeight="1"/>
    <row r="483" customFormat="1" ht="12" customHeight="1"/>
    <row r="484" customFormat="1" ht="12" customHeight="1"/>
    <row r="485" customFormat="1" ht="12" customHeight="1"/>
    <row r="486" customFormat="1" ht="12" customHeight="1"/>
    <row r="487" customFormat="1" ht="12" customHeight="1"/>
    <row r="488" customFormat="1" ht="12" customHeight="1"/>
    <row r="489" customFormat="1" ht="12" customHeight="1"/>
    <row r="490" customFormat="1" ht="12" customHeight="1"/>
    <row r="491" customFormat="1" ht="12" customHeight="1"/>
    <row r="492" customFormat="1" ht="12" customHeight="1"/>
    <row r="493" customFormat="1" ht="12" customHeight="1"/>
    <row r="494" customFormat="1" ht="12" customHeight="1"/>
    <row r="495" customFormat="1" ht="12" customHeight="1"/>
    <row r="496" customFormat="1" ht="12" customHeight="1"/>
    <row r="497" customFormat="1" ht="12" customHeight="1"/>
    <row r="498" customFormat="1" ht="12" customHeight="1"/>
    <row r="499" customFormat="1" ht="12" customHeight="1"/>
    <row r="500" customFormat="1" ht="12" customHeight="1"/>
    <row r="501" customFormat="1" ht="12" customHeight="1"/>
    <row r="502" customFormat="1" ht="12" customHeight="1"/>
    <row r="503" customFormat="1" ht="12" customHeight="1"/>
    <row r="504" customFormat="1" ht="12" customHeight="1"/>
    <row r="505" customFormat="1" ht="12" customHeight="1"/>
    <row r="506" customFormat="1" ht="12" customHeight="1"/>
    <row r="507" customFormat="1" ht="12" customHeight="1"/>
    <row r="508" customFormat="1" ht="12" customHeight="1"/>
    <row r="509" customFormat="1" ht="12" customHeight="1"/>
    <row r="510" customFormat="1" ht="12" customHeight="1"/>
    <row r="511" customFormat="1" ht="12" customHeight="1"/>
    <row r="512" customFormat="1" ht="12" customHeight="1"/>
    <row r="513" customFormat="1" ht="12" customHeight="1"/>
    <row r="514" customFormat="1" ht="12" customHeight="1"/>
    <row r="515" customFormat="1" ht="12" customHeight="1"/>
    <row r="516" customFormat="1" ht="12" customHeight="1"/>
    <row r="517" customFormat="1" ht="12" customHeight="1"/>
    <row r="518" customFormat="1" ht="12" customHeight="1"/>
    <row r="519" customFormat="1" ht="12" customHeight="1"/>
    <row r="520" customFormat="1" ht="12" customHeight="1"/>
    <row r="521" customFormat="1" ht="12" customHeight="1"/>
    <row r="522" customFormat="1" ht="12" customHeight="1"/>
    <row r="523" customFormat="1" ht="12" customHeight="1"/>
    <row r="524" customFormat="1" ht="12" customHeight="1"/>
    <row r="525" customFormat="1" ht="12" customHeight="1"/>
    <row r="526" customFormat="1" ht="12" customHeight="1"/>
    <row r="527" customFormat="1" ht="12" customHeight="1"/>
    <row r="528" customFormat="1" ht="12" customHeight="1"/>
    <row r="529" customFormat="1" ht="12" customHeight="1"/>
    <row r="530" customFormat="1" ht="12" customHeight="1"/>
    <row r="531" customFormat="1" ht="12" customHeight="1"/>
    <row r="532" customFormat="1" ht="12" customHeight="1"/>
    <row r="533" customFormat="1" ht="12" customHeight="1"/>
    <row r="534" customFormat="1" ht="12" customHeight="1"/>
    <row r="535" customFormat="1" ht="12" customHeight="1"/>
    <row r="536" customFormat="1" ht="12" customHeight="1"/>
    <row r="537" customFormat="1" ht="12" customHeight="1"/>
    <row r="538" customFormat="1" ht="12" customHeight="1"/>
    <row r="539" customFormat="1" ht="12" customHeight="1"/>
    <row r="540" customFormat="1" ht="12" customHeight="1"/>
    <row r="541" customFormat="1" ht="12" customHeight="1"/>
    <row r="542" customFormat="1" ht="12" customHeight="1"/>
    <row r="543" customFormat="1" ht="12" customHeight="1"/>
    <row r="544" customFormat="1" ht="12" customHeight="1"/>
    <row r="545" customFormat="1" ht="12" customHeight="1"/>
    <row r="546" customFormat="1" ht="12" customHeight="1"/>
    <row r="547" customFormat="1" ht="12" customHeight="1"/>
    <row r="548" customFormat="1" ht="12" customHeight="1"/>
    <row r="549" customFormat="1" ht="12" customHeight="1"/>
    <row r="550" customFormat="1" ht="12" customHeight="1"/>
    <row r="551" customFormat="1" ht="12" customHeight="1"/>
    <row r="552" customFormat="1" ht="12" customHeight="1"/>
    <row r="553" customFormat="1" ht="12" customHeight="1"/>
    <row r="554" customFormat="1" ht="12" customHeight="1"/>
    <row r="555" customFormat="1" ht="12" customHeight="1"/>
    <row r="556" customFormat="1" ht="12" customHeight="1"/>
    <row r="557" customFormat="1" ht="12" customHeight="1"/>
    <row r="558" customFormat="1" ht="12" customHeight="1"/>
    <row r="559" customFormat="1" ht="12" customHeight="1"/>
    <row r="560" customFormat="1" ht="12" customHeight="1"/>
    <row r="561" customFormat="1" ht="12" customHeight="1"/>
    <row r="562" customFormat="1" ht="12" customHeight="1"/>
    <row r="563" customFormat="1" ht="12" customHeight="1"/>
    <row r="564" customFormat="1" ht="12" customHeight="1"/>
    <row r="565" customFormat="1" ht="12" customHeight="1"/>
    <row r="566" customFormat="1" ht="12" customHeight="1"/>
    <row r="567" customFormat="1" ht="12" customHeight="1"/>
    <row r="568" customFormat="1" ht="12" customHeight="1"/>
    <row r="569" customFormat="1" ht="12" customHeight="1"/>
    <row r="570" customFormat="1" ht="12" customHeight="1"/>
    <row r="571" customFormat="1" ht="12" customHeight="1"/>
    <row r="572" customFormat="1" ht="12" customHeight="1"/>
    <row r="573" customFormat="1" ht="12" customHeight="1"/>
    <row r="574" customFormat="1" ht="12" customHeight="1"/>
    <row r="575" customFormat="1" ht="12" customHeight="1"/>
    <row r="576" customFormat="1" ht="12" customHeight="1"/>
    <row r="577" customFormat="1" ht="12" customHeight="1"/>
    <row r="578" customFormat="1" ht="12" customHeight="1"/>
    <row r="579" customFormat="1" ht="12" customHeight="1"/>
    <row r="580" customFormat="1" ht="12" customHeight="1"/>
    <row r="581" customFormat="1" ht="12" customHeight="1"/>
    <row r="582" customFormat="1" ht="12" customHeight="1"/>
    <row r="583" customFormat="1" ht="12" customHeight="1"/>
    <row r="584" customFormat="1" ht="12" customHeight="1"/>
    <row r="585" customFormat="1" ht="12" customHeight="1"/>
    <row r="586" customFormat="1" ht="12" customHeight="1"/>
    <row r="587" customFormat="1" ht="12" customHeight="1"/>
    <row r="588" customFormat="1" ht="12" customHeight="1"/>
    <row r="589" customFormat="1" ht="12" customHeight="1"/>
    <row r="590" customFormat="1" ht="12" customHeight="1"/>
    <row r="591" customFormat="1" ht="12" customHeight="1"/>
    <row r="592" customFormat="1" ht="12" customHeight="1"/>
    <row r="593" customFormat="1" ht="12" customHeight="1"/>
    <row r="594" customFormat="1" ht="12" customHeight="1"/>
    <row r="595" customFormat="1" ht="12" customHeight="1"/>
    <row r="596" customFormat="1" ht="12" customHeight="1"/>
    <row r="597" customFormat="1" ht="12" customHeight="1"/>
    <row r="598" customFormat="1" ht="12" customHeight="1"/>
    <row r="599" customFormat="1" ht="12" customHeight="1"/>
    <row r="600" customFormat="1" ht="12" customHeight="1"/>
    <row r="601" customFormat="1" ht="12" customHeight="1"/>
    <row r="602" customFormat="1" ht="12" customHeight="1"/>
    <row r="603" customFormat="1" ht="12" customHeight="1"/>
    <row r="604" customFormat="1" ht="12" customHeight="1"/>
    <row r="605" customFormat="1" ht="12" customHeight="1"/>
    <row r="606" customFormat="1" ht="12" customHeight="1"/>
    <row r="607" customFormat="1" ht="12" customHeight="1"/>
    <row r="608" customFormat="1" ht="12" customHeight="1"/>
    <row r="609" customFormat="1" ht="12" customHeight="1"/>
    <row r="610" customFormat="1" ht="12" customHeight="1"/>
    <row r="611" customFormat="1" ht="12" customHeight="1"/>
    <row r="612" customFormat="1" ht="12" customHeight="1"/>
    <row r="613" customFormat="1" ht="12" customHeight="1"/>
    <row r="614" customFormat="1" ht="12" customHeight="1"/>
    <row r="615" customFormat="1" ht="12" customHeight="1"/>
    <row r="616" customFormat="1" ht="12" customHeight="1"/>
    <row r="617" customFormat="1" ht="12" customHeight="1"/>
    <row r="618" customFormat="1" ht="12" customHeight="1"/>
    <row r="619" customFormat="1" ht="12" customHeight="1"/>
    <row r="620" customFormat="1" ht="12" customHeight="1"/>
    <row r="621" customFormat="1" ht="12" customHeight="1"/>
    <row r="622" customFormat="1" ht="12" customHeight="1"/>
    <row r="623" customFormat="1" ht="12" customHeight="1"/>
    <row r="624" customFormat="1" ht="12" customHeight="1"/>
    <row r="625" customFormat="1" ht="12" customHeight="1"/>
    <row r="626" customFormat="1" ht="12" customHeight="1"/>
    <row r="627" customFormat="1" ht="12" customHeight="1"/>
    <row r="628" customFormat="1" ht="12" customHeight="1"/>
    <row r="629" customFormat="1" ht="12" customHeight="1"/>
    <row r="630" customFormat="1" ht="12" customHeight="1"/>
    <row r="631" customFormat="1" ht="12" customHeight="1"/>
    <row r="632" customFormat="1" ht="12" customHeight="1"/>
    <row r="633" customFormat="1" ht="12" customHeight="1"/>
    <row r="634" customFormat="1" ht="12" customHeight="1"/>
    <row r="635" customFormat="1" ht="12" customHeight="1"/>
    <row r="636" customFormat="1" ht="12" customHeight="1"/>
    <row r="637" customFormat="1" ht="12" customHeight="1"/>
    <row r="638" customFormat="1" ht="12" customHeight="1"/>
    <row r="639" customFormat="1" ht="12" customHeight="1"/>
    <row r="640" customFormat="1" ht="12" customHeight="1"/>
    <row r="641" customFormat="1" ht="12" customHeight="1"/>
    <row r="642" customFormat="1" ht="12" customHeight="1"/>
    <row r="643" customFormat="1" ht="12" customHeight="1"/>
    <row r="644" customFormat="1" ht="12" customHeight="1"/>
    <row r="645" customFormat="1" ht="12" customHeight="1"/>
    <row r="646" customFormat="1" ht="12" customHeight="1"/>
    <row r="647" customFormat="1" ht="12" customHeight="1"/>
    <row r="648" customFormat="1" ht="12" customHeight="1"/>
    <row r="649" customFormat="1" ht="12" customHeight="1"/>
    <row r="650" customFormat="1" ht="12" customHeight="1"/>
    <row r="651" customFormat="1" ht="12" customHeight="1"/>
    <row r="652" customFormat="1" ht="12" customHeight="1"/>
    <row r="653" customFormat="1" ht="12" customHeight="1"/>
    <row r="654" customFormat="1" ht="12" customHeight="1"/>
    <row r="655" customFormat="1" ht="12" customHeight="1"/>
    <row r="656" customFormat="1" ht="12" customHeight="1"/>
    <row r="657" customFormat="1" ht="12" customHeight="1"/>
    <row r="658" customFormat="1" ht="12" customHeight="1"/>
    <row r="659" customFormat="1" ht="12" customHeight="1"/>
    <row r="660" customFormat="1" ht="12" customHeight="1"/>
    <row r="661" customFormat="1" ht="12" customHeight="1"/>
    <row r="662" customFormat="1" ht="12" customHeight="1"/>
    <row r="663" customFormat="1" ht="12" customHeight="1"/>
    <row r="664" customFormat="1" ht="12" customHeight="1"/>
    <row r="665" customFormat="1" ht="12" customHeight="1"/>
    <row r="666" customFormat="1" ht="12" customHeight="1"/>
    <row r="667" customFormat="1" ht="12" customHeight="1"/>
    <row r="668" customFormat="1" ht="12" customHeight="1"/>
    <row r="669" customFormat="1" ht="12" customHeight="1"/>
    <row r="670" customFormat="1" ht="12" customHeight="1"/>
    <row r="671" customFormat="1" ht="12" customHeight="1"/>
    <row r="672" customFormat="1" ht="12" customHeight="1"/>
    <row r="673" customFormat="1" ht="12" customHeight="1"/>
    <row r="674" customFormat="1" ht="12" customHeight="1"/>
    <row r="675" customFormat="1" ht="12" customHeight="1"/>
    <row r="676" customFormat="1" ht="12" customHeight="1"/>
    <row r="677" customFormat="1" ht="12" customHeight="1"/>
    <row r="678" customFormat="1" ht="12" customHeight="1"/>
    <row r="679" customFormat="1" ht="12" customHeight="1"/>
    <row r="680" customFormat="1" ht="12" customHeight="1"/>
    <row r="681" customFormat="1" ht="12" customHeight="1"/>
    <row r="682" customFormat="1" ht="12" customHeight="1"/>
    <row r="683" customFormat="1" ht="12" customHeight="1"/>
    <row r="684" customFormat="1" ht="12" customHeight="1"/>
    <row r="685" customFormat="1" ht="12" customHeight="1"/>
    <row r="686" customFormat="1" ht="12" customHeight="1"/>
    <row r="687" customFormat="1" ht="12" customHeight="1"/>
    <row r="688" customFormat="1" ht="12" customHeight="1"/>
    <row r="689" customFormat="1" ht="12" customHeight="1"/>
    <row r="690" customFormat="1" ht="12" customHeight="1"/>
    <row r="691" customFormat="1" ht="12" customHeight="1"/>
    <row r="692" customFormat="1" ht="12" customHeight="1"/>
    <row r="693" customFormat="1" ht="12" customHeight="1"/>
    <row r="694" customFormat="1" ht="12" customHeight="1"/>
    <row r="695" customFormat="1" ht="12" customHeight="1"/>
    <row r="696" customFormat="1" ht="12" customHeight="1"/>
    <row r="697" customFormat="1" ht="12" customHeight="1"/>
    <row r="698" customFormat="1" ht="12" customHeight="1"/>
    <row r="699" customFormat="1" ht="12" customHeight="1"/>
    <row r="700" customFormat="1" ht="12" customHeight="1"/>
    <row r="701" customFormat="1" ht="12" customHeight="1"/>
    <row r="702" customFormat="1" ht="12" customHeight="1"/>
    <row r="703" customFormat="1" ht="12" customHeight="1"/>
    <row r="704" customFormat="1" ht="12" customHeight="1"/>
    <row r="705" customFormat="1" ht="12" customHeight="1"/>
    <row r="706" customFormat="1" ht="12" customHeight="1"/>
    <row r="707" customFormat="1" ht="12" customHeight="1"/>
    <row r="708" customFormat="1" ht="12" customHeight="1"/>
    <row r="709" customFormat="1" ht="12" customHeight="1"/>
    <row r="710" customFormat="1" ht="12" customHeight="1"/>
    <row r="711" customFormat="1" ht="12" customHeight="1"/>
    <row r="712" customFormat="1" ht="12" customHeight="1"/>
    <row r="713" customFormat="1" ht="12" customHeight="1"/>
    <row r="714" customFormat="1" ht="12" customHeight="1"/>
    <row r="715" customFormat="1" ht="12" customHeight="1"/>
    <row r="716" customFormat="1" ht="12" customHeight="1"/>
    <row r="717" customFormat="1" ht="12" customHeight="1"/>
    <row r="718" customFormat="1" ht="12" customHeight="1"/>
    <row r="719" customFormat="1" ht="12" customHeight="1"/>
    <row r="720" customFormat="1" ht="12" customHeight="1"/>
    <row r="721" customFormat="1" ht="12" customHeight="1"/>
    <row r="722" customFormat="1" ht="12" customHeight="1"/>
    <row r="723" customFormat="1" ht="12" customHeight="1"/>
    <row r="724" customFormat="1" ht="12" customHeight="1"/>
    <row r="725" customFormat="1" ht="12" customHeight="1"/>
    <row r="726" customFormat="1" ht="12" customHeight="1"/>
    <row r="727" customFormat="1" ht="12" customHeight="1"/>
    <row r="728" customFormat="1" ht="12" customHeight="1"/>
    <row r="729" customFormat="1" ht="12" customHeight="1"/>
    <row r="730" customFormat="1" ht="12" customHeight="1"/>
    <row r="731" customFormat="1" ht="12" customHeight="1"/>
    <row r="732" customFormat="1" ht="12" customHeight="1"/>
    <row r="733" customFormat="1" ht="12" customHeight="1"/>
    <row r="734" customFormat="1" ht="12" customHeight="1"/>
    <row r="735" customFormat="1" ht="12" customHeight="1"/>
    <row r="736" customFormat="1" ht="12" customHeight="1"/>
    <row r="737" customFormat="1" ht="12" customHeight="1"/>
    <row r="738" customFormat="1" ht="12" customHeight="1"/>
    <row r="739" customFormat="1" ht="12" customHeight="1"/>
    <row r="740" customFormat="1" ht="12" customHeight="1"/>
    <row r="741" customFormat="1" ht="12" customHeight="1"/>
    <row r="742" customFormat="1" ht="12" customHeight="1"/>
    <row r="743" customFormat="1" ht="12" customHeight="1"/>
    <row r="744" customFormat="1" ht="12" customHeight="1"/>
    <row r="745" customFormat="1" ht="12" customHeight="1"/>
    <row r="746" customFormat="1" ht="12" customHeight="1"/>
    <row r="747" customFormat="1" ht="12" customHeight="1"/>
    <row r="748" customFormat="1" ht="12" customHeight="1"/>
    <row r="749" customFormat="1" ht="12" customHeight="1"/>
    <row r="750" customFormat="1" ht="12" customHeight="1"/>
    <row r="751" customFormat="1" ht="12" customHeight="1"/>
    <row r="752" customFormat="1" ht="12" customHeight="1"/>
    <row r="753" customFormat="1" ht="12" customHeight="1"/>
    <row r="754" customFormat="1" ht="12" customHeight="1"/>
    <row r="755" customFormat="1" ht="12" customHeight="1"/>
    <row r="756" customFormat="1" ht="12" customHeight="1"/>
    <row r="757" customFormat="1" ht="12" customHeight="1"/>
    <row r="758" customFormat="1" ht="12" customHeight="1"/>
    <row r="759" customFormat="1" ht="12" customHeight="1"/>
    <row r="760" customFormat="1" ht="12" customHeight="1"/>
    <row r="761" customFormat="1" ht="12" customHeight="1"/>
    <row r="762" customFormat="1" ht="12" customHeight="1"/>
    <row r="763" customFormat="1" ht="12" customHeight="1"/>
    <row r="764" customFormat="1" ht="12" customHeight="1"/>
    <row r="765" customFormat="1" ht="12" customHeight="1"/>
    <row r="766" customFormat="1" ht="12" customHeight="1"/>
    <row r="767" customFormat="1" ht="12" customHeight="1"/>
    <row r="768" customFormat="1" ht="12" customHeight="1"/>
    <row r="769" customFormat="1" ht="12" customHeight="1"/>
    <row r="770" customFormat="1" ht="12" customHeight="1"/>
    <row r="771" customFormat="1" ht="12" customHeight="1"/>
    <row r="772" customFormat="1" ht="12" customHeight="1"/>
    <row r="773" customFormat="1" ht="12" customHeight="1"/>
    <row r="774" customFormat="1" ht="12" customHeight="1"/>
    <row r="775" customFormat="1" ht="12" customHeight="1"/>
    <row r="776" customFormat="1" ht="12" customHeight="1"/>
    <row r="777" customFormat="1" ht="12" customHeight="1"/>
    <row r="778" customFormat="1" ht="12" customHeight="1"/>
    <row r="779" customFormat="1" ht="12" customHeight="1"/>
    <row r="780" customFormat="1" ht="12" customHeight="1"/>
    <row r="781" customFormat="1" ht="12" customHeight="1"/>
    <row r="782" customFormat="1" ht="12" customHeight="1"/>
    <row r="783" customFormat="1" ht="12" customHeight="1"/>
    <row r="784" customFormat="1" ht="12" customHeight="1"/>
    <row r="785" customFormat="1" ht="12" customHeight="1"/>
    <row r="786" customFormat="1" ht="12" customHeight="1"/>
    <row r="787" customFormat="1" ht="12" customHeight="1"/>
    <row r="788" customFormat="1" ht="12" customHeight="1"/>
    <row r="789" customFormat="1" ht="12" customHeight="1"/>
    <row r="790" customFormat="1" ht="12" customHeight="1"/>
    <row r="791" customFormat="1" ht="12" customHeight="1"/>
    <row r="792" customFormat="1" ht="12" customHeight="1"/>
    <row r="793" customFormat="1" ht="12" customHeight="1"/>
    <row r="794" customFormat="1" ht="12" customHeight="1"/>
    <row r="795" customFormat="1" ht="12" customHeight="1"/>
    <row r="796" customFormat="1" ht="12" customHeight="1"/>
    <row r="797" customFormat="1" ht="12" customHeight="1"/>
    <row r="798" customFormat="1" ht="12" customHeight="1"/>
    <row r="799" customFormat="1" ht="12" customHeight="1"/>
    <row r="800" customFormat="1" ht="12" customHeight="1"/>
    <row r="801" customFormat="1" ht="12" customHeight="1"/>
    <row r="802" customFormat="1" ht="12" customHeight="1"/>
    <row r="803" customFormat="1" ht="12" customHeight="1"/>
    <row r="804" customFormat="1" ht="12" customHeight="1"/>
    <row r="805" customFormat="1" ht="12" customHeight="1"/>
    <row r="806" customFormat="1" ht="12" customHeight="1"/>
    <row r="807" customFormat="1" ht="12" customHeight="1"/>
    <row r="808" customFormat="1" ht="12" customHeight="1"/>
    <row r="809" customFormat="1" ht="12" customHeight="1"/>
    <row r="810" customFormat="1" ht="12" customHeight="1"/>
    <row r="811" customFormat="1" ht="12" customHeight="1"/>
    <row r="812" customFormat="1" ht="12" customHeight="1"/>
    <row r="813" customFormat="1" ht="12" customHeight="1"/>
    <row r="814" customFormat="1" ht="12" customHeight="1"/>
    <row r="815" customFormat="1" ht="12" customHeight="1"/>
    <row r="816" customFormat="1" ht="12" customHeight="1"/>
    <row r="817" customFormat="1" ht="12" customHeight="1"/>
    <row r="818" customFormat="1" ht="12" customHeight="1"/>
    <row r="819" customFormat="1" ht="12" customHeight="1"/>
    <row r="820" customFormat="1" ht="12" customHeight="1"/>
    <row r="821" customFormat="1" ht="12" customHeight="1"/>
    <row r="822" customFormat="1" ht="12" customHeight="1"/>
    <row r="823" customFormat="1" ht="12" customHeight="1"/>
    <row r="824" customFormat="1" ht="12" customHeight="1"/>
    <row r="825" customFormat="1" ht="12" customHeight="1"/>
    <row r="826" customFormat="1" ht="12" customHeight="1"/>
    <row r="827" customFormat="1" ht="12" customHeight="1"/>
    <row r="828" customFormat="1" ht="12" customHeight="1"/>
    <row r="829" customFormat="1" ht="12" customHeight="1"/>
    <row r="830" customFormat="1" ht="12" customHeight="1"/>
    <row r="831" customFormat="1" ht="12" customHeight="1"/>
    <row r="832" customFormat="1" ht="12" customHeight="1"/>
    <row r="833" customFormat="1" ht="12" customHeight="1"/>
    <row r="834" customFormat="1" ht="12" customHeight="1"/>
    <row r="835" customFormat="1" ht="12" customHeight="1"/>
    <row r="836" customFormat="1" ht="12" customHeight="1"/>
    <row r="837" customFormat="1" ht="12" customHeight="1"/>
    <row r="838" customFormat="1" ht="12" customHeight="1"/>
    <row r="839" customFormat="1" ht="12" customHeight="1"/>
    <row r="840" customFormat="1" ht="12" customHeight="1"/>
    <row r="841" customFormat="1" ht="12" customHeight="1"/>
    <row r="842" customFormat="1" ht="12" customHeight="1"/>
    <row r="843" customFormat="1" ht="12" customHeight="1"/>
    <row r="844" customFormat="1" ht="12" customHeight="1"/>
    <row r="845" customFormat="1" ht="12" customHeight="1"/>
    <row r="846" customFormat="1" ht="12" customHeight="1"/>
    <row r="847" customFormat="1" ht="12" customHeight="1"/>
    <row r="848" customFormat="1" ht="12" customHeight="1"/>
    <row r="849" customFormat="1" ht="12" customHeight="1"/>
    <row r="850" customFormat="1" ht="12" customHeight="1"/>
    <row r="851" customFormat="1" ht="12" customHeight="1"/>
    <row r="852" customFormat="1" ht="12" customHeight="1"/>
    <row r="853" customFormat="1" ht="12" customHeight="1"/>
    <row r="854" customFormat="1" ht="12" customHeight="1"/>
    <row r="855" customFormat="1" ht="12" customHeight="1"/>
    <row r="856" customFormat="1" ht="12" customHeight="1"/>
    <row r="857" customFormat="1" ht="12" customHeight="1"/>
    <row r="858" customFormat="1" ht="12" customHeight="1"/>
    <row r="859" customFormat="1" ht="12" customHeight="1"/>
    <row r="860" customFormat="1" ht="12" customHeight="1"/>
    <row r="861" customFormat="1" ht="12" customHeight="1"/>
    <row r="862" customFormat="1" ht="12" customHeight="1"/>
    <row r="863" customFormat="1" ht="12" customHeight="1"/>
    <row r="864" customFormat="1" ht="12" customHeight="1"/>
    <row r="865" customFormat="1" ht="12" customHeight="1"/>
    <row r="866" customFormat="1" ht="12" customHeight="1"/>
    <row r="867" customFormat="1" ht="12" customHeight="1"/>
    <row r="868" customFormat="1" ht="12" customHeight="1"/>
    <row r="869" customFormat="1" ht="12" customHeight="1"/>
    <row r="870" customFormat="1" ht="12" customHeight="1"/>
    <row r="871" customFormat="1" ht="12" customHeight="1"/>
    <row r="872" customFormat="1" ht="12" customHeight="1"/>
    <row r="873" customFormat="1" ht="12" customHeight="1"/>
    <row r="874" customFormat="1" ht="12" customHeight="1"/>
    <row r="875" customFormat="1" ht="12" customHeight="1"/>
    <row r="876" customFormat="1" ht="12" customHeight="1"/>
    <row r="877" customFormat="1" ht="12" customHeight="1"/>
    <row r="878" customFormat="1" ht="12" customHeight="1"/>
    <row r="879" customFormat="1" ht="12" customHeight="1"/>
    <row r="880" customFormat="1" ht="12" customHeight="1"/>
    <row r="881" customFormat="1" ht="12" customHeight="1"/>
    <row r="882" customFormat="1" ht="12" customHeight="1"/>
    <row r="883" customFormat="1" ht="12" customHeight="1"/>
    <row r="884" customFormat="1" ht="12" customHeight="1"/>
    <row r="885" customFormat="1" ht="12" customHeight="1"/>
    <row r="886" customFormat="1" ht="12" customHeight="1"/>
    <row r="887" customFormat="1" ht="12" customHeight="1"/>
    <row r="888" customFormat="1" ht="12" customHeight="1"/>
    <row r="889" customFormat="1" ht="12" customHeight="1"/>
    <row r="890" customFormat="1" ht="12" customHeight="1"/>
    <row r="891" customFormat="1" ht="12" customHeight="1"/>
    <row r="892" customFormat="1" ht="12" customHeight="1"/>
    <row r="893" customFormat="1" ht="12" customHeight="1"/>
    <row r="894" customFormat="1" ht="12" customHeight="1"/>
    <row r="895" customFormat="1" ht="12" customHeight="1"/>
    <row r="896" customFormat="1" ht="12" customHeight="1"/>
    <row r="897" customFormat="1" ht="12" customHeight="1"/>
    <row r="898" customFormat="1" ht="12" customHeight="1"/>
    <row r="899" customFormat="1" ht="12" customHeight="1"/>
    <row r="900" customFormat="1" ht="12" customHeight="1"/>
    <row r="901" customFormat="1" ht="12" customHeight="1"/>
    <row r="902" customFormat="1" ht="12" customHeight="1"/>
    <row r="903" customFormat="1" ht="12" customHeight="1"/>
    <row r="904" customFormat="1" ht="12" customHeight="1"/>
    <row r="905" customFormat="1" ht="12" customHeight="1"/>
    <row r="906" customFormat="1" ht="12" customHeight="1"/>
    <row r="907" customFormat="1" ht="12" customHeight="1"/>
    <row r="908" customFormat="1" ht="12" customHeight="1"/>
    <row r="909" customFormat="1" ht="12" customHeight="1"/>
    <row r="910" customFormat="1" ht="12" customHeight="1"/>
    <row r="911" customFormat="1" ht="12" customHeight="1"/>
    <row r="912" customFormat="1" ht="12" customHeight="1"/>
    <row r="913" customFormat="1" ht="12" customHeight="1"/>
    <row r="914" customFormat="1" ht="12" customHeight="1"/>
    <row r="915" customFormat="1" ht="12" customHeight="1"/>
    <row r="916" customFormat="1" ht="12" customHeight="1"/>
    <row r="917" customFormat="1" ht="12" customHeight="1"/>
    <row r="918" customFormat="1" ht="12" customHeight="1"/>
    <row r="919" customFormat="1" ht="12" customHeight="1"/>
    <row r="920" customFormat="1" ht="12" customHeight="1"/>
    <row r="921" customFormat="1" ht="12" customHeight="1"/>
    <row r="922" customFormat="1" ht="12" customHeight="1"/>
    <row r="923" customFormat="1" ht="12" customHeight="1"/>
    <row r="924" customFormat="1" ht="12" customHeight="1"/>
    <row r="925" customFormat="1" ht="12" customHeight="1"/>
    <row r="926" customFormat="1" ht="12" customHeight="1"/>
    <row r="927" customFormat="1" ht="12" customHeight="1"/>
    <row r="928" customFormat="1" ht="12" customHeight="1"/>
    <row r="929" customFormat="1" ht="12" customHeight="1"/>
    <row r="930" customFormat="1" ht="12" customHeight="1"/>
    <row r="931" customFormat="1" ht="12" customHeight="1"/>
    <row r="932" customFormat="1" ht="12" customHeight="1"/>
    <row r="933" customFormat="1" ht="12" customHeight="1"/>
    <row r="934" customFormat="1" ht="12" customHeight="1"/>
    <row r="935" customFormat="1" ht="12" customHeight="1"/>
    <row r="936" customFormat="1" ht="12" customHeight="1"/>
    <row r="937" customFormat="1" ht="12" customHeight="1"/>
    <row r="938" customFormat="1" ht="12" customHeight="1"/>
    <row r="939" customFormat="1" ht="12" customHeight="1"/>
    <row r="940" customFormat="1" ht="12" customHeight="1"/>
    <row r="941" customFormat="1" ht="12" customHeight="1"/>
    <row r="942" customFormat="1" ht="12" customHeight="1"/>
    <row r="943" customFormat="1" ht="12" customHeight="1"/>
    <row r="944" customFormat="1" ht="12" customHeight="1"/>
    <row r="945" customFormat="1" ht="12" customHeight="1"/>
    <row r="946" customFormat="1" ht="12" customHeight="1"/>
    <row r="947" customFormat="1" ht="12" customHeight="1"/>
    <row r="948" customFormat="1" ht="12" customHeight="1"/>
    <row r="949" customFormat="1" ht="12" customHeight="1"/>
    <row r="950" customFormat="1" ht="12" customHeight="1"/>
    <row r="951" customFormat="1" ht="12" customHeight="1"/>
    <row r="952" customFormat="1" ht="12" customHeight="1"/>
    <row r="953" customFormat="1" ht="12" customHeight="1"/>
    <row r="954" customFormat="1" ht="12" customHeight="1"/>
    <row r="955" customFormat="1" ht="12" customHeight="1"/>
    <row r="956" customFormat="1" ht="12" customHeight="1"/>
    <row r="957" customFormat="1" ht="12" customHeight="1"/>
    <row r="958" customFormat="1" ht="12" customHeight="1"/>
    <row r="959" customFormat="1" ht="12" customHeight="1"/>
    <row r="960" customFormat="1" ht="12" customHeight="1"/>
    <row r="961" customFormat="1" ht="12" customHeight="1"/>
    <row r="962" customFormat="1" ht="12" customHeight="1"/>
    <row r="963" customFormat="1" ht="12" customHeight="1"/>
    <row r="964" customFormat="1" ht="12" customHeight="1"/>
    <row r="965" customFormat="1" ht="12" customHeight="1"/>
    <row r="966" customFormat="1" ht="12" customHeight="1"/>
    <row r="967" customFormat="1" ht="12" customHeight="1"/>
    <row r="968" customFormat="1" ht="12" customHeight="1"/>
    <row r="969" customFormat="1" ht="12" customHeight="1"/>
    <row r="970" customFormat="1" ht="12" customHeight="1"/>
    <row r="971" customFormat="1" ht="12" customHeight="1"/>
    <row r="972" customFormat="1" ht="12" customHeight="1"/>
    <row r="973" customFormat="1" ht="12" customHeight="1"/>
    <row r="974" customFormat="1" ht="12" customHeight="1"/>
    <row r="975" customFormat="1" ht="12" customHeight="1"/>
    <row r="976" customFormat="1" ht="12" customHeight="1"/>
    <row r="977" customFormat="1" ht="12" customHeight="1"/>
    <row r="978" customFormat="1" ht="12" customHeight="1"/>
    <row r="979" customFormat="1" ht="12" customHeight="1"/>
    <row r="980" customFormat="1" ht="12" customHeight="1"/>
    <row r="981" customFormat="1" ht="12" customHeight="1"/>
    <row r="982" customFormat="1" ht="12" customHeight="1"/>
    <row r="983" customFormat="1" ht="12" customHeight="1"/>
    <row r="984" customFormat="1" ht="12" customHeight="1"/>
    <row r="985" customFormat="1" ht="12" customHeight="1"/>
    <row r="986" customFormat="1" ht="12" customHeight="1"/>
    <row r="987" customFormat="1" ht="12" customHeight="1"/>
    <row r="988" customFormat="1" ht="12" customHeight="1"/>
    <row r="989" customFormat="1" ht="12" customHeight="1"/>
    <row r="990" customFormat="1" ht="12" customHeight="1"/>
    <row r="991" customFormat="1" ht="12" customHeight="1"/>
    <row r="992" customFormat="1" ht="12" customHeight="1"/>
    <row r="993" customFormat="1" ht="12" customHeight="1"/>
    <row r="994" customFormat="1" ht="12" customHeight="1"/>
    <row r="995" customFormat="1" ht="12" customHeight="1"/>
    <row r="996" customFormat="1" ht="12" customHeight="1"/>
    <row r="997" customFormat="1" ht="12" customHeight="1"/>
    <row r="998" customFormat="1" ht="12" customHeight="1"/>
    <row r="999" customFormat="1" ht="12" customHeight="1"/>
    <row r="1000" customFormat="1" ht="12" customHeight="1"/>
  </sheetData>
  <mergeCells count="1">
    <mergeCell ref="C1:D1"/>
  </mergeCells>
  <dataValidations count="2">
    <dataValidation type="list" allowBlank="1" showErrorMessage="1" sqref="B4" xr:uid="{5E1ABA63-027C-134B-BF1F-EB8F8160793D}">
      <formula1>arbeiders</formula1>
    </dataValidation>
    <dataValidation type="list" allowBlank="1" showErrorMessage="1" sqref="B5" xr:uid="{219EEDB4-6BB6-FC4C-B02F-793CCE295C5D}">
      <formula1>productie</formula1>
    </dataValidation>
  </dataValidations>
  <pageMargins left="0.75" right="0.75" top="1" bottom="1" header="0" footer="0"/>
  <pageSetup paperSize="9" orientation="portrait"/>
  <legacyDrawing r:id="rId1"/>
</worksheet>
</file>

<file path=xl/worksheets/sheet5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>
    <pageSetUpPr fitToPage="1"/>
  </sheetPr>
  <dimension ref="A1:Z1000"/>
  <sheetViews>
    <sheetView workbookViewId="0">
      <selection sqref="A1:XFD1048576"/>
    </sheetView>
  </sheetViews>
  <sheetFormatPr defaultColWidth="14.5" defaultRowHeight="15" customHeight="1"/>
  <cols>
    <col min="1" max="1" width="39.625" customWidth="1"/>
    <col min="2" max="2" width="12.5" customWidth="1"/>
    <col min="3" max="3" width="12" customWidth="1"/>
    <col min="4" max="4" width="12.5" customWidth="1"/>
    <col min="5" max="26" width="11" customWidth="1"/>
  </cols>
  <sheetData>
    <row r="1" spans="1:26" s="93" customFormat="1" ht="15.95" customHeight="1">
      <c r="A1" s="128" t="s">
        <v>40</v>
      </c>
      <c r="B1" s="129">
        <v>2026</v>
      </c>
      <c r="C1" s="169" t="s">
        <v>153</v>
      </c>
      <c r="D1" s="182"/>
    </row>
    <row r="2" spans="1:26" ht="12" customHeight="1"/>
    <row r="3" spans="1:26" ht="12" customHeight="1">
      <c r="A3" s="17" t="s">
        <v>42</v>
      </c>
      <c r="B3" s="18" t="s">
        <v>15</v>
      </c>
    </row>
    <row r="4" spans="1:26" ht="12" customHeight="1">
      <c r="A4" s="17" t="s">
        <v>43</v>
      </c>
      <c r="B4" s="18" t="s">
        <v>15</v>
      </c>
    </row>
    <row r="5" spans="1:26" ht="12" customHeight="1">
      <c r="A5" s="17" t="s">
        <v>44</v>
      </c>
      <c r="B5" s="18" t="s">
        <v>15</v>
      </c>
    </row>
    <row r="6" spans="1:26" ht="12" customHeight="1">
      <c r="A6" s="17" t="s">
        <v>45</v>
      </c>
      <c r="B6" s="19">
        <v>0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2" customHeight="1"/>
    <row r="8" spans="1:26" ht="12" customHeight="1">
      <c r="A8" s="15" t="s">
        <v>46</v>
      </c>
    </row>
    <row r="9" spans="1:26" ht="12" customHeight="1">
      <c r="A9" s="17" t="s">
        <v>47</v>
      </c>
      <c r="B9" s="20" t="s">
        <v>152</v>
      </c>
    </row>
    <row r="10" spans="1:26" ht="12" customHeight="1">
      <c r="A10" s="17" t="s">
        <v>49</v>
      </c>
      <c r="B10" s="18" t="s">
        <v>15</v>
      </c>
    </row>
    <row r="11" spans="1:26" ht="12" customHeight="1">
      <c r="A11" s="17" t="s">
        <v>50</v>
      </c>
      <c r="B11" s="18" t="s">
        <v>15</v>
      </c>
      <c r="C11" s="7" t="s">
        <v>15</v>
      </c>
      <c r="D11" s="6" t="s">
        <v>15</v>
      </c>
      <c r="E11" s="6"/>
      <c r="F11" s="6"/>
    </row>
    <row r="12" spans="1:26" ht="12" customHeight="1">
      <c r="A12" s="17" t="s">
        <v>51</v>
      </c>
      <c r="B12" s="18" t="s">
        <v>15</v>
      </c>
      <c r="C12" s="7" t="s">
        <v>15</v>
      </c>
      <c r="D12" s="6"/>
      <c r="E12" s="6"/>
      <c r="F12" s="6"/>
    </row>
    <row r="13" spans="1:26" ht="12" customHeight="1">
      <c r="A13" s="17" t="s">
        <v>52</v>
      </c>
      <c r="B13" s="18" t="s">
        <v>15</v>
      </c>
      <c r="C13" s="7" t="s">
        <v>15</v>
      </c>
    </row>
    <row r="14" spans="1:26" ht="12" customHeight="1"/>
    <row r="15" spans="1:26" ht="12" customHeight="1">
      <c r="A15" s="17" t="s">
        <v>107</v>
      </c>
      <c r="B15" s="21">
        <v>0</v>
      </c>
    </row>
    <row r="16" spans="1:26" ht="12" customHeight="1">
      <c r="A16" s="17" t="s">
        <v>108</v>
      </c>
      <c r="B16" s="21">
        <v>0</v>
      </c>
    </row>
    <row r="17" spans="1:16" ht="12" customHeight="1">
      <c r="A17" s="17" t="s">
        <v>109</v>
      </c>
      <c r="B17" s="21">
        <v>0</v>
      </c>
    </row>
    <row r="18" spans="1:16" ht="12" customHeight="1"/>
    <row r="19" spans="1:16" ht="12" customHeight="1">
      <c r="A19" s="17" t="s">
        <v>133</v>
      </c>
      <c r="B19" s="21">
        <f t="shared" ref="B19:B21" si="0">B15*3/13/38</f>
        <v>0</v>
      </c>
    </row>
    <row r="20" spans="1:16" ht="12" customHeight="1">
      <c r="A20" s="17" t="s">
        <v>134</v>
      </c>
      <c r="B20" s="21">
        <f t="shared" si="0"/>
        <v>0</v>
      </c>
    </row>
    <row r="21" spans="1:16" ht="12" customHeight="1">
      <c r="A21" s="17" t="s">
        <v>135</v>
      </c>
      <c r="B21" s="21">
        <f t="shared" si="0"/>
        <v>0</v>
      </c>
    </row>
    <row r="22" spans="1:16" ht="12" customHeight="1">
      <c r="A22" s="7" t="s">
        <v>15</v>
      </c>
      <c r="B22" s="7" t="s">
        <v>15</v>
      </c>
      <c r="C22" s="7" t="s">
        <v>15</v>
      </c>
    </row>
    <row r="23" spans="1:16" ht="12" customHeight="1">
      <c r="A23" s="17" t="s">
        <v>75</v>
      </c>
      <c r="B23" s="8">
        <f>'RSZ-tarieven'!B5</f>
        <v>0.30609999999999998</v>
      </c>
      <c r="C23" s="8"/>
    </row>
    <row r="24" spans="1:16" ht="12" customHeight="1">
      <c r="A24" s="17" t="s">
        <v>76</v>
      </c>
      <c r="B24" s="8">
        <f>'RSZ-tarieven'!B15</f>
        <v>1.9799999999999998E-2</v>
      </c>
      <c r="C24" s="8"/>
    </row>
    <row r="25" spans="1:16" ht="12" customHeight="1">
      <c r="A25" s="17" t="s">
        <v>77</v>
      </c>
      <c r="B25" s="22">
        <f>IF(B6&lt;10,0,1.69%)</f>
        <v>0</v>
      </c>
      <c r="C25" s="8"/>
    </row>
    <row r="26" spans="1:16" ht="12" customHeight="1">
      <c r="A26" s="17" t="s">
        <v>136</v>
      </c>
      <c r="B26" s="26">
        <f>IF(B15&gt;3744,0,0.14*(11233.89-(B15*3))/13/5/38)</f>
        <v>0.63673870445344127</v>
      </c>
      <c r="C26" s="6" t="s">
        <v>15</v>
      </c>
    </row>
    <row r="27" spans="1:16" ht="12" customHeight="1">
      <c r="A27" s="17" t="s">
        <v>79</v>
      </c>
      <c r="B27" s="27"/>
      <c r="C27" s="8" t="s">
        <v>154</v>
      </c>
    </row>
    <row r="28" spans="1:16" ht="12" customHeight="1">
      <c r="A28" s="17" t="s">
        <v>80</v>
      </c>
      <c r="B28" s="27"/>
      <c r="C28" s="8" t="s">
        <v>154</v>
      </c>
      <c r="J28" s="28" t="s">
        <v>15</v>
      </c>
      <c r="M28" s="29" t="s">
        <v>15</v>
      </c>
      <c r="P28" s="24"/>
    </row>
    <row r="29" spans="1:16" ht="12" customHeight="1">
      <c r="I29" s="28" t="s">
        <v>15</v>
      </c>
      <c r="J29" s="28"/>
      <c r="M29" s="29"/>
      <c r="P29" s="24"/>
    </row>
    <row r="30" spans="1:16" ht="12" customHeight="1">
      <c r="B30" s="30">
        <f>B1</f>
        <v>2026</v>
      </c>
      <c r="C30" s="20" t="s">
        <v>82</v>
      </c>
      <c r="D30" s="20" t="s">
        <v>83</v>
      </c>
      <c r="E30" s="20" t="s">
        <v>84</v>
      </c>
      <c r="F30" s="20" t="s">
        <v>85</v>
      </c>
      <c r="G30" s="20" t="s">
        <v>86</v>
      </c>
      <c r="H30" s="20" t="s">
        <v>87</v>
      </c>
      <c r="I30" s="20" t="s">
        <v>89</v>
      </c>
      <c r="J30" s="20" t="s">
        <v>90</v>
      </c>
      <c r="K30" s="20" t="s">
        <v>91</v>
      </c>
      <c r="L30" s="20" t="s">
        <v>92</v>
      </c>
      <c r="M30" s="20" t="s">
        <v>93</v>
      </c>
      <c r="N30" s="20" t="s">
        <v>95</v>
      </c>
    </row>
    <row r="31" spans="1:16" ht="12" customHeight="1">
      <c r="A31" s="27" t="s">
        <v>155</v>
      </c>
      <c r="B31" s="44">
        <f t="shared" ref="B31:B33" si="1">SUM(C31:N31)</f>
        <v>0</v>
      </c>
      <c r="C31" s="45">
        <v>0</v>
      </c>
      <c r="D31" s="46">
        <v>0</v>
      </c>
      <c r="E31" s="46">
        <v>0</v>
      </c>
      <c r="F31" s="46">
        <v>0</v>
      </c>
      <c r="G31" s="46">
        <v>0</v>
      </c>
      <c r="H31" s="46">
        <v>0</v>
      </c>
      <c r="I31" s="46">
        <v>0</v>
      </c>
      <c r="J31" s="46">
        <v>0</v>
      </c>
      <c r="K31" s="46">
        <v>0</v>
      </c>
      <c r="L31" s="46">
        <v>0</v>
      </c>
      <c r="M31" s="46">
        <v>0</v>
      </c>
      <c r="N31" s="47">
        <v>0</v>
      </c>
    </row>
    <row r="32" spans="1:16" ht="12" customHeight="1">
      <c r="A32" s="7" t="s">
        <v>99</v>
      </c>
      <c r="B32" s="33">
        <f t="shared" si="1"/>
        <v>0</v>
      </c>
      <c r="C32" s="34">
        <f t="shared" ref="C32:M32" si="2">$B$19*C31</f>
        <v>0</v>
      </c>
      <c r="D32" s="24">
        <f t="shared" si="2"/>
        <v>0</v>
      </c>
      <c r="E32" s="24">
        <f t="shared" si="2"/>
        <v>0</v>
      </c>
      <c r="F32" s="24">
        <f t="shared" si="2"/>
        <v>0</v>
      </c>
      <c r="G32" s="24">
        <f t="shared" si="2"/>
        <v>0</v>
      </c>
      <c r="H32" s="24">
        <f t="shared" si="2"/>
        <v>0</v>
      </c>
      <c r="I32" s="24">
        <f t="shared" si="2"/>
        <v>0</v>
      </c>
      <c r="J32" s="24">
        <f t="shared" si="2"/>
        <v>0</v>
      </c>
      <c r="K32" s="24">
        <f t="shared" si="2"/>
        <v>0</v>
      </c>
      <c r="L32" s="24">
        <f t="shared" si="2"/>
        <v>0</v>
      </c>
      <c r="M32" s="24">
        <f t="shared" si="2"/>
        <v>0</v>
      </c>
      <c r="N32" s="113">
        <f>$B19*N31</f>
        <v>0</v>
      </c>
    </row>
    <row r="33" spans="1:14" ht="12" customHeight="1">
      <c r="A33" s="7" t="s">
        <v>101</v>
      </c>
      <c r="B33" s="33">
        <f t="shared" si="1"/>
        <v>0</v>
      </c>
      <c r="C33" s="34">
        <f t="shared" ref="C33:N33" si="3">MAX(0,IF((C32)&gt;0,((C32)*108%)*($B$23+$B$24+$B25)-(($B26*C31)+$B27+$B28),0))</f>
        <v>0</v>
      </c>
      <c r="D33" s="24">
        <f t="shared" si="3"/>
        <v>0</v>
      </c>
      <c r="E33" s="24">
        <f t="shared" si="3"/>
        <v>0</v>
      </c>
      <c r="F33" s="24">
        <f t="shared" si="3"/>
        <v>0</v>
      </c>
      <c r="G33" s="24">
        <f t="shared" si="3"/>
        <v>0</v>
      </c>
      <c r="H33" s="24">
        <f t="shared" si="3"/>
        <v>0</v>
      </c>
      <c r="I33" s="24">
        <f t="shared" si="3"/>
        <v>0</v>
      </c>
      <c r="J33" s="24">
        <f t="shared" si="3"/>
        <v>0</v>
      </c>
      <c r="K33" s="24">
        <f t="shared" si="3"/>
        <v>0</v>
      </c>
      <c r="L33" s="24">
        <f t="shared" si="3"/>
        <v>0</v>
      </c>
      <c r="M33" s="24">
        <f t="shared" si="3"/>
        <v>0</v>
      </c>
      <c r="N33" s="114">
        <f t="shared" si="3"/>
        <v>0</v>
      </c>
    </row>
    <row r="34" spans="1:14" ht="12" customHeight="1">
      <c r="B34" s="37">
        <f t="shared" ref="B34:N34" si="4">SUM(B32:B33)</f>
        <v>0</v>
      </c>
      <c r="C34" s="120">
        <f t="shared" si="4"/>
        <v>0</v>
      </c>
      <c r="D34" s="121">
        <f t="shared" si="4"/>
        <v>0</v>
      </c>
      <c r="E34" s="121">
        <f t="shared" si="4"/>
        <v>0</v>
      </c>
      <c r="F34" s="121">
        <f t="shared" si="4"/>
        <v>0</v>
      </c>
      <c r="G34" s="121">
        <f t="shared" si="4"/>
        <v>0</v>
      </c>
      <c r="H34" s="121">
        <f t="shared" si="4"/>
        <v>0</v>
      </c>
      <c r="I34" s="121">
        <f t="shared" si="4"/>
        <v>0</v>
      </c>
      <c r="J34" s="121">
        <f t="shared" si="4"/>
        <v>0</v>
      </c>
      <c r="K34" s="121">
        <f t="shared" si="4"/>
        <v>0</v>
      </c>
      <c r="L34" s="121">
        <f t="shared" si="4"/>
        <v>0</v>
      </c>
      <c r="M34" s="121">
        <f t="shared" si="4"/>
        <v>0</v>
      </c>
      <c r="N34" s="122">
        <f t="shared" si="4"/>
        <v>0</v>
      </c>
    </row>
    <row r="35" spans="1:14" ht="12" customHeight="1">
      <c r="A35" s="38" t="s">
        <v>105</v>
      </c>
      <c r="B35" s="39">
        <f>(SUM(C34:N34)-B34)+(SUM(C32:N33)-B34)</f>
        <v>0</v>
      </c>
    </row>
    <row r="36" spans="1:14" ht="12" customHeight="1">
      <c r="B36" s="40" t="s">
        <v>106</v>
      </c>
    </row>
    <row r="37" spans="1:14" ht="12" customHeight="1">
      <c r="A37" s="8">
        <v>0.1027</v>
      </c>
      <c r="B37" s="41">
        <f>SUM(C37:N37)</f>
        <v>0</v>
      </c>
      <c r="C37" s="123">
        <f t="shared" ref="C37:G37" si="5">(C32*108%)*$A$37</f>
        <v>0</v>
      </c>
      <c r="D37" s="123">
        <f t="shared" si="5"/>
        <v>0</v>
      </c>
      <c r="E37" s="123">
        <f t="shared" si="5"/>
        <v>0</v>
      </c>
      <c r="F37" s="123">
        <f t="shared" si="5"/>
        <v>0</v>
      </c>
      <c r="G37" s="123">
        <f t="shared" si="5"/>
        <v>0</v>
      </c>
      <c r="H37" s="123">
        <f t="shared" ref="H37:I37" si="6">(108%*H32)*$A$37</f>
        <v>0</v>
      </c>
      <c r="I37" s="123">
        <f t="shared" si="6"/>
        <v>0</v>
      </c>
      <c r="J37" s="123">
        <f t="shared" ref="J37:N37" si="7">(J32*108%)*$A$37</f>
        <v>0</v>
      </c>
      <c r="K37" s="123">
        <f t="shared" si="7"/>
        <v>0</v>
      </c>
      <c r="L37" s="123">
        <f t="shared" si="7"/>
        <v>0</v>
      </c>
      <c r="M37" s="123">
        <f t="shared" si="7"/>
        <v>0</v>
      </c>
      <c r="N37" s="125">
        <f t="shared" si="7"/>
        <v>0</v>
      </c>
    </row>
    <row r="38" spans="1:14" ht="12" customHeight="1"/>
    <row r="39" spans="1:14" ht="12" customHeight="1"/>
    <row r="40" spans="1:14" ht="12" customHeight="1"/>
    <row r="41" spans="1:14" ht="12" customHeight="1"/>
    <row r="42" spans="1:14" ht="12" customHeight="1"/>
    <row r="43" spans="1:14" ht="12" customHeight="1"/>
    <row r="44" spans="1:14" ht="12" customHeight="1"/>
    <row r="45" spans="1:14" ht="12" customHeight="1"/>
    <row r="46" spans="1:14" ht="12" customHeight="1"/>
    <row r="47" spans="1:14" ht="12" customHeight="1"/>
    <row r="48" spans="1:14" ht="12" customHeight="1"/>
    <row r="49" customFormat="1" ht="12" customHeight="1"/>
    <row r="50" customFormat="1" ht="12" customHeight="1"/>
    <row r="51" customFormat="1" ht="12" customHeight="1"/>
    <row r="52" customFormat="1" ht="12" customHeight="1"/>
    <row r="53" customFormat="1" ht="12" customHeight="1"/>
    <row r="54" customFormat="1" ht="12" customHeight="1"/>
    <row r="55" customFormat="1" ht="12" customHeight="1"/>
    <row r="56" customFormat="1" ht="12" customHeight="1"/>
    <row r="57" customFormat="1" ht="12" customHeight="1"/>
    <row r="58" customFormat="1" ht="12" customHeight="1"/>
    <row r="59" customFormat="1" ht="12" customHeight="1"/>
    <row r="60" customFormat="1" ht="12" customHeight="1"/>
    <row r="61" customFormat="1" ht="12" customHeight="1"/>
    <row r="62" customFormat="1" ht="12" customHeight="1"/>
    <row r="63" customFormat="1" ht="12" customHeight="1"/>
    <row r="64" customFormat="1" ht="12" customHeight="1"/>
    <row r="65" customFormat="1" ht="12" customHeight="1"/>
    <row r="66" customFormat="1" ht="12" customHeight="1"/>
    <row r="67" customFormat="1" ht="12" customHeight="1"/>
    <row r="68" customFormat="1" ht="12" customHeight="1"/>
    <row r="69" customFormat="1" ht="12" customHeight="1"/>
    <row r="70" customFormat="1" ht="12" customHeight="1"/>
    <row r="71" customFormat="1" ht="12" customHeight="1"/>
    <row r="72" customFormat="1" ht="12" customHeight="1"/>
    <row r="73" customFormat="1" ht="12" customHeight="1"/>
    <row r="74" customFormat="1" ht="12" customHeight="1"/>
    <row r="75" customFormat="1" ht="12" customHeight="1"/>
    <row r="76" customFormat="1" ht="12" customHeight="1"/>
    <row r="77" customFormat="1" ht="12" customHeight="1"/>
    <row r="78" customFormat="1" ht="12" customHeight="1"/>
    <row r="79" customFormat="1" ht="12" customHeight="1"/>
    <row r="80" customFormat="1" ht="12" customHeight="1"/>
    <row r="81" customFormat="1" ht="12" customHeight="1"/>
    <row r="82" customFormat="1" ht="12" customHeight="1"/>
    <row r="83" customFormat="1" ht="12" customHeight="1"/>
    <row r="84" customFormat="1" ht="12" customHeight="1"/>
    <row r="85" customFormat="1" ht="12" customHeight="1"/>
    <row r="86" customFormat="1" ht="12" customHeight="1"/>
    <row r="87" customFormat="1" ht="12" customHeight="1"/>
    <row r="88" customFormat="1" ht="12" customHeight="1"/>
    <row r="89" customFormat="1" ht="12" customHeight="1"/>
    <row r="90" customFormat="1" ht="12" customHeight="1"/>
    <row r="91" customFormat="1" ht="12" customHeight="1"/>
    <row r="92" customFormat="1" ht="12" customHeight="1"/>
    <row r="93" customFormat="1" ht="12" customHeight="1"/>
    <row r="94" customFormat="1" ht="12" customHeight="1"/>
    <row r="95" customFormat="1" ht="12" customHeight="1"/>
    <row r="96" customFormat="1" ht="12" customHeight="1"/>
    <row r="97" customFormat="1" ht="12" customHeight="1"/>
    <row r="98" customFormat="1" ht="12" customHeight="1"/>
    <row r="99" customFormat="1" ht="12" customHeight="1"/>
    <row r="100" customFormat="1" ht="12" customHeight="1"/>
    <row r="101" customFormat="1" ht="12" customHeight="1"/>
    <row r="102" customFormat="1" ht="12" customHeight="1"/>
    <row r="103" customFormat="1" ht="12" customHeight="1"/>
    <row r="104" customFormat="1" ht="12" customHeight="1"/>
    <row r="105" customFormat="1" ht="12" customHeight="1"/>
    <row r="106" customFormat="1" ht="12" customHeight="1"/>
    <row r="107" customFormat="1" ht="12" customHeight="1"/>
    <row r="108" customFormat="1" ht="12" customHeight="1"/>
    <row r="109" customFormat="1" ht="12" customHeight="1"/>
    <row r="110" customFormat="1" ht="12" customHeight="1"/>
    <row r="111" customFormat="1" ht="12" customHeight="1"/>
    <row r="112" customFormat="1" ht="12" customHeight="1"/>
    <row r="113" customFormat="1" ht="12" customHeight="1"/>
    <row r="114" customFormat="1" ht="12" customHeight="1"/>
    <row r="115" customFormat="1" ht="12" customHeight="1"/>
    <row r="116" customFormat="1" ht="12" customHeight="1"/>
    <row r="117" customFormat="1" ht="12" customHeight="1"/>
    <row r="118" customFormat="1" ht="12" customHeight="1"/>
    <row r="119" customFormat="1" ht="12" customHeight="1"/>
    <row r="120" customFormat="1" ht="12" customHeight="1"/>
    <row r="121" customFormat="1" ht="12" customHeight="1"/>
    <row r="122" customFormat="1" ht="12" customHeight="1"/>
    <row r="123" customFormat="1" ht="12" customHeight="1"/>
    <row r="124" customFormat="1" ht="12" customHeight="1"/>
    <row r="125" customFormat="1" ht="12" customHeight="1"/>
    <row r="126" customFormat="1" ht="12" customHeight="1"/>
    <row r="127" customFormat="1" ht="12" customHeight="1"/>
    <row r="128" customFormat="1" ht="12" customHeight="1"/>
    <row r="129" customFormat="1" ht="12" customHeight="1"/>
    <row r="130" customFormat="1" ht="12" customHeight="1"/>
    <row r="131" customFormat="1" ht="12" customHeight="1"/>
    <row r="132" customFormat="1" ht="12" customHeight="1"/>
    <row r="133" customFormat="1" ht="12" customHeight="1"/>
    <row r="134" customFormat="1" ht="12" customHeight="1"/>
    <row r="135" customFormat="1" ht="12" customHeight="1"/>
    <row r="136" customFormat="1" ht="12" customHeight="1"/>
    <row r="137" customFormat="1" ht="12" customHeight="1"/>
    <row r="138" customFormat="1" ht="12" customHeight="1"/>
    <row r="139" customFormat="1" ht="12" customHeight="1"/>
    <row r="140" customFormat="1" ht="12" customHeight="1"/>
    <row r="141" customFormat="1" ht="12" customHeight="1"/>
    <row r="142" customFormat="1" ht="12" customHeight="1"/>
    <row r="143" customFormat="1" ht="12" customHeight="1"/>
    <row r="144" customFormat="1" ht="12" customHeight="1"/>
    <row r="145" customFormat="1" ht="12" customHeight="1"/>
    <row r="146" customFormat="1" ht="12" customHeight="1"/>
    <row r="147" customFormat="1" ht="12" customHeight="1"/>
    <row r="148" customFormat="1" ht="12" customHeight="1"/>
    <row r="149" customFormat="1" ht="12" customHeight="1"/>
    <row r="150" customFormat="1" ht="12" customHeight="1"/>
    <row r="151" customFormat="1" ht="12" customHeight="1"/>
    <row r="152" customFormat="1" ht="12" customHeight="1"/>
    <row r="153" customFormat="1" ht="12" customHeight="1"/>
    <row r="154" customFormat="1" ht="12" customHeight="1"/>
    <row r="155" customFormat="1" ht="12" customHeight="1"/>
    <row r="156" customFormat="1" ht="12" customHeight="1"/>
    <row r="157" customFormat="1" ht="12" customHeight="1"/>
    <row r="158" customFormat="1" ht="12" customHeight="1"/>
    <row r="159" customFormat="1" ht="12" customHeight="1"/>
    <row r="160" customFormat="1" ht="12" customHeight="1"/>
    <row r="161" customFormat="1" ht="12" customHeight="1"/>
    <row r="162" customFormat="1" ht="12" customHeight="1"/>
    <row r="163" customFormat="1" ht="12" customHeight="1"/>
    <row r="164" customFormat="1" ht="12" customHeight="1"/>
    <row r="165" customFormat="1" ht="12" customHeight="1"/>
    <row r="166" customFormat="1" ht="12" customHeight="1"/>
    <row r="167" customFormat="1" ht="12" customHeight="1"/>
    <row r="168" customFormat="1" ht="12" customHeight="1"/>
    <row r="169" customFormat="1" ht="12" customHeight="1"/>
    <row r="170" customFormat="1" ht="12" customHeight="1"/>
    <row r="171" customFormat="1" ht="12" customHeight="1"/>
    <row r="172" customFormat="1" ht="12" customHeight="1"/>
    <row r="173" customFormat="1" ht="12" customHeight="1"/>
    <row r="174" customFormat="1" ht="12" customHeight="1"/>
    <row r="175" customFormat="1" ht="12" customHeight="1"/>
    <row r="176" customFormat="1" ht="12" customHeight="1"/>
    <row r="177" customFormat="1" ht="12" customHeight="1"/>
    <row r="178" customFormat="1" ht="12" customHeight="1"/>
    <row r="179" customFormat="1" ht="12" customHeight="1"/>
    <row r="180" customFormat="1" ht="12" customHeight="1"/>
    <row r="181" customFormat="1" ht="12" customHeight="1"/>
    <row r="182" customFormat="1" ht="12" customHeight="1"/>
    <row r="183" customFormat="1" ht="12" customHeight="1"/>
    <row r="184" customFormat="1" ht="12" customHeight="1"/>
    <row r="185" customFormat="1" ht="12" customHeight="1"/>
    <row r="186" customFormat="1" ht="12" customHeight="1"/>
    <row r="187" customFormat="1" ht="12" customHeight="1"/>
    <row r="188" customFormat="1" ht="12" customHeight="1"/>
    <row r="189" customFormat="1" ht="12" customHeight="1"/>
    <row r="190" customFormat="1" ht="12" customHeight="1"/>
    <row r="191" customFormat="1" ht="12" customHeight="1"/>
    <row r="192" customFormat="1" ht="12" customHeight="1"/>
    <row r="193" customFormat="1" ht="12" customHeight="1"/>
    <row r="194" customFormat="1" ht="12" customHeight="1"/>
    <row r="195" customFormat="1" ht="12" customHeight="1"/>
    <row r="196" customFormat="1" ht="12" customHeight="1"/>
    <row r="197" customFormat="1" ht="12" customHeight="1"/>
    <row r="198" customFormat="1" ht="12" customHeight="1"/>
    <row r="199" customFormat="1" ht="12" customHeight="1"/>
    <row r="200" customFormat="1" ht="12" customHeight="1"/>
    <row r="201" customFormat="1" ht="12" customHeight="1"/>
    <row r="202" customFormat="1" ht="12" customHeight="1"/>
    <row r="203" customFormat="1" ht="12" customHeight="1"/>
    <row r="204" customFormat="1" ht="12" customHeight="1"/>
    <row r="205" customFormat="1" ht="12" customHeight="1"/>
    <row r="206" customFormat="1" ht="12" customHeight="1"/>
    <row r="207" customFormat="1" ht="12" customHeight="1"/>
    <row r="208" customFormat="1" ht="12" customHeight="1"/>
    <row r="209" customFormat="1" ht="12" customHeight="1"/>
    <row r="210" customFormat="1" ht="12" customHeight="1"/>
    <row r="211" customFormat="1" ht="12" customHeight="1"/>
    <row r="212" customFormat="1" ht="12" customHeight="1"/>
    <row r="213" customFormat="1" ht="12" customHeight="1"/>
    <row r="214" customFormat="1" ht="12" customHeight="1"/>
    <row r="215" customFormat="1" ht="12" customHeight="1"/>
    <row r="216" customFormat="1" ht="12" customHeight="1"/>
    <row r="217" customFormat="1" ht="12" customHeight="1"/>
    <row r="218" customFormat="1" ht="12" customHeight="1"/>
    <row r="219" customFormat="1" ht="12" customHeight="1"/>
    <row r="220" customFormat="1" ht="12" customHeight="1"/>
    <row r="221" customFormat="1" ht="12" customHeight="1"/>
    <row r="222" customFormat="1" ht="12" customHeight="1"/>
    <row r="223" customFormat="1" ht="12" customHeight="1"/>
    <row r="224" customFormat="1" ht="12" customHeight="1"/>
    <row r="225" customFormat="1" ht="12" customHeight="1"/>
    <row r="226" customFormat="1" ht="12" customHeight="1"/>
    <row r="227" customFormat="1" ht="12" customHeight="1"/>
    <row r="228" customFormat="1" ht="12" customHeight="1"/>
    <row r="229" customFormat="1" ht="12" customHeight="1"/>
    <row r="230" customFormat="1" ht="12" customHeight="1"/>
    <row r="231" customFormat="1" ht="12" customHeight="1"/>
    <row r="232" customFormat="1" ht="12" customHeight="1"/>
    <row r="233" customFormat="1" ht="12" customHeight="1"/>
    <row r="234" customFormat="1" ht="12" customHeight="1"/>
    <row r="235" customFormat="1" ht="12" customHeight="1"/>
    <row r="236" customFormat="1" ht="12" customHeight="1"/>
    <row r="237" customFormat="1" ht="12" customHeight="1"/>
    <row r="238" customFormat="1" ht="12" customHeight="1"/>
    <row r="239" customFormat="1" ht="12" customHeight="1"/>
    <row r="240" customFormat="1" ht="12" customHeight="1"/>
    <row r="241" customFormat="1" ht="12" customHeight="1"/>
    <row r="242" customFormat="1" ht="12" customHeight="1"/>
    <row r="243" customFormat="1" ht="12" customHeight="1"/>
    <row r="244" customFormat="1" ht="12" customHeight="1"/>
    <row r="245" customFormat="1" ht="12" customHeight="1"/>
    <row r="246" customFormat="1" ht="12" customHeight="1"/>
    <row r="247" customFormat="1" ht="12" customHeight="1"/>
    <row r="248" customFormat="1" ht="12" customHeight="1"/>
    <row r="249" customFormat="1" ht="12" customHeight="1"/>
    <row r="250" customFormat="1" ht="12" customHeight="1"/>
    <row r="251" customFormat="1" ht="12" customHeight="1"/>
    <row r="252" customFormat="1" ht="12" customHeight="1"/>
    <row r="253" customFormat="1" ht="12" customHeight="1"/>
    <row r="254" customFormat="1" ht="12" customHeight="1"/>
    <row r="255" customFormat="1" ht="12" customHeight="1"/>
    <row r="256" customFormat="1" ht="12" customHeight="1"/>
    <row r="257" customFormat="1" ht="12" customHeight="1"/>
    <row r="258" customFormat="1" ht="12" customHeight="1"/>
    <row r="259" customFormat="1" ht="12" customHeight="1"/>
    <row r="260" customFormat="1" ht="12" customHeight="1"/>
    <row r="261" customFormat="1" ht="12" customHeight="1"/>
    <row r="262" customFormat="1" ht="12" customHeight="1"/>
    <row r="263" customFormat="1" ht="12" customHeight="1"/>
    <row r="264" customFormat="1" ht="12" customHeight="1"/>
    <row r="265" customFormat="1" ht="12" customHeight="1"/>
    <row r="266" customFormat="1" ht="12" customHeight="1"/>
    <row r="267" customFormat="1" ht="12" customHeight="1"/>
    <row r="268" customFormat="1" ht="12" customHeight="1"/>
    <row r="269" customFormat="1" ht="12" customHeight="1"/>
    <row r="270" customFormat="1" ht="12" customHeight="1"/>
    <row r="271" customFormat="1" ht="12" customHeight="1"/>
    <row r="272" customFormat="1" ht="12" customHeight="1"/>
    <row r="273" customFormat="1" ht="12" customHeight="1"/>
    <row r="274" customFormat="1" ht="12" customHeight="1"/>
    <row r="275" customFormat="1" ht="12" customHeight="1"/>
    <row r="276" customFormat="1" ht="12" customHeight="1"/>
    <row r="277" customFormat="1" ht="12" customHeight="1"/>
    <row r="278" customFormat="1" ht="12" customHeight="1"/>
    <row r="279" customFormat="1" ht="12" customHeight="1"/>
    <row r="280" customFormat="1" ht="12" customHeight="1"/>
    <row r="281" customFormat="1" ht="12" customHeight="1"/>
    <row r="282" customFormat="1" ht="12" customHeight="1"/>
    <row r="283" customFormat="1" ht="12" customHeight="1"/>
    <row r="284" customFormat="1" ht="12" customHeight="1"/>
    <row r="285" customFormat="1" ht="12" customHeight="1"/>
    <row r="286" customFormat="1" ht="12" customHeight="1"/>
    <row r="287" customFormat="1" ht="12" customHeight="1"/>
    <row r="288" customFormat="1" ht="12" customHeight="1"/>
    <row r="289" customFormat="1" ht="12" customHeight="1"/>
    <row r="290" customFormat="1" ht="12" customHeight="1"/>
    <row r="291" customFormat="1" ht="12" customHeight="1"/>
    <row r="292" customFormat="1" ht="12" customHeight="1"/>
    <row r="293" customFormat="1" ht="12" customHeight="1"/>
    <row r="294" customFormat="1" ht="12" customHeight="1"/>
    <row r="295" customFormat="1" ht="12" customHeight="1"/>
    <row r="296" customFormat="1" ht="12" customHeight="1"/>
    <row r="297" customFormat="1" ht="12" customHeight="1"/>
    <row r="298" customFormat="1" ht="12" customHeight="1"/>
    <row r="299" customFormat="1" ht="12" customHeight="1"/>
    <row r="300" customFormat="1" ht="12" customHeight="1"/>
    <row r="301" customFormat="1" ht="12" customHeight="1"/>
    <row r="302" customFormat="1" ht="12" customHeight="1"/>
    <row r="303" customFormat="1" ht="12" customHeight="1"/>
    <row r="304" customFormat="1" ht="12" customHeight="1"/>
    <row r="305" customFormat="1" ht="12" customHeight="1"/>
    <row r="306" customFormat="1" ht="12" customHeight="1"/>
    <row r="307" customFormat="1" ht="12" customHeight="1"/>
    <row r="308" customFormat="1" ht="12" customHeight="1"/>
    <row r="309" customFormat="1" ht="12" customHeight="1"/>
    <row r="310" customFormat="1" ht="12" customHeight="1"/>
    <row r="311" customFormat="1" ht="12" customHeight="1"/>
    <row r="312" customFormat="1" ht="12" customHeight="1"/>
    <row r="313" customFormat="1" ht="12" customHeight="1"/>
    <row r="314" customFormat="1" ht="12" customHeight="1"/>
    <row r="315" customFormat="1" ht="12" customHeight="1"/>
    <row r="316" customFormat="1" ht="12" customHeight="1"/>
    <row r="317" customFormat="1" ht="12" customHeight="1"/>
    <row r="318" customFormat="1" ht="12" customHeight="1"/>
    <row r="319" customFormat="1" ht="12" customHeight="1"/>
    <row r="320" customFormat="1" ht="12" customHeight="1"/>
    <row r="321" customFormat="1" ht="12" customHeight="1"/>
    <row r="322" customFormat="1" ht="12" customHeight="1"/>
    <row r="323" customFormat="1" ht="12" customHeight="1"/>
    <row r="324" customFormat="1" ht="12" customHeight="1"/>
    <row r="325" customFormat="1" ht="12" customHeight="1"/>
    <row r="326" customFormat="1" ht="12" customHeight="1"/>
    <row r="327" customFormat="1" ht="12" customHeight="1"/>
    <row r="328" customFormat="1" ht="12" customHeight="1"/>
    <row r="329" customFormat="1" ht="12" customHeight="1"/>
    <row r="330" customFormat="1" ht="12" customHeight="1"/>
    <row r="331" customFormat="1" ht="12" customHeight="1"/>
    <row r="332" customFormat="1" ht="12" customHeight="1"/>
    <row r="333" customFormat="1" ht="12" customHeight="1"/>
    <row r="334" customFormat="1" ht="12" customHeight="1"/>
    <row r="335" customFormat="1" ht="12" customHeight="1"/>
    <row r="336" customFormat="1" ht="12" customHeight="1"/>
    <row r="337" customFormat="1" ht="12" customHeight="1"/>
    <row r="338" customFormat="1" ht="12" customHeight="1"/>
    <row r="339" customFormat="1" ht="12" customHeight="1"/>
    <row r="340" customFormat="1" ht="12" customHeight="1"/>
    <row r="341" customFormat="1" ht="12" customHeight="1"/>
    <row r="342" customFormat="1" ht="12" customHeight="1"/>
    <row r="343" customFormat="1" ht="12" customHeight="1"/>
    <row r="344" customFormat="1" ht="12" customHeight="1"/>
    <row r="345" customFormat="1" ht="12" customHeight="1"/>
    <row r="346" customFormat="1" ht="12" customHeight="1"/>
    <row r="347" customFormat="1" ht="12" customHeight="1"/>
    <row r="348" customFormat="1" ht="12" customHeight="1"/>
    <row r="349" customFormat="1" ht="12" customHeight="1"/>
    <row r="350" customFormat="1" ht="12" customHeight="1"/>
    <row r="351" customFormat="1" ht="12" customHeight="1"/>
    <row r="352" customFormat="1" ht="12" customHeight="1"/>
    <row r="353" customFormat="1" ht="12" customHeight="1"/>
    <row r="354" customFormat="1" ht="12" customHeight="1"/>
    <row r="355" customFormat="1" ht="12" customHeight="1"/>
    <row r="356" customFormat="1" ht="12" customHeight="1"/>
    <row r="357" customFormat="1" ht="12" customHeight="1"/>
    <row r="358" customFormat="1" ht="12" customHeight="1"/>
    <row r="359" customFormat="1" ht="12" customHeight="1"/>
    <row r="360" customFormat="1" ht="12" customHeight="1"/>
    <row r="361" customFormat="1" ht="12" customHeight="1"/>
    <row r="362" customFormat="1" ht="12" customHeight="1"/>
    <row r="363" customFormat="1" ht="12" customHeight="1"/>
    <row r="364" customFormat="1" ht="12" customHeight="1"/>
    <row r="365" customFormat="1" ht="12" customHeight="1"/>
    <row r="366" customFormat="1" ht="12" customHeight="1"/>
    <row r="367" customFormat="1" ht="12" customHeight="1"/>
    <row r="368" customFormat="1" ht="12" customHeight="1"/>
    <row r="369" customFormat="1" ht="12" customHeight="1"/>
    <row r="370" customFormat="1" ht="12" customHeight="1"/>
    <row r="371" customFormat="1" ht="12" customHeight="1"/>
    <row r="372" customFormat="1" ht="12" customHeight="1"/>
    <row r="373" customFormat="1" ht="12" customHeight="1"/>
    <row r="374" customFormat="1" ht="12" customHeight="1"/>
    <row r="375" customFormat="1" ht="12" customHeight="1"/>
    <row r="376" customFormat="1" ht="12" customHeight="1"/>
    <row r="377" customFormat="1" ht="12" customHeight="1"/>
    <row r="378" customFormat="1" ht="12" customHeight="1"/>
    <row r="379" customFormat="1" ht="12" customHeight="1"/>
    <row r="380" customFormat="1" ht="12" customHeight="1"/>
    <row r="381" customFormat="1" ht="12" customHeight="1"/>
    <row r="382" customFormat="1" ht="12" customHeight="1"/>
    <row r="383" customFormat="1" ht="12" customHeight="1"/>
    <row r="384" customFormat="1" ht="12" customHeight="1"/>
    <row r="385" customFormat="1" ht="12" customHeight="1"/>
    <row r="386" customFormat="1" ht="12" customHeight="1"/>
    <row r="387" customFormat="1" ht="12" customHeight="1"/>
    <row r="388" customFormat="1" ht="12" customHeight="1"/>
    <row r="389" customFormat="1" ht="12" customHeight="1"/>
    <row r="390" customFormat="1" ht="12" customHeight="1"/>
    <row r="391" customFormat="1" ht="12" customHeight="1"/>
    <row r="392" customFormat="1" ht="12" customHeight="1"/>
    <row r="393" customFormat="1" ht="12" customHeight="1"/>
    <row r="394" customFormat="1" ht="12" customHeight="1"/>
    <row r="395" customFormat="1" ht="12" customHeight="1"/>
    <row r="396" customFormat="1" ht="12" customHeight="1"/>
    <row r="397" customFormat="1" ht="12" customHeight="1"/>
    <row r="398" customFormat="1" ht="12" customHeight="1"/>
    <row r="399" customFormat="1" ht="12" customHeight="1"/>
    <row r="400" customFormat="1" ht="12" customHeight="1"/>
    <row r="401" customFormat="1" ht="12" customHeight="1"/>
    <row r="402" customFormat="1" ht="12" customHeight="1"/>
    <row r="403" customFormat="1" ht="12" customHeight="1"/>
    <row r="404" customFormat="1" ht="12" customHeight="1"/>
    <row r="405" customFormat="1" ht="12" customHeight="1"/>
    <row r="406" customFormat="1" ht="12" customHeight="1"/>
    <row r="407" customFormat="1" ht="12" customHeight="1"/>
    <row r="408" customFormat="1" ht="12" customHeight="1"/>
    <row r="409" customFormat="1" ht="12" customHeight="1"/>
    <row r="410" customFormat="1" ht="12" customHeight="1"/>
    <row r="411" customFormat="1" ht="12" customHeight="1"/>
    <row r="412" customFormat="1" ht="12" customHeight="1"/>
    <row r="413" customFormat="1" ht="12" customHeight="1"/>
    <row r="414" customFormat="1" ht="12" customHeight="1"/>
    <row r="415" customFormat="1" ht="12" customHeight="1"/>
    <row r="416" customFormat="1" ht="12" customHeight="1"/>
    <row r="417" customFormat="1" ht="12" customHeight="1"/>
    <row r="418" customFormat="1" ht="12" customHeight="1"/>
    <row r="419" customFormat="1" ht="12" customHeight="1"/>
    <row r="420" customFormat="1" ht="12" customHeight="1"/>
    <row r="421" customFormat="1" ht="12" customHeight="1"/>
    <row r="422" customFormat="1" ht="12" customHeight="1"/>
    <row r="423" customFormat="1" ht="12" customHeight="1"/>
    <row r="424" customFormat="1" ht="12" customHeight="1"/>
    <row r="425" customFormat="1" ht="12" customHeight="1"/>
    <row r="426" customFormat="1" ht="12" customHeight="1"/>
    <row r="427" customFormat="1" ht="12" customHeight="1"/>
    <row r="428" customFormat="1" ht="12" customHeight="1"/>
    <row r="429" customFormat="1" ht="12" customHeight="1"/>
    <row r="430" customFormat="1" ht="12" customHeight="1"/>
    <row r="431" customFormat="1" ht="12" customHeight="1"/>
    <row r="432" customFormat="1" ht="12" customHeight="1"/>
    <row r="433" customFormat="1" ht="12" customHeight="1"/>
    <row r="434" customFormat="1" ht="12" customHeight="1"/>
    <row r="435" customFormat="1" ht="12" customHeight="1"/>
    <row r="436" customFormat="1" ht="12" customHeight="1"/>
    <row r="437" customFormat="1" ht="12" customHeight="1"/>
    <row r="438" customFormat="1" ht="12" customHeight="1"/>
    <row r="439" customFormat="1" ht="12" customHeight="1"/>
    <row r="440" customFormat="1" ht="12" customHeight="1"/>
    <row r="441" customFormat="1" ht="12" customHeight="1"/>
    <row r="442" customFormat="1" ht="12" customHeight="1"/>
    <row r="443" customFormat="1" ht="12" customHeight="1"/>
    <row r="444" customFormat="1" ht="12" customHeight="1"/>
    <row r="445" customFormat="1" ht="12" customHeight="1"/>
    <row r="446" customFormat="1" ht="12" customHeight="1"/>
    <row r="447" customFormat="1" ht="12" customHeight="1"/>
    <row r="448" customFormat="1" ht="12" customHeight="1"/>
    <row r="449" customFormat="1" ht="12" customHeight="1"/>
    <row r="450" customFormat="1" ht="12" customHeight="1"/>
    <row r="451" customFormat="1" ht="12" customHeight="1"/>
    <row r="452" customFormat="1" ht="12" customHeight="1"/>
    <row r="453" customFormat="1" ht="12" customHeight="1"/>
    <row r="454" customFormat="1" ht="12" customHeight="1"/>
    <row r="455" customFormat="1" ht="12" customHeight="1"/>
    <row r="456" customFormat="1" ht="12" customHeight="1"/>
    <row r="457" customFormat="1" ht="12" customHeight="1"/>
    <row r="458" customFormat="1" ht="12" customHeight="1"/>
    <row r="459" customFormat="1" ht="12" customHeight="1"/>
    <row r="460" customFormat="1" ht="12" customHeight="1"/>
    <row r="461" customFormat="1" ht="12" customHeight="1"/>
    <row r="462" customFormat="1" ht="12" customHeight="1"/>
    <row r="463" customFormat="1" ht="12" customHeight="1"/>
    <row r="464" customFormat="1" ht="12" customHeight="1"/>
    <row r="465" customFormat="1" ht="12" customHeight="1"/>
    <row r="466" customFormat="1" ht="12" customHeight="1"/>
    <row r="467" customFormat="1" ht="12" customHeight="1"/>
    <row r="468" customFormat="1" ht="12" customHeight="1"/>
    <row r="469" customFormat="1" ht="12" customHeight="1"/>
    <row r="470" customFormat="1" ht="12" customHeight="1"/>
    <row r="471" customFormat="1" ht="12" customHeight="1"/>
    <row r="472" customFormat="1" ht="12" customHeight="1"/>
    <row r="473" customFormat="1" ht="12" customHeight="1"/>
    <row r="474" customFormat="1" ht="12" customHeight="1"/>
    <row r="475" customFormat="1" ht="12" customHeight="1"/>
    <row r="476" customFormat="1" ht="12" customHeight="1"/>
    <row r="477" customFormat="1" ht="12" customHeight="1"/>
    <row r="478" customFormat="1" ht="12" customHeight="1"/>
    <row r="479" customFormat="1" ht="12" customHeight="1"/>
    <row r="480" customFormat="1" ht="12" customHeight="1"/>
    <row r="481" customFormat="1" ht="12" customHeight="1"/>
    <row r="482" customFormat="1" ht="12" customHeight="1"/>
    <row r="483" customFormat="1" ht="12" customHeight="1"/>
    <row r="484" customFormat="1" ht="12" customHeight="1"/>
    <row r="485" customFormat="1" ht="12" customHeight="1"/>
    <row r="486" customFormat="1" ht="12" customHeight="1"/>
    <row r="487" customFormat="1" ht="12" customHeight="1"/>
    <row r="488" customFormat="1" ht="12" customHeight="1"/>
    <row r="489" customFormat="1" ht="12" customHeight="1"/>
    <row r="490" customFormat="1" ht="12" customHeight="1"/>
    <row r="491" customFormat="1" ht="12" customHeight="1"/>
    <row r="492" customFormat="1" ht="12" customHeight="1"/>
    <row r="493" customFormat="1" ht="12" customHeight="1"/>
    <row r="494" customFormat="1" ht="12" customHeight="1"/>
    <row r="495" customFormat="1" ht="12" customHeight="1"/>
    <row r="496" customFormat="1" ht="12" customHeight="1"/>
    <row r="497" customFormat="1" ht="12" customHeight="1"/>
    <row r="498" customFormat="1" ht="12" customHeight="1"/>
    <row r="499" customFormat="1" ht="12" customHeight="1"/>
    <row r="500" customFormat="1" ht="12" customHeight="1"/>
    <row r="501" customFormat="1" ht="12" customHeight="1"/>
    <row r="502" customFormat="1" ht="12" customHeight="1"/>
    <row r="503" customFormat="1" ht="12" customHeight="1"/>
    <row r="504" customFormat="1" ht="12" customHeight="1"/>
    <row r="505" customFormat="1" ht="12" customHeight="1"/>
    <row r="506" customFormat="1" ht="12" customHeight="1"/>
    <row r="507" customFormat="1" ht="12" customHeight="1"/>
    <row r="508" customFormat="1" ht="12" customHeight="1"/>
    <row r="509" customFormat="1" ht="12" customHeight="1"/>
    <row r="510" customFormat="1" ht="12" customHeight="1"/>
    <row r="511" customFormat="1" ht="12" customHeight="1"/>
    <row r="512" customFormat="1" ht="12" customHeight="1"/>
    <row r="513" customFormat="1" ht="12" customHeight="1"/>
    <row r="514" customFormat="1" ht="12" customHeight="1"/>
    <row r="515" customFormat="1" ht="12" customHeight="1"/>
    <row r="516" customFormat="1" ht="12" customHeight="1"/>
    <row r="517" customFormat="1" ht="12" customHeight="1"/>
    <row r="518" customFormat="1" ht="12" customHeight="1"/>
    <row r="519" customFormat="1" ht="12" customHeight="1"/>
    <row r="520" customFormat="1" ht="12" customHeight="1"/>
    <row r="521" customFormat="1" ht="12" customHeight="1"/>
    <row r="522" customFormat="1" ht="12" customHeight="1"/>
    <row r="523" customFormat="1" ht="12" customHeight="1"/>
    <row r="524" customFormat="1" ht="12" customHeight="1"/>
    <row r="525" customFormat="1" ht="12" customHeight="1"/>
    <row r="526" customFormat="1" ht="12" customHeight="1"/>
    <row r="527" customFormat="1" ht="12" customHeight="1"/>
    <row r="528" customFormat="1" ht="12" customHeight="1"/>
    <row r="529" customFormat="1" ht="12" customHeight="1"/>
    <row r="530" customFormat="1" ht="12" customHeight="1"/>
    <row r="531" customFormat="1" ht="12" customHeight="1"/>
    <row r="532" customFormat="1" ht="12" customHeight="1"/>
    <row r="533" customFormat="1" ht="12" customHeight="1"/>
    <row r="534" customFormat="1" ht="12" customHeight="1"/>
    <row r="535" customFormat="1" ht="12" customHeight="1"/>
    <row r="536" customFormat="1" ht="12" customHeight="1"/>
    <row r="537" customFormat="1" ht="12" customHeight="1"/>
    <row r="538" customFormat="1" ht="12" customHeight="1"/>
    <row r="539" customFormat="1" ht="12" customHeight="1"/>
    <row r="540" customFormat="1" ht="12" customHeight="1"/>
    <row r="541" customFormat="1" ht="12" customHeight="1"/>
    <row r="542" customFormat="1" ht="12" customHeight="1"/>
    <row r="543" customFormat="1" ht="12" customHeight="1"/>
    <row r="544" customFormat="1" ht="12" customHeight="1"/>
    <row r="545" customFormat="1" ht="12" customHeight="1"/>
    <row r="546" customFormat="1" ht="12" customHeight="1"/>
    <row r="547" customFormat="1" ht="12" customHeight="1"/>
    <row r="548" customFormat="1" ht="12" customHeight="1"/>
    <row r="549" customFormat="1" ht="12" customHeight="1"/>
    <row r="550" customFormat="1" ht="12" customHeight="1"/>
    <row r="551" customFormat="1" ht="12" customHeight="1"/>
    <row r="552" customFormat="1" ht="12" customHeight="1"/>
    <row r="553" customFormat="1" ht="12" customHeight="1"/>
    <row r="554" customFormat="1" ht="12" customHeight="1"/>
    <row r="555" customFormat="1" ht="12" customHeight="1"/>
    <row r="556" customFormat="1" ht="12" customHeight="1"/>
    <row r="557" customFormat="1" ht="12" customHeight="1"/>
    <row r="558" customFormat="1" ht="12" customHeight="1"/>
    <row r="559" customFormat="1" ht="12" customHeight="1"/>
    <row r="560" customFormat="1" ht="12" customHeight="1"/>
    <row r="561" customFormat="1" ht="12" customHeight="1"/>
    <row r="562" customFormat="1" ht="12" customHeight="1"/>
    <row r="563" customFormat="1" ht="12" customHeight="1"/>
    <row r="564" customFormat="1" ht="12" customHeight="1"/>
    <row r="565" customFormat="1" ht="12" customHeight="1"/>
    <row r="566" customFormat="1" ht="12" customHeight="1"/>
    <row r="567" customFormat="1" ht="12" customHeight="1"/>
    <row r="568" customFormat="1" ht="12" customHeight="1"/>
    <row r="569" customFormat="1" ht="12" customHeight="1"/>
    <row r="570" customFormat="1" ht="12" customHeight="1"/>
    <row r="571" customFormat="1" ht="12" customHeight="1"/>
    <row r="572" customFormat="1" ht="12" customHeight="1"/>
    <row r="573" customFormat="1" ht="12" customHeight="1"/>
    <row r="574" customFormat="1" ht="12" customHeight="1"/>
    <row r="575" customFormat="1" ht="12" customHeight="1"/>
    <row r="576" customFormat="1" ht="12" customHeight="1"/>
    <row r="577" customFormat="1" ht="12" customHeight="1"/>
    <row r="578" customFormat="1" ht="12" customHeight="1"/>
    <row r="579" customFormat="1" ht="12" customHeight="1"/>
    <row r="580" customFormat="1" ht="12" customHeight="1"/>
    <row r="581" customFormat="1" ht="12" customHeight="1"/>
    <row r="582" customFormat="1" ht="12" customHeight="1"/>
    <row r="583" customFormat="1" ht="12" customHeight="1"/>
    <row r="584" customFormat="1" ht="12" customHeight="1"/>
    <row r="585" customFormat="1" ht="12" customHeight="1"/>
    <row r="586" customFormat="1" ht="12" customHeight="1"/>
    <row r="587" customFormat="1" ht="12" customHeight="1"/>
    <row r="588" customFormat="1" ht="12" customHeight="1"/>
    <row r="589" customFormat="1" ht="12" customHeight="1"/>
    <row r="590" customFormat="1" ht="12" customHeight="1"/>
    <row r="591" customFormat="1" ht="12" customHeight="1"/>
    <row r="592" customFormat="1" ht="12" customHeight="1"/>
    <row r="593" customFormat="1" ht="12" customHeight="1"/>
    <row r="594" customFormat="1" ht="12" customHeight="1"/>
    <row r="595" customFormat="1" ht="12" customHeight="1"/>
    <row r="596" customFormat="1" ht="12" customHeight="1"/>
    <row r="597" customFormat="1" ht="12" customHeight="1"/>
    <row r="598" customFormat="1" ht="12" customHeight="1"/>
    <row r="599" customFormat="1" ht="12" customHeight="1"/>
    <row r="600" customFormat="1" ht="12" customHeight="1"/>
    <row r="601" customFormat="1" ht="12" customHeight="1"/>
    <row r="602" customFormat="1" ht="12" customHeight="1"/>
    <row r="603" customFormat="1" ht="12" customHeight="1"/>
    <row r="604" customFormat="1" ht="12" customHeight="1"/>
    <row r="605" customFormat="1" ht="12" customHeight="1"/>
    <row r="606" customFormat="1" ht="12" customHeight="1"/>
    <row r="607" customFormat="1" ht="12" customHeight="1"/>
    <row r="608" customFormat="1" ht="12" customHeight="1"/>
    <row r="609" customFormat="1" ht="12" customHeight="1"/>
    <row r="610" customFormat="1" ht="12" customHeight="1"/>
    <row r="611" customFormat="1" ht="12" customHeight="1"/>
    <row r="612" customFormat="1" ht="12" customHeight="1"/>
    <row r="613" customFormat="1" ht="12" customHeight="1"/>
    <row r="614" customFormat="1" ht="12" customHeight="1"/>
    <row r="615" customFormat="1" ht="12" customHeight="1"/>
    <row r="616" customFormat="1" ht="12" customHeight="1"/>
    <row r="617" customFormat="1" ht="12" customHeight="1"/>
    <row r="618" customFormat="1" ht="12" customHeight="1"/>
    <row r="619" customFormat="1" ht="12" customHeight="1"/>
    <row r="620" customFormat="1" ht="12" customHeight="1"/>
    <row r="621" customFormat="1" ht="12" customHeight="1"/>
    <row r="622" customFormat="1" ht="12" customHeight="1"/>
    <row r="623" customFormat="1" ht="12" customHeight="1"/>
    <row r="624" customFormat="1" ht="12" customHeight="1"/>
    <row r="625" customFormat="1" ht="12" customHeight="1"/>
    <row r="626" customFormat="1" ht="12" customHeight="1"/>
    <row r="627" customFormat="1" ht="12" customHeight="1"/>
    <row r="628" customFormat="1" ht="12" customHeight="1"/>
    <row r="629" customFormat="1" ht="12" customHeight="1"/>
    <row r="630" customFormat="1" ht="12" customHeight="1"/>
    <row r="631" customFormat="1" ht="12" customHeight="1"/>
    <row r="632" customFormat="1" ht="12" customHeight="1"/>
    <row r="633" customFormat="1" ht="12" customHeight="1"/>
    <row r="634" customFormat="1" ht="12" customHeight="1"/>
    <row r="635" customFormat="1" ht="12" customHeight="1"/>
    <row r="636" customFormat="1" ht="12" customHeight="1"/>
    <row r="637" customFormat="1" ht="12" customHeight="1"/>
    <row r="638" customFormat="1" ht="12" customHeight="1"/>
    <row r="639" customFormat="1" ht="12" customHeight="1"/>
    <row r="640" customFormat="1" ht="12" customHeight="1"/>
    <row r="641" customFormat="1" ht="12" customHeight="1"/>
    <row r="642" customFormat="1" ht="12" customHeight="1"/>
    <row r="643" customFormat="1" ht="12" customHeight="1"/>
    <row r="644" customFormat="1" ht="12" customHeight="1"/>
    <row r="645" customFormat="1" ht="12" customHeight="1"/>
    <row r="646" customFormat="1" ht="12" customHeight="1"/>
    <row r="647" customFormat="1" ht="12" customHeight="1"/>
    <row r="648" customFormat="1" ht="12" customHeight="1"/>
    <row r="649" customFormat="1" ht="12" customHeight="1"/>
    <row r="650" customFormat="1" ht="12" customHeight="1"/>
    <row r="651" customFormat="1" ht="12" customHeight="1"/>
    <row r="652" customFormat="1" ht="12" customHeight="1"/>
    <row r="653" customFormat="1" ht="12" customHeight="1"/>
    <row r="654" customFormat="1" ht="12" customHeight="1"/>
    <row r="655" customFormat="1" ht="12" customHeight="1"/>
    <row r="656" customFormat="1" ht="12" customHeight="1"/>
    <row r="657" customFormat="1" ht="12" customHeight="1"/>
    <row r="658" customFormat="1" ht="12" customHeight="1"/>
    <row r="659" customFormat="1" ht="12" customHeight="1"/>
    <row r="660" customFormat="1" ht="12" customHeight="1"/>
    <row r="661" customFormat="1" ht="12" customHeight="1"/>
    <row r="662" customFormat="1" ht="12" customHeight="1"/>
    <row r="663" customFormat="1" ht="12" customHeight="1"/>
    <row r="664" customFormat="1" ht="12" customHeight="1"/>
    <row r="665" customFormat="1" ht="12" customHeight="1"/>
    <row r="666" customFormat="1" ht="12" customHeight="1"/>
    <row r="667" customFormat="1" ht="12" customHeight="1"/>
    <row r="668" customFormat="1" ht="12" customHeight="1"/>
    <row r="669" customFormat="1" ht="12" customHeight="1"/>
    <row r="670" customFormat="1" ht="12" customHeight="1"/>
    <row r="671" customFormat="1" ht="12" customHeight="1"/>
    <row r="672" customFormat="1" ht="12" customHeight="1"/>
    <row r="673" customFormat="1" ht="12" customHeight="1"/>
    <row r="674" customFormat="1" ht="12" customHeight="1"/>
    <row r="675" customFormat="1" ht="12" customHeight="1"/>
    <row r="676" customFormat="1" ht="12" customHeight="1"/>
    <row r="677" customFormat="1" ht="12" customHeight="1"/>
    <row r="678" customFormat="1" ht="12" customHeight="1"/>
    <row r="679" customFormat="1" ht="12" customHeight="1"/>
    <row r="680" customFormat="1" ht="12" customHeight="1"/>
    <row r="681" customFormat="1" ht="12" customHeight="1"/>
    <row r="682" customFormat="1" ht="12" customHeight="1"/>
    <row r="683" customFormat="1" ht="12" customHeight="1"/>
    <row r="684" customFormat="1" ht="12" customHeight="1"/>
    <row r="685" customFormat="1" ht="12" customHeight="1"/>
    <row r="686" customFormat="1" ht="12" customHeight="1"/>
    <row r="687" customFormat="1" ht="12" customHeight="1"/>
    <row r="688" customFormat="1" ht="12" customHeight="1"/>
    <row r="689" customFormat="1" ht="12" customHeight="1"/>
    <row r="690" customFormat="1" ht="12" customHeight="1"/>
    <row r="691" customFormat="1" ht="12" customHeight="1"/>
    <row r="692" customFormat="1" ht="12" customHeight="1"/>
    <row r="693" customFormat="1" ht="12" customHeight="1"/>
    <row r="694" customFormat="1" ht="12" customHeight="1"/>
    <row r="695" customFormat="1" ht="12" customHeight="1"/>
    <row r="696" customFormat="1" ht="12" customHeight="1"/>
    <row r="697" customFormat="1" ht="12" customHeight="1"/>
    <row r="698" customFormat="1" ht="12" customHeight="1"/>
    <row r="699" customFormat="1" ht="12" customHeight="1"/>
    <row r="700" customFormat="1" ht="12" customHeight="1"/>
    <row r="701" customFormat="1" ht="12" customHeight="1"/>
    <row r="702" customFormat="1" ht="12" customHeight="1"/>
    <row r="703" customFormat="1" ht="12" customHeight="1"/>
    <row r="704" customFormat="1" ht="12" customHeight="1"/>
    <row r="705" customFormat="1" ht="12" customHeight="1"/>
    <row r="706" customFormat="1" ht="12" customHeight="1"/>
    <row r="707" customFormat="1" ht="12" customHeight="1"/>
    <row r="708" customFormat="1" ht="12" customHeight="1"/>
    <row r="709" customFormat="1" ht="12" customHeight="1"/>
    <row r="710" customFormat="1" ht="12" customHeight="1"/>
    <row r="711" customFormat="1" ht="12" customHeight="1"/>
    <row r="712" customFormat="1" ht="12" customHeight="1"/>
    <row r="713" customFormat="1" ht="12" customHeight="1"/>
    <row r="714" customFormat="1" ht="12" customHeight="1"/>
    <row r="715" customFormat="1" ht="12" customHeight="1"/>
    <row r="716" customFormat="1" ht="12" customHeight="1"/>
    <row r="717" customFormat="1" ht="12" customHeight="1"/>
    <row r="718" customFormat="1" ht="12" customHeight="1"/>
    <row r="719" customFormat="1" ht="12" customHeight="1"/>
    <row r="720" customFormat="1" ht="12" customHeight="1"/>
    <row r="721" customFormat="1" ht="12" customHeight="1"/>
    <row r="722" customFormat="1" ht="12" customHeight="1"/>
    <row r="723" customFormat="1" ht="12" customHeight="1"/>
    <row r="724" customFormat="1" ht="12" customHeight="1"/>
    <row r="725" customFormat="1" ht="12" customHeight="1"/>
    <row r="726" customFormat="1" ht="12" customHeight="1"/>
    <row r="727" customFormat="1" ht="12" customHeight="1"/>
    <row r="728" customFormat="1" ht="12" customHeight="1"/>
    <row r="729" customFormat="1" ht="12" customHeight="1"/>
    <row r="730" customFormat="1" ht="12" customHeight="1"/>
    <row r="731" customFormat="1" ht="12" customHeight="1"/>
    <row r="732" customFormat="1" ht="12" customHeight="1"/>
    <row r="733" customFormat="1" ht="12" customHeight="1"/>
    <row r="734" customFormat="1" ht="12" customHeight="1"/>
    <row r="735" customFormat="1" ht="12" customHeight="1"/>
    <row r="736" customFormat="1" ht="12" customHeight="1"/>
    <row r="737" customFormat="1" ht="12" customHeight="1"/>
    <row r="738" customFormat="1" ht="12" customHeight="1"/>
    <row r="739" customFormat="1" ht="12" customHeight="1"/>
    <row r="740" customFormat="1" ht="12" customHeight="1"/>
    <row r="741" customFormat="1" ht="12" customHeight="1"/>
    <row r="742" customFormat="1" ht="12" customHeight="1"/>
    <row r="743" customFormat="1" ht="12" customHeight="1"/>
    <row r="744" customFormat="1" ht="12" customHeight="1"/>
    <row r="745" customFormat="1" ht="12" customHeight="1"/>
    <row r="746" customFormat="1" ht="12" customHeight="1"/>
    <row r="747" customFormat="1" ht="12" customHeight="1"/>
    <row r="748" customFormat="1" ht="12" customHeight="1"/>
    <row r="749" customFormat="1" ht="12" customHeight="1"/>
    <row r="750" customFormat="1" ht="12" customHeight="1"/>
    <row r="751" customFormat="1" ht="12" customHeight="1"/>
    <row r="752" customFormat="1" ht="12" customHeight="1"/>
    <row r="753" customFormat="1" ht="12" customHeight="1"/>
    <row r="754" customFormat="1" ht="12" customHeight="1"/>
    <row r="755" customFormat="1" ht="12" customHeight="1"/>
    <row r="756" customFormat="1" ht="12" customHeight="1"/>
    <row r="757" customFormat="1" ht="12" customHeight="1"/>
    <row r="758" customFormat="1" ht="12" customHeight="1"/>
    <row r="759" customFormat="1" ht="12" customHeight="1"/>
    <row r="760" customFormat="1" ht="12" customHeight="1"/>
    <row r="761" customFormat="1" ht="12" customHeight="1"/>
    <row r="762" customFormat="1" ht="12" customHeight="1"/>
    <row r="763" customFormat="1" ht="12" customHeight="1"/>
    <row r="764" customFormat="1" ht="12" customHeight="1"/>
    <row r="765" customFormat="1" ht="12" customHeight="1"/>
    <row r="766" customFormat="1" ht="12" customHeight="1"/>
    <row r="767" customFormat="1" ht="12" customHeight="1"/>
    <row r="768" customFormat="1" ht="12" customHeight="1"/>
    <row r="769" customFormat="1" ht="12" customHeight="1"/>
    <row r="770" customFormat="1" ht="12" customHeight="1"/>
    <row r="771" customFormat="1" ht="12" customHeight="1"/>
    <row r="772" customFormat="1" ht="12" customHeight="1"/>
    <row r="773" customFormat="1" ht="12" customHeight="1"/>
    <row r="774" customFormat="1" ht="12" customHeight="1"/>
    <row r="775" customFormat="1" ht="12" customHeight="1"/>
    <row r="776" customFormat="1" ht="12" customHeight="1"/>
    <row r="777" customFormat="1" ht="12" customHeight="1"/>
    <row r="778" customFormat="1" ht="12" customHeight="1"/>
    <row r="779" customFormat="1" ht="12" customHeight="1"/>
    <row r="780" customFormat="1" ht="12" customHeight="1"/>
    <row r="781" customFormat="1" ht="12" customHeight="1"/>
    <row r="782" customFormat="1" ht="12" customHeight="1"/>
    <row r="783" customFormat="1" ht="12" customHeight="1"/>
    <row r="784" customFormat="1" ht="12" customHeight="1"/>
    <row r="785" customFormat="1" ht="12" customHeight="1"/>
    <row r="786" customFormat="1" ht="12" customHeight="1"/>
    <row r="787" customFormat="1" ht="12" customHeight="1"/>
    <row r="788" customFormat="1" ht="12" customHeight="1"/>
    <row r="789" customFormat="1" ht="12" customHeight="1"/>
    <row r="790" customFormat="1" ht="12" customHeight="1"/>
    <row r="791" customFormat="1" ht="12" customHeight="1"/>
    <row r="792" customFormat="1" ht="12" customHeight="1"/>
    <row r="793" customFormat="1" ht="12" customHeight="1"/>
    <row r="794" customFormat="1" ht="12" customHeight="1"/>
    <row r="795" customFormat="1" ht="12" customHeight="1"/>
    <row r="796" customFormat="1" ht="12" customHeight="1"/>
    <row r="797" customFormat="1" ht="12" customHeight="1"/>
    <row r="798" customFormat="1" ht="12" customHeight="1"/>
    <row r="799" customFormat="1" ht="12" customHeight="1"/>
    <row r="800" customFormat="1" ht="12" customHeight="1"/>
    <row r="801" customFormat="1" ht="12" customHeight="1"/>
    <row r="802" customFormat="1" ht="12" customHeight="1"/>
    <row r="803" customFormat="1" ht="12" customHeight="1"/>
    <row r="804" customFormat="1" ht="12" customHeight="1"/>
    <row r="805" customFormat="1" ht="12" customHeight="1"/>
    <row r="806" customFormat="1" ht="12" customHeight="1"/>
    <row r="807" customFormat="1" ht="12" customHeight="1"/>
    <row r="808" customFormat="1" ht="12" customHeight="1"/>
    <row r="809" customFormat="1" ht="12" customHeight="1"/>
    <row r="810" customFormat="1" ht="12" customHeight="1"/>
    <row r="811" customFormat="1" ht="12" customHeight="1"/>
    <row r="812" customFormat="1" ht="12" customHeight="1"/>
    <row r="813" customFormat="1" ht="12" customHeight="1"/>
    <row r="814" customFormat="1" ht="12" customHeight="1"/>
    <row r="815" customFormat="1" ht="12" customHeight="1"/>
    <row r="816" customFormat="1" ht="12" customHeight="1"/>
    <row r="817" customFormat="1" ht="12" customHeight="1"/>
    <row r="818" customFormat="1" ht="12" customHeight="1"/>
    <row r="819" customFormat="1" ht="12" customHeight="1"/>
    <row r="820" customFormat="1" ht="12" customHeight="1"/>
    <row r="821" customFormat="1" ht="12" customHeight="1"/>
    <row r="822" customFormat="1" ht="12" customHeight="1"/>
    <row r="823" customFormat="1" ht="12" customHeight="1"/>
    <row r="824" customFormat="1" ht="12" customHeight="1"/>
    <row r="825" customFormat="1" ht="12" customHeight="1"/>
    <row r="826" customFormat="1" ht="12" customHeight="1"/>
    <row r="827" customFormat="1" ht="12" customHeight="1"/>
    <row r="828" customFormat="1" ht="12" customHeight="1"/>
    <row r="829" customFormat="1" ht="12" customHeight="1"/>
    <row r="830" customFormat="1" ht="12" customHeight="1"/>
    <row r="831" customFormat="1" ht="12" customHeight="1"/>
    <row r="832" customFormat="1" ht="12" customHeight="1"/>
    <row r="833" customFormat="1" ht="12" customHeight="1"/>
    <row r="834" customFormat="1" ht="12" customHeight="1"/>
    <row r="835" customFormat="1" ht="12" customHeight="1"/>
    <row r="836" customFormat="1" ht="12" customHeight="1"/>
    <row r="837" customFormat="1" ht="12" customHeight="1"/>
    <row r="838" customFormat="1" ht="12" customHeight="1"/>
    <row r="839" customFormat="1" ht="12" customHeight="1"/>
    <row r="840" customFormat="1" ht="12" customHeight="1"/>
    <row r="841" customFormat="1" ht="12" customHeight="1"/>
    <row r="842" customFormat="1" ht="12" customHeight="1"/>
    <row r="843" customFormat="1" ht="12" customHeight="1"/>
    <row r="844" customFormat="1" ht="12" customHeight="1"/>
    <row r="845" customFormat="1" ht="12" customHeight="1"/>
    <row r="846" customFormat="1" ht="12" customHeight="1"/>
    <row r="847" customFormat="1" ht="12" customHeight="1"/>
    <row r="848" customFormat="1" ht="12" customHeight="1"/>
    <row r="849" customFormat="1" ht="12" customHeight="1"/>
    <row r="850" customFormat="1" ht="12" customHeight="1"/>
    <row r="851" customFormat="1" ht="12" customHeight="1"/>
    <row r="852" customFormat="1" ht="12" customHeight="1"/>
    <row r="853" customFormat="1" ht="12" customHeight="1"/>
    <row r="854" customFormat="1" ht="12" customHeight="1"/>
    <row r="855" customFormat="1" ht="12" customHeight="1"/>
    <row r="856" customFormat="1" ht="12" customHeight="1"/>
    <row r="857" customFormat="1" ht="12" customHeight="1"/>
    <row r="858" customFormat="1" ht="12" customHeight="1"/>
    <row r="859" customFormat="1" ht="12" customHeight="1"/>
    <row r="860" customFormat="1" ht="12" customHeight="1"/>
    <row r="861" customFormat="1" ht="12" customHeight="1"/>
    <row r="862" customFormat="1" ht="12" customHeight="1"/>
    <row r="863" customFormat="1" ht="12" customHeight="1"/>
    <row r="864" customFormat="1" ht="12" customHeight="1"/>
    <row r="865" customFormat="1" ht="12" customHeight="1"/>
    <row r="866" customFormat="1" ht="12" customHeight="1"/>
    <row r="867" customFormat="1" ht="12" customHeight="1"/>
    <row r="868" customFormat="1" ht="12" customHeight="1"/>
    <row r="869" customFormat="1" ht="12" customHeight="1"/>
    <row r="870" customFormat="1" ht="12" customHeight="1"/>
    <row r="871" customFormat="1" ht="12" customHeight="1"/>
    <row r="872" customFormat="1" ht="12" customHeight="1"/>
    <row r="873" customFormat="1" ht="12" customHeight="1"/>
    <row r="874" customFormat="1" ht="12" customHeight="1"/>
    <row r="875" customFormat="1" ht="12" customHeight="1"/>
    <row r="876" customFormat="1" ht="12" customHeight="1"/>
    <row r="877" customFormat="1" ht="12" customHeight="1"/>
    <row r="878" customFormat="1" ht="12" customHeight="1"/>
    <row r="879" customFormat="1" ht="12" customHeight="1"/>
    <row r="880" customFormat="1" ht="12" customHeight="1"/>
    <row r="881" customFormat="1" ht="12" customHeight="1"/>
    <row r="882" customFormat="1" ht="12" customHeight="1"/>
    <row r="883" customFormat="1" ht="12" customHeight="1"/>
    <row r="884" customFormat="1" ht="12" customHeight="1"/>
    <row r="885" customFormat="1" ht="12" customHeight="1"/>
    <row r="886" customFormat="1" ht="12" customHeight="1"/>
    <row r="887" customFormat="1" ht="12" customHeight="1"/>
    <row r="888" customFormat="1" ht="12" customHeight="1"/>
    <row r="889" customFormat="1" ht="12" customHeight="1"/>
    <row r="890" customFormat="1" ht="12" customHeight="1"/>
    <row r="891" customFormat="1" ht="12" customHeight="1"/>
    <row r="892" customFormat="1" ht="12" customHeight="1"/>
    <row r="893" customFormat="1" ht="12" customHeight="1"/>
    <row r="894" customFormat="1" ht="12" customHeight="1"/>
    <row r="895" customFormat="1" ht="12" customHeight="1"/>
    <row r="896" customFormat="1" ht="12" customHeight="1"/>
    <row r="897" customFormat="1" ht="12" customHeight="1"/>
    <row r="898" customFormat="1" ht="12" customHeight="1"/>
    <row r="899" customFormat="1" ht="12" customHeight="1"/>
    <row r="900" customFormat="1" ht="12" customHeight="1"/>
    <row r="901" customFormat="1" ht="12" customHeight="1"/>
    <row r="902" customFormat="1" ht="12" customHeight="1"/>
    <row r="903" customFormat="1" ht="12" customHeight="1"/>
    <row r="904" customFormat="1" ht="12" customHeight="1"/>
    <row r="905" customFormat="1" ht="12" customHeight="1"/>
    <row r="906" customFormat="1" ht="12" customHeight="1"/>
    <row r="907" customFormat="1" ht="12" customHeight="1"/>
    <row r="908" customFormat="1" ht="12" customHeight="1"/>
    <row r="909" customFormat="1" ht="12" customHeight="1"/>
    <row r="910" customFormat="1" ht="12" customHeight="1"/>
    <row r="911" customFormat="1" ht="12" customHeight="1"/>
    <row r="912" customFormat="1" ht="12" customHeight="1"/>
    <row r="913" customFormat="1" ht="12" customHeight="1"/>
    <row r="914" customFormat="1" ht="12" customHeight="1"/>
    <row r="915" customFormat="1" ht="12" customHeight="1"/>
    <row r="916" customFormat="1" ht="12" customHeight="1"/>
    <row r="917" customFormat="1" ht="12" customHeight="1"/>
    <row r="918" customFormat="1" ht="12" customHeight="1"/>
    <row r="919" customFormat="1" ht="12" customHeight="1"/>
    <row r="920" customFormat="1" ht="12" customHeight="1"/>
    <row r="921" customFormat="1" ht="12" customHeight="1"/>
    <row r="922" customFormat="1" ht="12" customHeight="1"/>
    <row r="923" customFormat="1" ht="12" customHeight="1"/>
    <row r="924" customFormat="1" ht="12" customHeight="1"/>
    <row r="925" customFormat="1" ht="12" customHeight="1"/>
    <row r="926" customFormat="1" ht="12" customHeight="1"/>
    <row r="927" customFormat="1" ht="12" customHeight="1"/>
    <row r="928" customFormat="1" ht="12" customHeight="1"/>
    <row r="929" customFormat="1" ht="12" customHeight="1"/>
    <row r="930" customFormat="1" ht="12" customHeight="1"/>
    <row r="931" customFormat="1" ht="12" customHeight="1"/>
    <row r="932" customFormat="1" ht="12" customHeight="1"/>
    <row r="933" customFormat="1" ht="12" customHeight="1"/>
    <row r="934" customFormat="1" ht="12" customHeight="1"/>
    <row r="935" customFormat="1" ht="12" customHeight="1"/>
    <row r="936" customFormat="1" ht="12" customHeight="1"/>
    <row r="937" customFormat="1" ht="12" customHeight="1"/>
    <row r="938" customFormat="1" ht="12" customHeight="1"/>
    <row r="939" customFormat="1" ht="12" customHeight="1"/>
    <row r="940" customFormat="1" ht="12" customHeight="1"/>
    <row r="941" customFormat="1" ht="12" customHeight="1"/>
    <row r="942" customFormat="1" ht="12" customHeight="1"/>
    <row r="943" customFormat="1" ht="12" customHeight="1"/>
    <row r="944" customFormat="1" ht="12" customHeight="1"/>
    <row r="945" customFormat="1" ht="12" customHeight="1"/>
    <row r="946" customFormat="1" ht="12" customHeight="1"/>
    <row r="947" customFormat="1" ht="12" customHeight="1"/>
    <row r="948" customFormat="1" ht="12" customHeight="1"/>
    <row r="949" customFormat="1" ht="12" customHeight="1"/>
    <row r="950" customFormat="1" ht="12" customHeight="1"/>
    <row r="951" customFormat="1" ht="12" customHeight="1"/>
    <row r="952" customFormat="1" ht="12" customHeight="1"/>
    <row r="953" customFormat="1" ht="12" customHeight="1"/>
    <row r="954" customFormat="1" ht="12" customHeight="1"/>
    <row r="955" customFormat="1" ht="12" customHeight="1"/>
    <row r="956" customFormat="1" ht="12" customHeight="1"/>
    <row r="957" customFormat="1" ht="12" customHeight="1"/>
    <row r="958" customFormat="1" ht="12" customHeight="1"/>
    <row r="959" customFormat="1" ht="12" customHeight="1"/>
    <row r="960" customFormat="1" ht="12" customHeight="1"/>
    <row r="961" customFormat="1" ht="12" customHeight="1"/>
    <row r="962" customFormat="1" ht="12" customHeight="1"/>
    <row r="963" customFormat="1" ht="12" customHeight="1"/>
    <row r="964" customFormat="1" ht="12" customHeight="1"/>
    <row r="965" customFormat="1" ht="12" customHeight="1"/>
    <row r="966" customFormat="1" ht="12" customHeight="1"/>
    <row r="967" customFormat="1" ht="12" customHeight="1"/>
    <row r="968" customFormat="1" ht="12" customHeight="1"/>
    <row r="969" customFormat="1" ht="12" customHeight="1"/>
    <row r="970" customFormat="1" ht="12" customHeight="1"/>
    <row r="971" customFormat="1" ht="12" customHeight="1"/>
    <row r="972" customFormat="1" ht="12" customHeight="1"/>
    <row r="973" customFormat="1" ht="12" customHeight="1"/>
    <row r="974" customFormat="1" ht="12" customHeight="1"/>
    <row r="975" customFormat="1" ht="12" customHeight="1"/>
    <row r="976" customFormat="1" ht="12" customHeight="1"/>
    <row r="977" customFormat="1" ht="12" customHeight="1"/>
    <row r="978" customFormat="1" ht="12" customHeight="1"/>
    <row r="979" customFormat="1" ht="12" customHeight="1"/>
    <row r="980" customFormat="1" ht="12" customHeight="1"/>
    <row r="981" customFormat="1" ht="12" customHeight="1"/>
    <row r="982" customFormat="1" ht="12" customHeight="1"/>
    <row r="983" customFormat="1" ht="12" customHeight="1"/>
    <row r="984" customFormat="1" ht="12" customHeight="1"/>
    <row r="985" customFormat="1" ht="12" customHeight="1"/>
    <row r="986" customFormat="1" ht="12" customHeight="1"/>
    <row r="987" customFormat="1" ht="12" customHeight="1"/>
    <row r="988" customFormat="1" ht="12" customHeight="1"/>
    <row r="989" customFormat="1" ht="12" customHeight="1"/>
    <row r="990" customFormat="1" ht="12" customHeight="1"/>
    <row r="991" customFormat="1" ht="12" customHeight="1"/>
    <row r="992" customFormat="1" ht="12" customHeight="1"/>
    <row r="993" customFormat="1" ht="12" customHeight="1"/>
    <row r="994" customFormat="1" ht="12" customHeight="1"/>
    <row r="995" customFormat="1" ht="12" customHeight="1"/>
    <row r="996" customFormat="1" ht="12" customHeight="1"/>
    <row r="997" customFormat="1" ht="12" customHeight="1"/>
    <row r="998" customFormat="1" ht="12" customHeight="1"/>
    <row r="999" customFormat="1" ht="12" customHeight="1"/>
    <row r="1000" customFormat="1" ht="12" customHeight="1"/>
  </sheetData>
  <mergeCells count="1">
    <mergeCell ref="C1:D1"/>
  </mergeCells>
  <dataValidations count="2">
    <dataValidation type="list" allowBlank="1" showErrorMessage="1" sqref="B4" xr:uid="{2C97F11A-000B-974D-A55F-D5F7E8161BCE}">
      <formula1>arbeiders</formula1>
    </dataValidation>
    <dataValidation type="list" allowBlank="1" showErrorMessage="1" sqref="B5" xr:uid="{BDE3898D-5943-8A4F-A0A3-C8496EA71F0A}">
      <formula1>productie</formula1>
    </dataValidation>
  </dataValidations>
  <pageMargins left="0.75" right="0.75" top="1" bottom="1" header="0" footer="0"/>
  <pageSetup paperSize="9" orientation="landscape"/>
  <legacyDrawing r:id="rId1"/>
</worksheet>
</file>

<file path=xl/worksheets/sheet5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sheetPr>
    <pageSetUpPr fitToPage="1"/>
  </sheetPr>
  <dimension ref="A1:Z1000"/>
  <sheetViews>
    <sheetView workbookViewId="0">
      <selection sqref="A1:XFD1048576"/>
    </sheetView>
  </sheetViews>
  <sheetFormatPr defaultColWidth="14.5" defaultRowHeight="15" customHeight="1"/>
  <cols>
    <col min="1" max="1" width="39.625" customWidth="1"/>
    <col min="2" max="2" width="12.5" customWidth="1"/>
    <col min="3" max="3" width="12" customWidth="1"/>
    <col min="4" max="4" width="12.5" customWidth="1"/>
    <col min="5" max="26" width="11" customWidth="1"/>
  </cols>
  <sheetData>
    <row r="1" spans="1:26" s="93" customFormat="1" ht="15.95" customHeight="1">
      <c r="A1" s="128" t="s">
        <v>40</v>
      </c>
      <c r="B1" s="129">
        <v>2026</v>
      </c>
      <c r="C1" s="169" t="s">
        <v>153</v>
      </c>
      <c r="D1" s="182"/>
    </row>
    <row r="2" spans="1:26" ht="12" customHeight="1"/>
    <row r="3" spans="1:26" ht="12" customHeight="1">
      <c r="A3" s="17" t="s">
        <v>42</v>
      </c>
      <c r="B3" s="18" t="s">
        <v>15</v>
      </c>
    </row>
    <row r="4" spans="1:26" ht="12" customHeight="1">
      <c r="A4" s="17" t="s">
        <v>43</v>
      </c>
      <c r="B4" s="18" t="s">
        <v>15</v>
      </c>
    </row>
    <row r="5" spans="1:26" ht="12" customHeight="1">
      <c r="A5" s="17" t="s">
        <v>44</v>
      </c>
      <c r="B5" s="18" t="s">
        <v>15</v>
      </c>
    </row>
    <row r="6" spans="1:26" ht="12" customHeight="1">
      <c r="A6" s="17" t="s">
        <v>45</v>
      </c>
      <c r="B6" s="19">
        <v>0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2" customHeight="1"/>
    <row r="8" spans="1:26" ht="12" customHeight="1">
      <c r="A8" s="15" t="s">
        <v>46</v>
      </c>
    </row>
    <row r="9" spans="1:26" ht="12" customHeight="1">
      <c r="A9" s="17" t="s">
        <v>47</v>
      </c>
      <c r="B9" s="20" t="s">
        <v>152</v>
      </c>
    </row>
    <row r="10" spans="1:26" ht="12" customHeight="1">
      <c r="A10" s="17" t="s">
        <v>49</v>
      </c>
      <c r="B10" s="18" t="s">
        <v>15</v>
      </c>
    </row>
    <row r="11" spans="1:26" ht="12" customHeight="1">
      <c r="A11" s="17" t="s">
        <v>50</v>
      </c>
      <c r="B11" s="18" t="s">
        <v>15</v>
      </c>
      <c r="C11" s="7" t="s">
        <v>15</v>
      </c>
      <c r="D11" s="6" t="s">
        <v>15</v>
      </c>
      <c r="E11" s="6"/>
      <c r="F11" s="6"/>
    </row>
    <row r="12" spans="1:26" ht="12" customHeight="1">
      <c r="A12" s="17" t="s">
        <v>51</v>
      </c>
      <c r="B12" s="18" t="s">
        <v>15</v>
      </c>
      <c r="C12" s="7" t="s">
        <v>15</v>
      </c>
      <c r="D12" s="6"/>
      <c r="E12" s="6"/>
      <c r="F12" s="6"/>
    </row>
    <row r="13" spans="1:26" ht="12" customHeight="1">
      <c r="A13" s="17" t="s">
        <v>52</v>
      </c>
      <c r="B13" s="18" t="s">
        <v>15</v>
      </c>
      <c r="C13" s="7" t="s">
        <v>15</v>
      </c>
    </row>
    <row r="14" spans="1:26" ht="12" customHeight="1"/>
    <row r="15" spans="1:26" ht="12" customHeight="1">
      <c r="A15" s="17" t="s">
        <v>107</v>
      </c>
      <c r="B15" s="21">
        <v>0</v>
      </c>
    </row>
    <row r="16" spans="1:26" ht="12" customHeight="1">
      <c r="A16" s="17" t="s">
        <v>108</v>
      </c>
      <c r="B16" s="21">
        <v>0</v>
      </c>
    </row>
    <row r="17" spans="1:16" ht="12" customHeight="1">
      <c r="A17" s="17" t="s">
        <v>109</v>
      </c>
      <c r="B17" s="21">
        <v>0</v>
      </c>
    </row>
    <row r="18" spans="1:16" ht="12" customHeight="1"/>
    <row r="19" spans="1:16" ht="12" customHeight="1">
      <c r="A19" s="17" t="s">
        <v>133</v>
      </c>
      <c r="B19" s="21">
        <f t="shared" ref="B19:B21" si="0">B15*3/13/38</f>
        <v>0</v>
      </c>
    </row>
    <row r="20" spans="1:16" ht="12" customHeight="1">
      <c r="A20" s="17" t="s">
        <v>134</v>
      </c>
      <c r="B20" s="21">
        <f t="shared" si="0"/>
        <v>0</v>
      </c>
    </row>
    <row r="21" spans="1:16" ht="12" customHeight="1">
      <c r="A21" s="17" t="s">
        <v>135</v>
      </c>
      <c r="B21" s="21">
        <f t="shared" si="0"/>
        <v>0</v>
      </c>
    </row>
    <row r="22" spans="1:16" ht="12" customHeight="1">
      <c r="A22" s="7" t="s">
        <v>15</v>
      </c>
      <c r="B22" s="7" t="s">
        <v>15</v>
      </c>
      <c r="C22" s="7" t="s">
        <v>15</v>
      </c>
    </row>
    <row r="23" spans="1:16" ht="12" customHeight="1">
      <c r="A23" s="17" t="s">
        <v>75</v>
      </c>
      <c r="B23" s="8">
        <f>'RSZ-tarieven'!B5</f>
        <v>0.30609999999999998</v>
      </c>
      <c r="C23" s="8"/>
    </row>
    <row r="24" spans="1:16" ht="12" customHeight="1">
      <c r="A24" s="17" t="s">
        <v>76</v>
      </c>
      <c r="B24" s="8">
        <f>'RSZ-tarieven'!B15</f>
        <v>1.9799999999999998E-2</v>
      </c>
      <c r="C24" s="8"/>
    </row>
    <row r="25" spans="1:16" ht="12" customHeight="1">
      <c r="A25" s="17" t="s">
        <v>77</v>
      </c>
      <c r="B25" s="22">
        <f>IF(B6&lt;10,0,1.69%)</f>
        <v>0</v>
      </c>
      <c r="C25" s="8"/>
    </row>
    <row r="26" spans="1:16" ht="12" customHeight="1">
      <c r="A26" s="17" t="s">
        <v>136</v>
      </c>
      <c r="B26" s="26">
        <f>IF(B15&gt;3744,0,0.14*(11233.89-(B15*3))/13/5/38)</f>
        <v>0.63673870445344127</v>
      </c>
      <c r="C26" s="6" t="s">
        <v>15</v>
      </c>
    </row>
    <row r="27" spans="1:16" ht="12" customHeight="1">
      <c r="A27" s="17" t="s">
        <v>79</v>
      </c>
      <c r="B27" s="27"/>
      <c r="C27" s="8" t="s">
        <v>154</v>
      </c>
    </row>
    <row r="28" spans="1:16" ht="12" customHeight="1">
      <c r="A28" s="17" t="s">
        <v>80</v>
      </c>
      <c r="B28" s="27"/>
      <c r="C28" s="8" t="s">
        <v>154</v>
      </c>
      <c r="J28" s="28" t="s">
        <v>15</v>
      </c>
      <c r="M28" s="29" t="s">
        <v>15</v>
      </c>
      <c r="P28" s="24"/>
    </row>
    <row r="29" spans="1:16" ht="12" customHeight="1">
      <c r="I29" s="28" t="s">
        <v>15</v>
      </c>
      <c r="J29" s="28"/>
      <c r="M29" s="29"/>
      <c r="P29" s="24"/>
    </row>
    <row r="30" spans="1:16" ht="12" customHeight="1">
      <c r="B30" s="30">
        <f>B1</f>
        <v>2026</v>
      </c>
      <c r="C30" s="20" t="s">
        <v>82</v>
      </c>
      <c r="D30" s="20" t="s">
        <v>83</v>
      </c>
      <c r="E30" s="20" t="s">
        <v>84</v>
      </c>
      <c r="F30" s="20" t="s">
        <v>85</v>
      </c>
      <c r="G30" s="20" t="s">
        <v>86</v>
      </c>
      <c r="H30" s="20" t="s">
        <v>87</v>
      </c>
      <c r="I30" s="20" t="s">
        <v>89</v>
      </c>
      <c r="J30" s="20" t="s">
        <v>90</v>
      </c>
      <c r="K30" s="20" t="s">
        <v>91</v>
      </c>
      <c r="L30" s="20" t="s">
        <v>92</v>
      </c>
      <c r="M30" s="20" t="s">
        <v>93</v>
      </c>
      <c r="N30" s="20" t="s">
        <v>95</v>
      </c>
    </row>
    <row r="31" spans="1:16" ht="12" customHeight="1">
      <c r="A31" s="27" t="s">
        <v>155</v>
      </c>
      <c r="B31" s="44">
        <f t="shared" ref="B31:B33" si="1">SUM(C31:N31)</f>
        <v>0</v>
      </c>
      <c r="C31" s="45">
        <v>0</v>
      </c>
      <c r="D31" s="46">
        <v>0</v>
      </c>
      <c r="E31" s="46">
        <v>0</v>
      </c>
      <c r="F31" s="46">
        <v>0</v>
      </c>
      <c r="G31" s="46">
        <v>0</v>
      </c>
      <c r="H31" s="46">
        <v>0</v>
      </c>
      <c r="I31" s="46">
        <v>0</v>
      </c>
      <c r="J31" s="46">
        <v>0</v>
      </c>
      <c r="K31" s="46">
        <v>0</v>
      </c>
      <c r="L31" s="46">
        <v>0</v>
      </c>
      <c r="M31" s="46">
        <v>0</v>
      </c>
      <c r="N31" s="47">
        <v>0</v>
      </c>
    </row>
    <row r="32" spans="1:16" ht="12" customHeight="1">
      <c r="A32" s="7" t="s">
        <v>99</v>
      </c>
      <c r="B32" s="33">
        <f t="shared" si="1"/>
        <v>0</v>
      </c>
      <c r="C32" s="34">
        <f t="shared" ref="C32:M32" si="2">$B$19*C31</f>
        <v>0</v>
      </c>
      <c r="D32" s="24">
        <f t="shared" si="2"/>
        <v>0</v>
      </c>
      <c r="E32" s="24">
        <f t="shared" si="2"/>
        <v>0</v>
      </c>
      <c r="F32" s="24">
        <f t="shared" si="2"/>
        <v>0</v>
      </c>
      <c r="G32" s="24">
        <f t="shared" si="2"/>
        <v>0</v>
      </c>
      <c r="H32" s="24">
        <f t="shared" si="2"/>
        <v>0</v>
      </c>
      <c r="I32" s="24">
        <f t="shared" si="2"/>
        <v>0</v>
      </c>
      <c r="J32" s="24">
        <f t="shared" si="2"/>
        <v>0</v>
      </c>
      <c r="K32" s="24">
        <f t="shared" si="2"/>
        <v>0</v>
      </c>
      <c r="L32" s="24">
        <f t="shared" si="2"/>
        <v>0</v>
      </c>
      <c r="M32" s="24">
        <f t="shared" si="2"/>
        <v>0</v>
      </c>
      <c r="N32" s="113">
        <f>$B19*N31</f>
        <v>0</v>
      </c>
    </row>
    <row r="33" spans="1:14" ht="12" customHeight="1">
      <c r="A33" s="7" t="s">
        <v>101</v>
      </c>
      <c r="B33" s="33">
        <f t="shared" si="1"/>
        <v>0</v>
      </c>
      <c r="C33" s="34">
        <f t="shared" ref="C33:N33" si="3">MAX(0,IF((C32)&gt;0,((C32)*108%)*($B$23+$B$24+$B25)-(($B26*C31)+$B27+$B28),0))</f>
        <v>0</v>
      </c>
      <c r="D33" s="24">
        <f t="shared" si="3"/>
        <v>0</v>
      </c>
      <c r="E33" s="24">
        <f t="shared" si="3"/>
        <v>0</v>
      </c>
      <c r="F33" s="24">
        <f t="shared" si="3"/>
        <v>0</v>
      </c>
      <c r="G33" s="24">
        <f t="shared" si="3"/>
        <v>0</v>
      </c>
      <c r="H33" s="24">
        <f t="shared" si="3"/>
        <v>0</v>
      </c>
      <c r="I33" s="24">
        <f t="shared" si="3"/>
        <v>0</v>
      </c>
      <c r="J33" s="24">
        <f t="shared" si="3"/>
        <v>0</v>
      </c>
      <c r="K33" s="24">
        <f t="shared" si="3"/>
        <v>0</v>
      </c>
      <c r="L33" s="24">
        <f t="shared" si="3"/>
        <v>0</v>
      </c>
      <c r="M33" s="24">
        <f t="shared" si="3"/>
        <v>0</v>
      </c>
      <c r="N33" s="114">
        <f t="shared" si="3"/>
        <v>0</v>
      </c>
    </row>
    <row r="34" spans="1:14" ht="12" customHeight="1">
      <c r="B34" s="37">
        <f t="shared" ref="B34:N34" si="4">SUM(B32:B33)</f>
        <v>0</v>
      </c>
      <c r="C34" s="120">
        <f t="shared" si="4"/>
        <v>0</v>
      </c>
      <c r="D34" s="121">
        <f t="shared" si="4"/>
        <v>0</v>
      </c>
      <c r="E34" s="121">
        <f t="shared" si="4"/>
        <v>0</v>
      </c>
      <c r="F34" s="121">
        <f t="shared" si="4"/>
        <v>0</v>
      </c>
      <c r="G34" s="121">
        <f t="shared" si="4"/>
        <v>0</v>
      </c>
      <c r="H34" s="121">
        <f t="shared" si="4"/>
        <v>0</v>
      </c>
      <c r="I34" s="121">
        <f t="shared" si="4"/>
        <v>0</v>
      </c>
      <c r="J34" s="121">
        <f t="shared" si="4"/>
        <v>0</v>
      </c>
      <c r="K34" s="121">
        <f t="shared" si="4"/>
        <v>0</v>
      </c>
      <c r="L34" s="121">
        <f t="shared" si="4"/>
        <v>0</v>
      </c>
      <c r="M34" s="121">
        <f t="shared" si="4"/>
        <v>0</v>
      </c>
      <c r="N34" s="122">
        <f t="shared" si="4"/>
        <v>0</v>
      </c>
    </row>
    <row r="35" spans="1:14" ht="12" customHeight="1">
      <c r="A35" s="38" t="s">
        <v>105</v>
      </c>
      <c r="B35" s="39">
        <f>(SUM(C34:N34)-B34)+(SUM(C32:N33)-B34)</f>
        <v>0</v>
      </c>
    </row>
    <row r="36" spans="1:14" ht="12" customHeight="1">
      <c r="B36" s="40" t="s">
        <v>106</v>
      </c>
    </row>
    <row r="37" spans="1:14" ht="12" customHeight="1">
      <c r="A37" s="8">
        <v>0.1027</v>
      </c>
      <c r="B37" s="41">
        <f>SUM(C37:N37)</f>
        <v>0</v>
      </c>
      <c r="C37" s="123">
        <f t="shared" ref="C37:G37" si="5">(C32*108%)*$A$37</f>
        <v>0</v>
      </c>
      <c r="D37" s="123">
        <f t="shared" si="5"/>
        <v>0</v>
      </c>
      <c r="E37" s="123">
        <f t="shared" si="5"/>
        <v>0</v>
      </c>
      <c r="F37" s="123">
        <f t="shared" si="5"/>
        <v>0</v>
      </c>
      <c r="G37" s="123">
        <f t="shared" si="5"/>
        <v>0</v>
      </c>
      <c r="H37" s="123">
        <f t="shared" ref="H37:I37" si="6">(108%*H32)*$A$37</f>
        <v>0</v>
      </c>
      <c r="I37" s="123">
        <f t="shared" si="6"/>
        <v>0</v>
      </c>
      <c r="J37" s="123">
        <f t="shared" ref="J37:N37" si="7">(J32*108%)*$A$37</f>
        <v>0</v>
      </c>
      <c r="K37" s="123">
        <f t="shared" si="7"/>
        <v>0</v>
      </c>
      <c r="L37" s="123">
        <f t="shared" si="7"/>
        <v>0</v>
      </c>
      <c r="M37" s="123">
        <f t="shared" si="7"/>
        <v>0</v>
      </c>
      <c r="N37" s="125">
        <f t="shared" si="7"/>
        <v>0</v>
      </c>
    </row>
    <row r="38" spans="1:14" ht="12" customHeight="1"/>
    <row r="39" spans="1:14" ht="12" customHeight="1"/>
    <row r="40" spans="1:14" ht="12" customHeight="1"/>
    <row r="41" spans="1:14" ht="12" customHeight="1"/>
    <row r="42" spans="1:14" ht="12" customHeight="1"/>
    <row r="43" spans="1:14" ht="12" customHeight="1"/>
    <row r="44" spans="1:14" ht="12" customHeight="1"/>
    <row r="45" spans="1:14" ht="12" customHeight="1"/>
    <row r="46" spans="1:14" ht="12" customHeight="1"/>
    <row r="47" spans="1:14" ht="12" customHeight="1"/>
    <row r="48" spans="1:14" ht="12" customHeight="1"/>
    <row r="49" customFormat="1" ht="12" customHeight="1"/>
    <row r="50" customFormat="1" ht="12" customHeight="1"/>
    <row r="51" customFormat="1" ht="12" customHeight="1"/>
    <row r="52" customFormat="1" ht="12" customHeight="1"/>
    <row r="53" customFormat="1" ht="12" customHeight="1"/>
    <row r="54" customFormat="1" ht="12" customHeight="1"/>
    <row r="55" customFormat="1" ht="12" customHeight="1"/>
    <row r="56" customFormat="1" ht="12" customHeight="1"/>
    <row r="57" customFormat="1" ht="12" customHeight="1"/>
    <row r="58" customFormat="1" ht="12" customHeight="1"/>
    <row r="59" customFormat="1" ht="12" customHeight="1"/>
    <row r="60" customFormat="1" ht="12" customHeight="1"/>
    <row r="61" customFormat="1" ht="12" customHeight="1"/>
    <row r="62" customFormat="1" ht="12" customHeight="1"/>
    <row r="63" customFormat="1" ht="12" customHeight="1"/>
    <row r="64" customFormat="1" ht="12" customHeight="1"/>
    <row r="65" customFormat="1" ht="12" customHeight="1"/>
    <row r="66" customFormat="1" ht="12" customHeight="1"/>
    <row r="67" customFormat="1" ht="12" customHeight="1"/>
    <row r="68" customFormat="1" ht="12" customHeight="1"/>
    <row r="69" customFormat="1" ht="12" customHeight="1"/>
    <row r="70" customFormat="1" ht="12" customHeight="1"/>
    <row r="71" customFormat="1" ht="12" customHeight="1"/>
    <row r="72" customFormat="1" ht="12" customHeight="1"/>
    <row r="73" customFormat="1" ht="12" customHeight="1"/>
    <row r="74" customFormat="1" ht="12" customHeight="1"/>
    <row r="75" customFormat="1" ht="12" customHeight="1"/>
    <row r="76" customFormat="1" ht="12" customHeight="1"/>
    <row r="77" customFormat="1" ht="12" customHeight="1"/>
    <row r="78" customFormat="1" ht="12" customHeight="1"/>
    <row r="79" customFormat="1" ht="12" customHeight="1"/>
    <row r="80" customFormat="1" ht="12" customHeight="1"/>
    <row r="81" customFormat="1" ht="12" customHeight="1"/>
    <row r="82" customFormat="1" ht="12" customHeight="1"/>
    <row r="83" customFormat="1" ht="12" customHeight="1"/>
    <row r="84" customFormat="1" ht="12" customHeight="1"/>
    <row r="85" customFormat="1" ht="12" customHeight="1"/>
    <row r="86" customFormat="1" ht="12" customHeight="1"/>
    <row r="87" customFormat="1" ht="12" customHeight="1"/>
    <row r="88" customFormat="1" ht="12" customHeight="1"/>
    <row r="89" customFormat="1" ht="12" customHeight="1"/>
    <row r="90" customFormat="1" ht="12" customHeight="1"/>
    <row r="91" customFormat="1" ht="12" customHeight="1"/>
    <row r="92" customFormat="1" ht="12" customHeight="1"/>
    <row r="93" customFormat="1" ht="12" customHeight="1"/>
    <row r="94" customFormat="1" ht="12" customHeight="1"/>
    <row r="95" customFormat="1" ht="12" customHeight="1"/>
    <row r="96" customFormat="1" ht="12" customHeight="1"/>
    <row r="97" customFormat="1" ht="12" customHeight="1"/>
    <row r="98" customFormat="1" ht="12" customHeight="1"/>
    <row r="99" customFormat="1" ht="12" customHeight="1"/>
    <row r="100" customFormat="1" ht="12" customHeight="1"/>
    <row r="101" customFormat="1" ht="12" customHeight="1"/>
    <row r="102" customFormat="1" ht="12" customHeight="1"/>
    <row r="103" customFormat="1" ht="12" customHeight="1"/>
    <row r="104" customFormat="1" ht="12" customHeight="1"/>
    <row r="105" customFormat="1" ht="12" customHeight="1"/>
    <row r="106" customFormat="1" ht="12" customHeight="1"/>
    <row r="107" customFormat="1" ht="12" customHeight="1"/>
    <row r="108" customFormat="1" ht="12" customHeight="1"/>
    <row r="109" customFormat="1" ht="12" customHeight="1"/>
    <row r="110" customFormat="1" ht="12" customHeight="1"/>
    <row r="111" customFormat="1" ht="12" customHeight="1"/>
    <row r="112" customFormat="1" ht="12" customHeight="1"/>
    <row r="113" customFormat="1" ht="12" customHeight="1"/>
    <row r="114" customFormat="1" ht="12" customHeight="1"/>
    <row r="115" customFormat="1" ht="12" customHeight="1"/>
    <row r="116" customFormat="1" ht="12" customHeight="1"/>
    <row r="117" customFormat="1" ht="12" customHeight="1"/>
    <row r="118" customFormat="1" ht="12" customHeight="1"/>
    <row r="119" customFormat="1" ht="12" customHeight="1"/>
    <row r="120" customFormat="1" ht="12" customHeight="1"/>
    <row r="121" customFormat="1" ht="12" customHeight="1"/>
    <row r="122" customFormat="1" ht="12" customHeight="1"/>
    <row r="123" customFormat="1" ht="12" customHeight="1"/>
    <row r="124" customFormat="1" ht="12" customHeight="1"/>
    <row r="125" customFormat="1" ht="12" customHeight="1"/>
    <row r="126" customFormat="1" ht="12" customHeight="1"/>
    <row r="127" customFormat="1" ht="12" customHeight="1"/>
    <row r="128" customFormat="1" ht="12" customHeight="1"/>
    <row r="129" customFormat="1" ht="12" customHeight="1"/>
    <row r="130" customFormat="1" ht="12" customHeight="1"/>
    <row r="131" customFormat="1" ht="12" customHeight="1"/>
    <row r="132" customFormat="1" ht="12" customHeight="1"/>
    <row r="133" customFormat="1" ht="12" customHeight="1"/>
    <row r="134" customFormat="1" ht="12" customHeight="1"/>
    <row r="135" customFormat="1" ht="12" customHeight="1"/>
    <row r="136" customFormat="1" ht="12" customHeight="1"/>
    <row r="137" customFormat="1" ht="12" customHeight="1"/>
    <row r="138" customFormat="1" ht="12" customHeight="1"/>
    <row r="139" customFormat="1" ht="12" customHeight="1"/>
    <row r="140" customFormat="1" ht="12" customHeight="1"/>
    <row r="141" customFormat="1" ht="12" customHeight="1"/>
    <row r="142" customFormat="1" ht="12" customHeight="1"/>
    <row r="143" customFormat="1" ht="12" customHeight="1"/>
    <row r="144" customFormat="1" ht="12" customHeight="1"/>
    <row r="145" customFormat="1" ht="12" customHeight="1"/>
    <row r="146" customFormat="1" ht="12" customHeight="1"/>
    <row r="147" customFormat="1" ht="12" customHeight="1"/>
    <row r="148" customFormat="1" ht="12" customHeight="1"/>
    <row r="149" customFormat="1" ht="12" customHeight="1"/>
    <row r="150" customFormat="1" ht="12" customHeight="1"/>
    <row r="151" customFormat="1" ht="12" customHeight="1"/>
    <row r="152" customFormat="1" ht="12" customHeight="1"/>
    <row r="153" customFormat="1" ht="12" customHeight="1"/>
    <row r="154" customFormat="1" ht="12" customHeight="1"/>
    <row r="155" customFormat="1" ht="12" customHeight="1"/>
    <row r="156" customFormat="1" ht="12" customHeight="1"/>
    <row r="157" customFormat="1" ht="12" customHeight="1"/>
    <row r="158" customFormat="1" ht="12" customHeight="1"/>
    <row r="159" customFormat="1" ht="12" customHeight="1"/>
    <row r="160" customFormat="1" ht="12" customHeight="1"/>
    <row r="161" customFormat="1" ht="12" customHeight="1"/>
    <row r="162" customFormat="1" ht="12" customHeight="1"/>
    <row r="163" customFormat="1" ht="12" customHeight="1"/>
    <row r="164" customFormat="1" ht="12" customHeight="1"/>
    <row r="165" customFormat="1" ht="12" customHeight="1"/>
    <row r="166" customFormat="1" ht="12" customHeight="1"/>
    <row r="167" customFormat="1" ht="12" customHeight="1"/>
    <row r="168" customFormat="1" ht="12" customHeight="1"/>
    <row r="169" customFormat="1" ht="12" customHeight="1"/>
    <row r="170" customFormat="1" ht="12" customHeight="1"/>
    <row r="171" customFormat="1" ht="12" customHeight="1"/>
    <row r="172" customFormat="1" ht="12" customHeight="1"/>
    <row r="173" customFormat="1" ht="12" customHeight="1"/>
    <row r="174" customFormat="1" ht="12" customHeight="1"/>
    <row r="175" customFormat="1" ht="12" customHeight="1"/>
    <row r="176" customFormat="1" ht="12" customHeight="1"/>
    <row r="177" customFormat="1" ht="12" customHeight="1"/>
    <row r="178" customFormat="1" ht="12" customHeight="1"/>
    <row r="179" customFormat="1" ht="12" customHeight="1"/>
    <row r="180" customFormat="1" ht="12" customHeight="1"/>
    <row r="181" customFormat="1" ht="12" customHeight="1"/>
    <row r="182" customFormat="1" ht="12" customHeight="1"/>
    <row r="183" customFormat="1" ht="12" customHeight="1"/>
    <row r="184" customFormat="1" ht="12" customHeight="1"/>
    <row r="185" customFormat="1" ht="12" customHeight="1"/>
    <row r="186" customFormat="1" ht="12" customHeight="1"/>
    <row r="187" customFormat="1" ht="12" customHeight="1"/>
    <row r="188" customFormat="1" ht="12" customHeight="1"/>
    <row r="189" customFormat="1" ht="12" customHeight="1"/>
    <row r="190" customFormat="1" ht="12" customHeight="1"/>
    <row r="191" customFormat="1" ht="12" customHeight="1"/>
    <row r="192" customFormat="1" ht="12" customHeight="1"/>
    <row r="193" customFormat="1" ht="12" customHeight="1"/>
    <row r="194" customFormat="1" ht="12" customHeight="1"/>
    <row r="195" customFormat="1" ht="12" customHeight="1"/>
    <row r="196" customFormat="1" ht="12" customHeight="1"/>
    <row r="197" customFormat="1" ht="12" customHeight="1"/>
    <row r="198" customFormat="1" ht="12" customHeight="1"/>
    <row r="199" customFormat="1" ht="12" customHeight="1"/>
    <row r="200" customFormat="1" ht="12" customHeight="1"/>
    <row r="201" customFormat="1" ht="12" customHeight="1"/>
    <row r="202" customFormat="1" ht="12" customHeight="1"/>
    <row r="203" customFormat="1" ht="12" customHeight="1"/>
    <row r="204" customFormat="1" ht="12" customHeight="1"/>
    <row r="205" customFormat="1" ht="12" customHeight="1"/>
    <row r="206" customFormat="1" ht="12" customHeight="1"/>
    <row r="207" customFormat="1" ht="12" customHeight="1"/>
    <row r="208" customFormat="1" ht="12" customHeight="1"/>
    <row r="209" customFormat="1" ht="12" customHeight="1"/>
    <row r="210" customFormat="1" ht="12" customHeight="1"/>
    <row r="211" customFormat="1" ht="12" customHeight="1"/>
    <row r="212" customFormat="1" ht="12" customHeight="1"/>
    <row r="213" customFormat="1" ht="12" customHeight="1"/>
    <row r="214" customFormat="1" ht="12" customHeight="1"/>
    <row r="215" customFormat="1" ht="12" customHeight="1"/>
    <row r="216" customFormat="1" ht="12" customHeight="1"/>
    <row r="217" customFormat="1" ht="12" customHeight="1"/>
    <row r="218" customFormat="1" ht="12" customHeight="1"/>
    <row r="219" customFormat="1" ht="12" customHeight="1"/>
    <row r="220" customFormat="1" ht="12" customHeight="1"/>
    <row r="221" customFormat="1" ht="12" customHeight="1"/>
    <row r="222" customFormat="1" ht="12" customHeight="1"/>
    <row r="223" customFormat="1" ht="12" customHeight="1"/>
    <row r="224" customFormat="1" ht="12" customHeight="1"/>
    <row r="225" customFormat="1" ht="12" customHeight="1"/>
    <row r="226" customFormat="1" ht="12" customHeight="1"/>
    <row r="227" customFormat="1" ht="12" customHeight="1"/>
    <row r="228" customFormat="1" ht="12" customHeight="1"/>
    <row r="229" customFormat="1" ht="12" customHeight="1"/>
    <row r="230" customFormat="1" ht="12" customHeight="1"/>
    <row r="231" customFormat="1" ht="12" customHeight="1"/>
    <row r="232" customFormat="1" ht="12" customHeight="1"/>
    <row r="233" customFormat="1" ht="12" customHeight="1"/>
    <row r="234" customFormat="1" ht="12" customHeight="1"/>
    <row r="235" customFormat="1" ht="12" customHeight="1"/>
    <row r="236" customFormat="1" ht="12" customHeight="1"/>
    <row r="237" customFormat="1" ht="12" customHeight="1"/>
    <row r="238" customFormat="1" ht="12" customHeight="1"/>
    <row r="239" customFormat="1" ht="12" customHeight="1"/>
    <row r="240" customFormat="1" ht="12" customHeight="1"/>
    <row r="241" customFormat="1" ht="12" customHeight="1"/>
    <row r="242" customFormat="1" ht="12" customHeight="1"/>
    <row r="243" customFormat="1" ht="12" customHeight="1"/>
    <row r="244" customFormat="1" ht="12" customHeight="1"/>
    <row r="245" customFormat="1" ht="12" customHeight="1"/>
    <row r="246" customFormat="1" ht="12" customHeight="1"/>
    <row r="247" customFormat="1" ht="12" customHeight="1"/>
    <row r="248" customFormat="1" ht="12" customHeight="1"/>
    <row r="249" customFormat="1" ht="12" customHeight="1"/>
    <row r="250" customFormat="1" ht="12" customHeight="1"/>
    <row r="251" customFormat="1" ht="12" customHeight="1"/>
    <row r="252" customFormat="1" ht="12" customHeight="1"/>
    <row r="253" customFormat="1" ht="12" customHeight="1"/>
    <row r="254" customFormat="1" ht="12" customHeight="1"/>
    <row r="255" customFormat="1" ht="12" customHeight="1"/>
    <row r="256" customFormat="1" ht="12" customHeight="1"/>
    <row r="257" customFormat="1" ht="12" customHeight="1"/>
    <row r="258" customFormat="1" ht="12" customHeight="1"/>
    <row r="259" customFormat="1" ht="12" customHeight="1"/>
    <row r="260" customFormat="1" ht="12" customHeight="1"/>
    <row r="261" customFormat="1" ht="12" customHeight="1"/>
    <row r="262" customFormat="1" ht="12" customHeight="1"/>
    <row r="263" customFormat="1" ht="12" customHeight="1"/>
    <row r="264" customFormat="1" ht="12" customHeight="1"/>
    <row r="265" customFormat="1" ht="12" customHeight="1"/>
    <row r="266" customFormat="1" ht="12" customHeight="1"/>
    <row r="267" customFormat="1" ht="12" customHeight="1"/>
    <row r="268" customFormat="1" ht="12" customHeight="1"/>
    <row r="269" customFormat="1" ht="12" customHeight="1"/>
    <row r="270" customFormat="1" ht="12" customHeight="1"/>
    <row r="271" customFormat="1" ht="12" customHeight="1"/>
    <row r="272" customFormat="1" ht="12" customHeight="1"/>
    <row r="273" customFormat="1" ht="12" customHeight="1"/>
    <row r="274" customFormat="1" ht="12" customHeight="1"/>
    <row r="275" customFormat="1" ht="12" customHeight="1"/>
    <row r="276" customFormat="1" ht="12" customHeight="1"/>
    <row r="277" customFormat="1" ht="12" customHeight="1"/>
    <row r="278" customFormat="1" ht="12" customHeight="1"/>
    <row r="279" customFormat="1" ht="12" customHeight="1"/>
    <row r="280" customFormat="1" ht="12" customHeight="1"/>
    <row r="281" customFormat="1" ht="12" customHeight="1"/>
    <row r="282" customFormat="1" ht="12" customHeight="1"/>
    <row r="283" customFormat="1" ht="12" customHeight="1"/>
    <row r="284" customFormat="1" ht="12" customHeight="1"/>
    <row r="285" customFormat="1" ht="12" customHeight="1"/>
    <row r="286" customFormat="1" ht="12" customHeight="1"/>
    <row r="287" customFormat="1" ht="12" customHeight="1"/>
    <row r="288" customFormat="1" ht="12" customHeight="1"/>
    <row r="289" customFormat="1" ht="12" customHeight="1"/>
    <row r="290" customFormat="1" ht="12" customHeight="1"/>
    <row r="291" customFormat="1" ht="12" customHeight="1"/>
    <row r="292" customFormat="1" ht="12" customHeight="1"/>
    <row r="293" customFormat="1" ht="12" customHeight="1"/>
    <row r="294" customFormat="1" ht="12" customHeight="1"/>
    <row r="295" customFormat="1" ht="12" customHeight="1"/>
    <row r="296" customFormat="1" ht="12" customHeight="1"/>
    <row r="297" customFormat="1" ht="12" customHeight="1"/>
    <row r="298" customFormat="1" ht="12" customHeight="1"/>
    <row r="299" customFormat="1" ht="12" customHeight="1"/>
    <row r="300" customFormat="1" ht="12" customHeight="1"/>
    <row r="301" customFormat="1" ht="12" customHeight="1"/>
    <row r="302" customFormat="1" ht="12" customHeight="1"/>
    <row r="303" customFormat="1" ht="12" customHeight="1"/>
    <row r="304" customFormat="1" ht="12" customHeight="1"/>
    <row r="305" customFormat="1" ht="12" customHeight="1"/>
    <row r="306" customFormat="1" ht="12" customHeight="1"/>
    <row r="307" customFormat="1" ht="12" customHeight="1"/>
    <row r="308" customFormat="1" ht="12" customHeight="1"/>
    <row r="309" customFormat="1" ht="12" customHeight="1"/>
    <row r="310" customFormat="1" ht="12" customHeight="1"/>
    <row r="311" customFormat="1" ht="12" customHeight="1"/>
    <row r="312" customFormat="1" ht="12" customHeight="1"/>
    <row r="313" customFormat="1" ht="12" customHeight="1"/>
    <row r="314" customFormat="1" ht="12" customHeight="1"/>
    <row r="315" customFormat="1" ht="12" customHeight="1"/>
    <row r="316" customFormat="1" ht="12" customHeight="1"/>
    <row r="317" customFormat="1" ht="12" customHeight="1"/>
    <row r="318" customFormat="1" ht="12" customHeight="1"/>
    <row r="319" customFormat="1" ht="12" customHeight="1"/>
    <row r="320" customFormat="1" ht="12" customHeight="1"/>
    <row r="321" customFormat="1" ht="12" customHeight="1"/>
    <row r="322" customFormat="1" ht="12" customHeight="1"/>
    <row r="323" customFormat="1" ht="12" customHeight="1"/>
    <row r="324" customFormat="1" ht="12" customHeight="1"/>
    <row r="325" customFormat="1" ht="12" customHeight="1"/>
    <row r="326" customFormat="1" ht="12" customHeight="1"/>
    <row r="327" customFormat="1" ht="12" customHeight="1"/>
    <row r="328" customFormat="1" ht="12" customHeight="1"/>
    <row r="329" customFormat="1" ht="12" customHeight="1"/>
    <row r="330" customFormat="1" ht="12" customHeight="1"/>
    <row r="331" customFormat="1" ht="12" customHeight="1"/>
    <row r="332" customFormat="1" ht="12" customHeight="1"/>
    <row r="333" customFormat="1" ht="12" customHeight="1"/>
    <row r="334" customFormat="1" ht="12" customHeight="1"/>
    <row r="335" customFormat="1" ht="12" customHeight="1"/>
    <row r="336" customFormat="1" ht="12" customHeight="1"/>
    <row r="337" customFormat="1" ht="12" customHeight="1"/>
    <row r="338" customFormat="1" ht="12" customHeight="1"/>
    <row r="339" customFormat="1" ht="12" customHeight="1"/>
    <row r="340" customFormat="1" ht="12" customHeight="1"/>
    <row r="341" customFormat="1" ht="12" customHeight="1"/>
    <row r="342" customFormat="1" ht="12" customHeight="1"/>
    <row r="343" customFormat="1" ht="12" customHeight="1"/>
    <row r="344" customFormat="1" ht="12" customHeight="1"/>
    <row r="345" customFormat="1" ht="12" customHeight="1"/>
    <row r="346" customFormat="1" ht="12" customHeight="1"/>
    <row r="347" customFormat="1" ht="12" customHeight="1"/>
    <row r="348" customFormat="1" ht="12" customHeight="1"/>
    <row r="349" customFormat="1" ht="12" customHeight="1"/>
    <row r="350" customFormat="1" ht="12" customHeight="1"/>
    <row r="351" customFormat="1" ht="12" customHeight="1"/>
    <row r="352" customFormat="1" ht="12" customHeight="1"/>
    <row r="353" customFormat="1" ht="12" customHeight="1"/>
    <row r="354" customFormat="1" ht="12" customHeight="1"/>
    <row r="355" customFormat="1" ht="12" customHeight="1"/>
    <row r="356" customFormat="1" ht="12" customHeight="1"/>
    <row r="357" customFormat="1" ht="12" customHeight="1"/>
    <row r="358" customFormat="1" ht="12" customHeight="1"/>
    <row r="359" customFormat="1" ht="12" customHeight="1"/>
    <row r="360" customFormat="1" ht="12" customHeight="1"/>
    <row r="361" customFormat="1" ht="12" customHeight="1"/>
    <row r="362" customFormat="1" ht="12" customHeight="1"/>
    <row r="363" customFormat="1" ht="12" customHeight="1"/>
    <row r="364" customFormat="1" ht="12" customHeight="1"/>
    <row r="365" customFormat="1" ht="12" customHeight="1"/>
    <row r="366" customFormat="1" ht="12" customHeight="1"/>
    <row r="367" customFormat="1" ht="12" customHeight="1"/>
    <row r="368" customFormat="1" ht="12" customHeight="1"/>
    <row r="369" customFormat="1" ht="12" customHeight="1"/>
    <row r="370" customFormat="1" ht="12" customHeight="1"/>
    <row r="371" customFormat="1" ht="12" customHeight="1"/>
    <row r="372" customFormat="1" ht="12" customHeight="1"/>
    <row r="373" customFormat="1" ht="12" customHeight="1"/>
    <row r="374" customFormat="1" ht="12" customHeight="1"/>
    <row r="375" customFormat="1" ht="12" customHeight="1"/>
    <row r="376" customFormat="1" ht="12" customHeight="1"/>
    <row r="377" customFormat="1" ht="12" customHeight="1"/>
    <row r="378" customFormat="1" ht="12" customHeight="1"/>
    <row r="379" customFormat="1" ht="12" customHeight="1"/>
    <row r="380" customFormat="1" ht="12" customHeight="1"/>
    <row r="381" customFormat="1" ht="12" customHeight="1"/>
    <row r="382" customFormat="1" ht="12" customHeight="1"/>
    <row r="383" customFormat="1" ht="12" customHeight="1"/>
    <row r="384" customFormat="1" ht="12" customHeight="1"/>
    <row r="385" customFormat="1" ht="12" customHeight="1"/>
    <row r="386" customFormat="1" ht="12" customHeight="1"/>
    <row r="387" customFormat="1" ht="12" customHeight="1"/>
    <row r="388" customFormat="1" ht="12" customHeight="1"/>
    <row r="389" customFormat="1" ht="12" customHeight="1"/>
    <row r="390" customFormat="1" ht="12" customHeight="1"/>
    <row r="391" customFormat="1" ht="12" customHeight="1"/>
    <row r="392" customFormat="1" ht="12" customHeight="1"/>
    <row r="393" customFormat="1" ht="12" customHeight="1"/>
    <row r="394" customFormat="1" ht="12" customHeight="1"/>
    <row r="395" customFormat="1" ht="12" customHeight="1"/>
    <row r="396" customFormat="1" ht="12" customHeight="1"/>
    <row r="397" customFormat="1" ht="12" customHeight="1"/>
    <row r="398" customFormat="1" ht="12" customHeight="1"/>
    <row r="399" customFormat="1" ht="12" customHeight="1"/>
    <row r="400" customFormat="1" ht="12" customHeight="1"/>
    <row r="401" customFormat="1" ht="12" customHeight="1"/>
    <row r="402" customFormat="1" ht="12" customHeight="1"/>
    <row r="403" customFormat="1" ht="12" customHeight="1"/>
    <row r="404" customFormat="1" ht="12" customHeight="1"/>
    <row r="405" customFormat="1" ht="12" customHeight="1"/>
    <row r="406" customFormat="1" ht="12" customHeight="1"/>
    <row r="407" customFormat="1" ht="12" customHeight="1"/>
    <row r="408" customFormat="1" ht="12" customHeight="1"/>
    <row r="409" customFormat="1" ht="12" customHeight="1"/>
    <row r="410" customFormat="1" ht="12" customHeight="1"/>
    <row r="411" customFormat="1" ht="12" customHeight="1"/>
    <row r="412" customFormat="1" ht="12" customHeight="1"/>
    <row r="413" customFormat="1" ht="12" customHeight="1"/>
    <row r="414" customFormat="1" ht="12" customHeight="1"/>
    <row r="415" customFormat="1" ht="12" customHeight="1"/>
    <row r="416" customFormat="1" ht="12" customHeight="1"/>
    <row r="417" customFormat="1" ht="12" customHeight="1"/>
    <row r="418" customFormat="1" ht="12" customHeight="1"/>
    <row r="419" customFormat="1" ht="12" customHeight="1"/>
    <row r="420" customFormat="1" ht="12" customHeight="1"/>
    <row r="421" customFormat="1" ht="12" customHeight="1"/>
    <row r="422" customFormat="1" ht="12" customHeight="1"/>
    <row r="423" customFormat="1" ht="12" customHeight="1"/>
    <row r="424" customFormat="1" ht="12" customHeight="1"/>
    <row r="425" customFormat="1" ht="12" customHeight="1"/>
    <row r="426" customFormat="1" ht="12" customHeight="1"/>
    <row r="427" customFormat="1" ht="12" customHeight="1"/>
    <row r="428" customFormat="1" ht="12" customHeight="1"/>
    <row r="429" customFormat="1" ht="12" customHeight="1"/>
    <row r="430" customFormat="1" ht="12" customHeight="1"/>
    <row r="431" customFormat="1" ht="12" customHeight="1"/>
    <row r="432" customFormat="1" ht="12" customHeight="1"/>
    <row r="433" customFormat="1" ht="12" customHeight="1"/>
    <row r="434" customFormat="1" ht="12" customHeight="1"/>
    <row r="435" customFormat="1" ht="12" customHeight="1"/>
    <row r="436" customFormat="1" ht="12" customHeight="1"/>
    <row r="437" customFormat="1" ht="12" customHeight="1"/>
    <row r="438" customFormat="1" ht="12" customHeight="1"/>
    <row r="439" customFormat="1" ht="12" customHeight="1"/>
    <row r="440" customFormat="1" ht="12" customHeight="1"/>
    <row r="441" customFormat="1" ht="12" customHeight="1"/>
    <row r="442" customFormat="1" ht="12" customHeight="1"/>
    <row r="443" customFormat="1" ht="12" customHeight="1"/>
    <row r="444" customFormat="1" ht="12" customHeight="1"/>
    <row r="445" customFormat="1" ht="12" customHeight="1"/>
    <row r="446" customFormat="1" ht="12" customHeight="1"/>
    <row r="447" customFormat="1" ht="12" customHeight="1"/>
    <row r="448" customFormat="1" ht="12" customHeight="1"/>
    <row r="449" customFormat="1" ht="12" customHeight="1"/>
    <row r="450" customFormat="1" ht="12" customHeight="1"/>
    <row r="451" customFormat="1" ht="12" customHeight="1"/>
    <row r="452" customFormat="1" ht="12" customHeight="1"/>
    <row r="453" customFormat="1" ht="12" customHeight="1"/>
    <row r="454" customFormat="1" ht="12" customHeight="1"/>
    <row r="455" customFormat="1" ht="12" customHeight="1"/>
    <row r="456" customFormat="1" ht="12" customHeight="1"/>
    <row r="457" customFormat="1" ht="12" customHeight="1"/>
    <row r="458" customFormat="1" ht="12" customHeight="1"/>
    <row r="459" customFormat="1" ht="12" customHeight="1"/>
    <row r="460" customFormat="1" ht="12" customHeight="1"/>
    <row r="461" customFormat="1" ht="12" customHeight="1"/>
    <row r="462" customFormat="1" ht="12" customHeight="1"/>
    <row r="463" customFormat="1" ht="12" customHeight="1"/>
    <row r="464" customFormat="1" ht="12" customHeight="1"/>
    <row r="465" customFormat="1" ht="12" customHeight="1"/>
    <row r="466" customFormat="1" ht="12" customHeight="1"/>
    <row r="467" customFormat="1" ht="12" customHeight="1"/>
    <row r="468" customFormat="1" ht="12" customHeight="1"/>
    <row r="469" customFormat="1" ht="12" customHeight="1"/>
    <row r="470" customFormat="1" ht="12" customHeight="1"/>
    <row r="471" customFormat="1" ht="12" customHeight="1"/>
    <row r="472" customFormat="1" ht="12" customHeight="1"/>
    <row r="473" customFormat="1" ht="12" customHeight="1"/>
    <row r="474" customFormat="1" ht="12" customHeight="1"/>
    <row r="475" customFormat="1" ht="12" customHeight="1"/>
    <row r="476" customFormat="1" ht="12" customHeight="1"/>
    <row r="477" customFormat="1" ht="12" customHeight="1"/>
    <row r="478" customFormat="1" ht="12" customHeight="1"/>
    <row r="479" customFormat="1" ht="12" customHeight="1"/>
    <row r="480" customFormat="1" ht="12" customHeight="1"/>
    <row r="481" customFormat="1" ht="12" customHeight="1"/>
    <row r="482" customFormat="1" ht="12" customHeight="1"/>
    <row r="483" customFormat="1" ht="12" customHeight="1"/>
    <row r="484" customFormat="1" ht="12" customHeight="1"/>
    <row r="485" customFormat="1" ht="12" customHeight="1"/>
    <row r="486" customFormat="1" ht="12" customHeight="1"/>
    <row r="487" customFormat="1" ht="12" customHeight="1"/>
    <row r="488" customFormat="1" ht="12" customHeight="1"/>
    <row r="489" customFormat="1" ht="12" customHeight="1"/>
    <row r="490" customFormat="1" ht="12" customHeight="1"/>
    <row r="491" customFormat="1" ht="12" customHeight="1"/>
    <row r="492" customFormat="1" ht="12" customHeight="1"/>
    <row r="493" customFormat="1" ht="12" customHeight="1"/>
    <row r="494" customFormat="1" ht="12" customHeight="1"/>
    <row r="495" customFormat="1" ht="12" customHeight="1"/>
    <row r="496" customFormat="1" ht="12" customHeight="1"/>
    <row r="497" customFormat="1" ht="12" customHeight="1"/>
    <row r="498" customFormat="1" ht="12" customHeight="1"/>
    <row r="499" customFormat="1" ht="12" customHeight="1"/>
    <row r="500" customFormat="1" ht="12" customHeight="1"/>
    <row r="501" customFormat="1" ht="12" customHeight="1"/>
    <row r="502" customFormat="1" ht="12" customHeight="1"/>
    <row r="503" customFormat="1" ht="12" customHeight="1"/>
    <row r="504" customFormat="1" ht="12" customHeight="1"/>
    <row r="505" customFormat="1" ht="12" customHeight="1"/>
    <row r="506" customFormat="1" ht="12" customHeight="1"/>
    <row r="507" customFormat="1" ht="12" customHeight="1"/>
    <row r="508" customFormat="1" ht="12" customHeight="1"/>
    <row r="509" customFormat="1" ht="12" customHeight="1"/>
    <row r="510" customFormat="1" ht="12" customHeight="1"/>
    <row r="511" customFormat="1" ht="12" customHeight="1"/>
    <row r="512" customFormat="1" ht="12" customHeight="1"/>
    <row r="513" customFormat="1" ht="12" customHeight="1"/>
    <row r="514" customFormat="1" ht="12" customHeight="1"/>
    <row r="515" customFormat="1" ht="12" customHeight="1"/>
    <row r="516" customFormat="1" ht="12" customHeight="1"/>
    <row r="517" customFormat="1" ht="12" customHeight="1"/>
    <row r="518" customFormat="1" ht="12" customHeight="1"/>
    <row r="519" customFormat="1" ht="12" customHeight="1"/>
    <row r="520" customFormat="1" ht="12" customHeight="1"/>
    <row r="521" customFormat="1" ht="12" customHeight="1"/>
    <row r="522" customFormat="1" ht="12" customHeight="1"/>
    <row r="523" customFormat="1" ht="12" customHeight="1"/>
    <row r="524" customFormat="1" ht="12" customHeight="1"/>
    <row r="525" customFormat="1" ht="12" customHeight="1"/>
    <row r="526" customFormat="1" ht="12" customHeight="1"/>
    <row r="527" customFormat="1" ht="12" customHeight="1"/>
    <row r="528" customFormat="1" ht="12" customHeight="1"/>
    <row r="529" customFormat="1" ht="12" customHeight="1"/>
    <row r="530" customFormat="1" ht="12" customHeight="1"/>
    <row r="531" customFormat="1" ht="12" customHeight="1"/>
    <row r="532" customFormat="1" ht="12" customHeight="1"/>
    <row r="533" customFormat="1" ht="12" customHeight="1"/>
    <row r="534" customFormat="1" ht="12" customHeight="1"/>
    <row r="535" customFormat="1" ht="12" customHeight="1"/>
    <row r="536" customFormat="1" ht="12" customHeight="1"/>
    <row r="537" customFormat="1" ht="12" customHeight="1"/>
    <row r="538" customFormat="1" ht="12" customHeight="1"/>
    <row r="539" customFormat="1" ht="12" customHeight="1"/>
    <row r="540" customFormat="1" ht="12" customHeight="1"/>
    <row r="541" customFormat="1" ht="12" customHeight="1"/>
    <row r="542" customFormat="1" ht="12" customHeight="1"/>
    <row r="543" customFormat="1" ht="12" customHeight="1"/>
    <row r="544" customFormat="1" ht="12" customHeight="1"/>
    <row r="545" customFormat="1" ht="12" customHeight="1"/>
    <row r="546" customFormat="1" ht="12" customHeight="1"/>
    <row r="547" customFormat="1" ht="12" customHeight="1"/>
    <row r="548" customFormat="1" ht="12" customHeight="1"/>
    <row r="549" customFormat="1" ht="12" customHeight="1"/>
    <row r="550" customFormat="1" ht="12" customHeight="1"/>
    <row r="551" customFormat="1" ht="12" customHeight="1"/>
    <row r="552" customFormat="1" ht="12" customHeight="1"/>
    <row r="553" customFormat="1" ht="12" customHeight="1"/>
    <row r="554" customFormat="1" ht="12" customHeight="1"/>
    <row r="555" customFormat="1" ht="12" customHeight="1"/>
    <row r="556" customFormat="1" ht="12" customHeight="1"/>
    <row r="557" customFormat="1" ht="12" customHeight="1"/>
    <row r="558" customFormat="1" ht="12" customHeight="1"/>
    <row r="559" customFormat="1" ht="12" customHeight="1"/>
    <row r="560" customFormat="1" ht="12" customHeight="1"/>
    <row r="561" customFormat="1" ht="12" customHeight="1"/>
    <row r="562" customFormat="1" ht="12" customHeight="1"/>
    <row r="563" customFormat="1" ht="12" customHeight="1"/>
    <row r="564" customFormat="1" ht="12" customHeight="1"/>
    <row r="565" customFormat="1" ht="12" customHeight="1"/>
    <row r="566" customFormat="1" ht="12" customHeight="1"/>
    <row r="567" customFormat="1" ht="12" customHeight="1"/>
    <row r="568" customFormat="1" ht="12" customHeight="1"/>
    <row r="569" customFormat="1" ht="12" customHeight="1"/>
    <row r="570" customFormat="1" ht="12" customHeight="1"/>
    <row r="571" customFormat="1" ht="12" customHeight="1"/>
    <row r="572" customFormat="1" ht="12" customHeight="1"/>
    <row r="573" customFormat="1" ht="12" customHeight="1"/>
    <row r="574" customFormat="1" ht="12" customHeight="1"/>
    <row r="575" customFormat="1" ht="12" customHeight="1"/>
    <row r="576" customFormat="1" ht="12" customHeight="1"/>
    <row r="577" customFormat="1" ht="12" customHeight="1"/>
    <row r="578" customFormat="1" ht="12" customHeight="1"/>
    <row r="579" customFormat="1" ht="12" customHeight="1"/>
    <row r="580" customFormat="1" ht="12" customHeight="1"/>
    <row r="581" customFormat="1" ht="12" customHeight="1"/>
    <row r="582" customFormat="1" ht="12" customHeight="1"/>
    <row r="583" customFormat="1" ht="12" customHeight="1"/>
    <row r="584" customFormat="1" ht="12" customHeight="1"/>
    <row r="585" customFormat="1" ht="12" customHeight="1"/>
    <row r="586" customFormat="1" ht="12" customHeight="1"/>
    <row r="587" customFormat="1" ht="12" customHeight="1"/>
    <row r="588" customFormat="1" ht="12" customHeight="1"/>
    <row r="589" customFormat="1" ht="12" customHeight="1"/>
    <row r="590" customFormat="1" ht="12" customHeight="1"/>
    <row r="591" customFormat="1" ht="12" customHeight="1"/>
    <row r="592" customFormat="1" ht="12" customHeight="1"/>
    <row r="593" customFormat="1" ht="12" customHeight="1"/>
    <row r="594" customFormat="1" ht="12" customHeight="1"/>
    <row r="595" customFormat="1" ht="12" customHeight="1"/>
    <row r="596" customFormat="1" ht="12" customHeight="1"/>
    <row r="597" customFormat="1" ht="12" customHeight="1"/>
    <row r="598" customFormat="1" ht="12" customHeight="1"/>
    <row r="599" customFormat="1" ht="12" customHeight="1"/>
    <row r="600" customFormat="1" ht="12" customHeight="1"/>
    <row r="601" customFormat="1" ht="12" customHeight="1"/>
    <row r="602" customFormat="1" ht="12" customHeight="1"/>
    <row r="603" customFormat="1" ht="12" customHeight="1"/>
    <row r="604" customFormat="1" ht="12" customHeight="1"/>
    <row r="605" customFormat="1" ht="12" customHeight="1"/>
    <row r="606" customFormat="1" ht="12" customHeight="1"/>
    <row r="607" customFormat="1" ht="12" customHeight="1"/>
    <row r="608" customFormat="1" ht="12" customHeight="1"/>
    <row r="609" customFormat="1" ht="12" customHeight="1"/>
    <row r="610" customFormat="1" ht="12" customHeight="1"/>
    <row r="611" customFormat="1" ht="12" customHeight="1"/>
    <row r="612" customFormat="1" ht="12" customHeight="1"/>
    <row r="613" customFormat="1" ht="12" customHeight="1"/>
    <row r="614" customFormat="1" ht="12" customHeight="1"/>
    <row r="615" customFormat="1" ht="12" customHeight="1"/>
    <row r="616" customFormat="1" ht="12" customHeight="1"/>
    <row r="617" customFormat="1" ht="12" customHeight="1"/>
    <row r="618" customFormat="1" ht="12" customHeight="1"/>
    <row r="619" customFormat="1" ht="12" customHeight="1"/>
    <row r="620" customFormat="1" ht="12" customHeight="1"/>
    <row r="621" customFormat="1" ht="12" customHeight="1"/>
    <row r="622" customFormat="1" ht="12" customHeight="1"/>
    <row r="623" customFormat="1" ht="12" customHeight="1"/>
    <row r="624" customFormat="1" ht="12" customHeight="1"/>
    <row r="625" customFormat="1" ht="12" customHeight="1"/>
    <row r="626" customFormat="1" ht="12" customHeight="1"/>
    <row r="627" customFormat="1" ht="12" customHeight="1"/>
    <row r="628" customFormat="1" ht="12" customHeight="1"/>
    <row r="629" customFormat="1" ht="12" customHeight="1"/>
    <row r="630" customFormat="1" ht="12" customHeight="1"/>
    <row r="631" customFormat="1" ht="12" customHeight="1"/>
    <row r="632" customFormat="1" ht="12" customHeight="1"/>
    <row r="633" customFormat="1" ht="12" customHeight="1"/>
    <row r="634" customFormat="1" ht="12" customHeight="1"/>
    <row r="635" customFormat="1" ht="12" customHeight="1"/>
    <row r="636" customFormat="1" ht="12" customHeight="1"/>
    <row r="637" customFormat="1" ht="12" customHeight="1"/>
    <row r="638" customFormat="1" ht="12" customHeight="1"/>
    <row r="639" customFormat="1" ht="12" customHeight="1"/>
    <row r="640" customFormat="1" ht="12" customHeight="1"/>
    <row r="641" customFormat="1" ht="12" customHeight="1"/>
    <row r="642" customFormat="1" ht="12" customHeight="1"/>
    <row r="643" customFormat="1" ht="12" customHeight="1"/>
    <row r="644" customFormat="1" ht="12" customHeight="1"/>
    <row r="645" customFormat="1" ht="12" customHeight="1"/>
    <row r="646" customFormat="1" ht="12" customHeight="1"/>
    <row r="647" customFormat="1" ht="12" customHeight="1"/>
    <row r="648" customFormat="1" ht="12" customHeight="1"/>
    <row r="649" customFormat="1" ht="12" customHeight="1"/>
    <row r="650" customFormat="1" ht="12" customHeight="1"/>
    <row r="651" customFormat="1" ht="12" customHeight="1"/>
    <row r="652" customFormat="1" ht="12" customHeight="1"/>
    <row r="653" customFormat="1" ht="12" customHeight="1"/>
    <row r="654" customFormat="1" ht="12" customHeight="1"/>
    <row r="655" customFormat="1" ht="12" customHeight="1"/>
    <row r="656" customFormat="1" ht="12" customHeight="1"/>
    <row r="657" customFormat="1" ht="12" customHeight="1"/>
    <row r="658" customFormat="1" ht="12" customHeight="1"/>
    <row r="659" customFormat="1" ht="12" customHeight="1"/>
    <row r="660" customFormat="1" ht="12" customHeight="1"/>
    <row r="661" customFormat="1" ht="12" customHeight="1"/>
    <row r="662" customFormat="1" ht="12" customHeight="1"/>
    <row r="663" customFormat="1" ht="12" customHeight="1"/>
    <row r="664" customFormat="1" ht="12" customHeight="1"/>
    <row r="665" customFormat="1" ht="12" customHeight="1"/>
    <row r="666" customFormat="1" ht="12" customHeight="1"/>
    <row r="667" customFormat="1" ht="12" customHeight="1"/>
    <row r="668" customFormat="1" ht="12" customHeight="1"/>
    <row r="669" customFormat="1" ht="12" customHeight="1"/>
    <row r="670" customFormat="1" ht="12" customHeight="1"/>
    <row r="671" customFormat="1" ht="12" customHeight="1"/>
    <row r="672" customFormat="1" ht="12" customHeight="1"/>
    <row r="673" customFormat="1" ht="12" customHeight="1"/>
    <row r="674" customFormat="1" ht="12" customHeight="1"/>
    <row r="675" customFormat="1" ht="12" customHeight="1"/>
    <row r="676" customFormat="1" ht="12" customHeight="1"/>
    <row r="677" customFormat="1" ht="12" customHeight="1"/>
    <row r="678" customFormat="1" ht="12" customHeight="1"/>
    <row r="679" customFormat="1" ht="12" customHeight="1"/>
    <row r="680" customFormat="1" ht="12" customHeight="1"/>
    <row r="681" customFormat="1" ht="12" customHeight="1"/>
    <row r="682" customFormat="1" ht="12" customHeight="1"/>
    <row r="683" customFormat="1" ht="12" customHeight="1"/>
    <row r="684" customFormat="1" ht="12" customHeight="1"/>
    <row r="685" customFormat="1" ht="12" customHeight="1"/>
    <row r="686" customFormat="1" ht="12" customHeight="1"/>
    <row r="687" customFormat="1" ht="12" customHeight="1"/>
    <row r="688" customFormat="1" ht="12" customHeight="1"/>
    <row r="689" customFormat="1" ht="12" customHeight="1"/>
    <row r="690" customFormat="1" ht="12" customHeight="1"/>
    <row r="691" customFormat="1" ht="12" customHeight="1"/>
    <row r="692" customFormat="1" ht="12" customHeight="1"/>
    <row r="693" customFormat="1" ht="12" customHeight="1"/>
    <row r="694" customFormat="1" ht="12" customHeight="1"/>
    <row r="695" customFormat="1" ht="12" customHeight="1"/>
    <row r="696" customFormat="1" ht="12" customHeight="1"/>
    <row r="697" customFormat="1" ht="12" customHeight="1"/>
    <row r="698" customFormat="1" ht="12" customHeight="1"/>
    <row r="699" customFormat="1" ht="12" customHeight="1"/>
    <row r="700" customFormat="1" ht="12" customHeight="1"/>
    <row r="701" customFormat="1" ht="12" customHeight="1"/>
    <row r="702" customFormat="1" ht="12" customHeight="1"/>
    <row r="703" customFormat="1" ht="12" customHeight="1"/>
    <row r="704" customFormat="1" ht="12" customHeight="1"/>
    <row r="705" customFormat="1" ht="12" customHeight="1"/>
    <row r="706" customFormat="1" ht="12" customHeight="1"/>
    <row r="707" customFormat="1" ht="12" customHeight="1"/>
    <row r="708" customFormat="1" ht="12" customHeight="1"/>
    <row r="709" customFormat="1" ht="12" customHeight="1"/>
    <row r="710" customFormat="1" ht="12" customHeight="1"/>
    <row r="711" customFormat="1" ht="12" customHeight="1"/>
    <row r="712" customFormat="1" ht="12" customHeight="1"/>
    <row r="713" customFormat="1" ht="12" customHeight="1"/>
    <row r="714" customFormat="1" ht="12" customHeight="1"/>
    <row r="715" customFormat="1" ht="12" customHeight="1"/>
    <row r="716" customFormat="1" ht="12" customHeight="1"/>
    <row r="717" customFormat="1" ht="12" customHeight="1"/>
    <row r="718" customFormat="1" ht="12" customHeight="1"/>
    <row r="719" customFormat="1" ht="12" customHeight="1"/>
    <row r="720" customFormat="1" ht="12" customHeight="1"/>
    <row r="721" customFormat="1" ht="12" customHeight="1"/>
    <row r="722" customFormat="1" ht="12" customHeight="1"/>
    <row r="723" customFormat="1" ht="12" customHeight="1"/>
    <row r="724" customFormat="1" ht="12" customHeight="1"/>
    <row r="725" customFormat="1" ht="12" customHeight="1"/>
    <row r="726" customFormat="1" ht="12" customHeight="1"/>
    <row r="727" customFormat="1" ht="12" customHeight="1"/>
    <row r="728" customFormat="1" ht="12" customHeight="1"/>
    <row r="729" customFormat="1" ht="12" customHeight="1"/>
    <row r="730" customFormat="1" ht="12" customHeight="1"/>
    <row r="731" customFormat="1" ht="12" customHeight="1"/>
    <row r="732" customFormat="1" ht="12" customHeight="1"/>
    <row r="733" customFormat="1" ht="12" customHeight="1"/>
    <row r="734" customFormat="1" ht="12" customHeight="1"/>
    <row r="735" customFormat="1" ht="12" customHeight="1"/>
    <row r="736" customFormat="1" ht="12" customHeight="1"/>
    <row r="737" customFormat="1" ht="12" customHeight="1"/>
    <row r="738" customFormat="1" ht="12" customHeight="1"/>
    <row r="739" customFormat="1" ht="12" customHeight="1"/>
    <row r="740" customFormat="1" ht="12" customHeight="1"/>
    <row r="741" customFormat="1" ht="12" customHeight="1"/>
    <row r="742" customFormat="1" ht="12" customHeight="1"/>
    <row r="743" customFormat="1" ht="12" customHeight="1"/>
    <row r="744" customFormat="1" ht="12" customHeight="1"/>
    <row r="745" customFormat="1" ht="12" customHeight="1"/>
    <row r="746" customFormat="1" ht="12" customHeight="1"/>
    <row r="747" customFormat="1" ht="12" customHeight="1"/>
    <row r="748" customFormat="1" ht="12" customHeight="1"/>
    <row r="749" customFormat="1" ht="12" customHeight="1"/>
    <row r="750" customFormat="1" ht="12" customHeight="1"/>
    <row r="751" customFormat="1" ht="12" customHeight="1"/>
    <row r="752" customFormat="1" ht="12" customHeight="1"/>
    <row r="753" customFormat="1" ht="12" customHeight="1"/>
    <row r="754" customFormat="1" ht="12" customHeight="1"/>
    <row r="755" customFormat="1" ht="12" customHeight="1"/>
    <row r="756" customFormat="1" ht="12" customHeight="1"/>
    <row r="757" customFormat="1" ht="12" customHeight="1"/>
    <row r="758" customFormat="1" ht="12" customHeight="1"/>
    <row r="759" customFormat="1" ht="12" customHeight="1"/>
    <row r="760" customFormat="1" ht="12" customHeight="1"/>
    <row r="761" customFormat="1" ht="12" customHeight="1"/>
    <row r="762" customFormat="1" ht="12" customHeight="1"/>
    <row r="763" customFormat="1" ht="12" customHeight="1"/>
    <row r="764" customFormat="1" ht="12" customHeight="1"/>
    <row r="765" customFormat="1" ht="12" customHeight="1"/>
    <row r="766" customFormat="1" ht="12" customHeight="1"/>
    <row r="767" customFormat="1" ht="12" customHeight="1"/>
    <row r="768" customFormat="1" ht="12" customHeight="1"/>
    <row r="769" customFormat="1" ht="12" customHeight="1"/>
    <row r="770" customFormat="1" ht="12" customHeight="1"/>
    <row r="771" customFormat="1" ht="12" customHeight="1"/>
    <row r="772" customFormat="1" ht="12" customHeight="1"/>
    <row r="773" customFormat="1" ht="12" customHeight="1"/>
    <row r="774" customFormat="1" ht="12" customHeight="1"/>
    <row r="775" customFormat="1" ht="12" customHeight="1"/>
    <row r="776" customFormat="1" ht="12" customHeight="1"/>
    <row r="777" customFormat="1" ht="12" customHeight="1"/>
    <row r="778" customFormat="1" ht="12" customHeight="1"/>
    <row r="779" customFormat="1" ht="12" customHeight="1"/>
    <row r="780" customFormat="1" ht="12" customHeight="1"/>
    <row r="781" customFormat="1" ht="12" customHeight="1"/>
    <row r="782" customFormat="1" ht="12" customHeight="1"/>
    <row r="783" customFormat="1" ht="12" customHeight="1"/>
    <row r="784" customFormat="1" ht="12" customHeight="1"/>
    <row r="785" customFormat="1" ht="12" customHeight="1"/>
    <row r="786" customFormat="1" ht="12" customHeight="1"/>
    <row r="787" customFormat="1" ht="12" customHeight="1"/>
    <row r="788" customFormat="1" ht="12" customHeight="1"/>
    <row r="789" customFormat="1" ht="12" customHeight="1"/>
    <row r="790" customFormat="1" ht="12" customHeight="1"/>
    <row r="791" customFormat="1" ht="12" customHeight="1"/>
    <row r="792" customFormat="1" ht="12" customHeight="1"/>
    <row r="793" customFormat="1" ht="12" customHeight="1"/>
    <row r="794" customFormat="1" ht="12" customHeight="1"/>
    <row r="795" customFormat="1" ht="12" customHeight="1"/>
    <row r="796" customFormat="1" ht="12" customHeight="1"/>
    <row r="797" customFormat="1" ht="12" customHeight="1"/>
    <row r="798" customFormat="1" ht="12" customHeight="1"/>
    <row r="799" customFormat="1" ht="12" customHeight="1"/>
    <row r="800" customFormat="1" ht="12" customHeight="1"/>
    <row r="801" customFormat="1" ht="12" customHeight="1"/>
    <row r="802" customFormat="1" ht="12" customHeight="1"/>
    <row r="803" customFormat="1" ht="12" customHeight="1"/>
    <row r="804" customFormat="1" ht="12" customHeight="1"/>
    <row r="805" customFormat="1" ht="12" customHeight="1"/>
    <row r="806" customFormat="1" ht="12" customHeight="1"/>
    <row r="807" customFormat="1" ht="12" customHeight="1"/>
    <row r="808" customFormat="1" ht="12" customHeight="1"/>
    <row r="809" customFormat="1" ht="12" customHeight="1"/>
    <row r="810" customFormat="1" ht="12" customHeight="1"/>
    <row r="811" customFormat="1" ht="12" customHeight="1"/>
    <row r="812" customFormat="1" ht="12" customHeight="1"/>
    <row r="813" customFormat="1" ht="12" customHeight="1"/>
    <row r="814" customFormat="1" ht="12" customHeight="1"/>
    <row r="815" customFormat="1" ht="12" customHeight="1"/>
    <row r="816" customFormat="1" ht="12" customHeight="1"/>
    <row r="817" customFormat="1" ht="12" customHeight="1"/>
    <row r="818" customFormat="1" ht="12" customHeight="1"/>
    <row r="819" customFormat="1" ht="12" customHeight="1"/>
    <row r="820" customFormat="1" ht="12" customHeight="1"/>
    <row r="821" customFormat="1" ht="12" customHeight="1"/>
    <row r="822" customFormat="1" ht="12" customHeight="1"/>
    <row r="823" customFormat="1" ht="12" customHeight="1"/>
    <row r="824" customFormat="1" ht="12" customHeight="1"/>
    <row r="825" customFormat="1" ht="12" customHeight="1"/>
    <row r="826" customFormat="1" ht="12" customHeight="1"/>
    <row r="827" customFormat="1" ht="12" customHeight="1"/>
    <row r="828" customFormat="1" ht="12" customHeight="1"/>
    <row r="829" customFormat="1" ht="12" customHeight="1"/>
    <row r="830" customFormat="1" ht="12" customHeight="1"/>
    <row r="831" customFormat="1" ht="12" customHeight="1"/>
    <row r="832" customFormat="1" ht="12" customHeight="1"/>
    <row r="833" customFormat="1" ht="12" customHeight="1"/>
    <row r="834" customFormat="1" ht="12" customHeight="1"/>
    <row r="835" customFormat="1" ht="12" customHeight="1"/>
    <row r="836" customFormat="1" ht="12" customHeight="1"/>
    <row r="837" customFormat="1" ht="12" customHeight="1"/>
    <row r="838" customFormat="1" ht="12" customHeight="1"/>
    <row r="839" customFormat="1" ht="12" customHeight="1"/>
    <row r="840" customFormat="1" ht="12" customHeight="1"/>
    <row r="841" customFormat="1" ht="12" customHeight="1"/>
    <row r="842" customFormat="1" ht="12" customHeight="1"/>
    <row r="843" customFormat="1" ht="12" customHeight="1"/>
    <row r="844" customFormat="1" ht="12" customHeight="1"/>
    <row r="845" customFormat="1" ht="12" customHeight="1"/>
    <row r="846" customFormat="1" ht="12" customHeight="1"/>
    <row r="847" customFormat="1" ht="12" customHeight="1"/>
    <row r="848" customFormat="1" ht="12" customHeight="1"/>
    <row r="849" customFormat="1" ht="12" customHeight="1"/>
    <row r="850" customFormat="1" ht="12" customHeight="1"/>
    <row r="851" customFormat="1" ht="12" customHeight="1"/>
    <row r="852" customFormat="1" ht="12" customHeight="1"/>
    <row r="853" customFormat="1" ht="12" customHeight="1"/>
    <row r="854" customFormat="1" ht="12" customHeight="1"/>
    <row r="855" customFormat="1" ht="12" customHeight="1"/>
    <row r="856" customFormat="1" ht="12" customHeight="1"/>
    <row r="857" customFormat="1" ht="12" customHeight="1"/>
    <row r="858" customFormat="1" ht="12" customHeight="1"/>
    <row r="859" customFormat="1" ht="12" customHeight="1"/>
    <row r="860" customFormat="1" ht="12" customHeight="1"/>
    <row r="861" customFormat="1" ht="12" customHeight="1"/>
    <row r="862" customFormat="1" ht="12" customHeight="1"/>
    <row r="863" customFormat="1" ht="12" customHeight="1"/>
    <row r="864" customFormat="1" ht="12" customHeight="1"/>
    <row r="865" customFormat="1" ht="12" customHeight="1"/>
    <row r="866" customFormat="1" ht="12" customHeight="1"/>
    <row r="867" customFormat="1" ht="12" customHeight="1"/>
    <row r="868" customFormat="1" ht="12" customHeight="1"/>
    <row r="869" customFormat="1" ht="12" customHeight="1"/>
    <row r="870" customFormat="1" ht="12" customHeight="1"/>
    <row r="871" customFormat="1" ht="12" customHeight="1"/>
    <row r="872" customFormat="1" ht="12" customHeight="1"/>
    <row r="873" customFormat="1" ht="12" customHeight="1"/>
    <row r="874" customFormat="1" ht="12" customHeight="1"/>
    <row r="875" customFormat="1" ht="12" customHeight="1"/>
    <row r="876" customFormat="1" ht="12" customHeight="1"/>
    <row r="877" customFormat="1" ht="12" customHeight="1"/>
    <row r="878" customFormat="1" ht="12" customHeight="1"/>
    <row r="879" customFormat="1" ht="12" customHeight="1"/>
    <row r="880" customFormat="1" ht="12" customHeight="1"/>
    <row r="881" customFormat="1" ht="12" customHeight="1"/>
    <row r="882" customFormat="1" ht="12" customHeight="1"/>
    <row r="883" customFormat="1" ht="12" customHeight="1"/>
    <row r="884" customFormat="1" ht="12" customHeight="1"/>
    <row r="885" customFormat="1" ht="12" customHeight="1"/>
    <row r="886" customFormat="1" ht="12" customHeight="1"/>
    <row r="887" customFormat="1" ht="12" customHeight="1"/>
    <row r="888" customFormat="1" ht="12" customHeight="1"/>
    <row r="889" customFormat="1" ht="12" customHeight="1"/>
    <row r="890" customFormat="1" ht="12" customHeight="1"/>
    <row r="891" customFormat="1" ht="12" customHeight="1"/>
    <row r="892" customFormat="1" ht="12" customHeight="1"/>
    <row r="893" customFormat="1" ht="12" customHeight="1"/>
    <row r="894" customFormat="1" ht="12" customHeight="1"/>
    <row r="895" customFormat="1" ht="12" customHeight="1"/>
    <row r="896" customFormat="1" ht="12" customHeight="1"/>
    <row r="897" customFormat="1" ht="12" customHeight="1"/>
    <row r="898" customFormat="1" ht="12" customHeight="1"/>
    <row r="899" customFormat="1" ht="12" customHeight="1"/>
    <row r="900" customFormat="1" ht="12" customHeight="1"/>
    <row r="901" customFormat="1" ht="12" customHeight="1"/>
    <row r="902" customFormat="1" ht="12" customHeight="1"/>
    <row r="903" customFormat="1" ht="12" customHeight="1"/>
    <row r="904" customFormat="1" ht="12" customHeight="1"/>
    <row r="905" customFormat="1" ht="12" customHeight="1"/>
    <row r="906" customFormat="1" ht="12" customHeight="1"/>
    <row r="907" customFormat="1" ht="12" customHeight="1"/>
    <row r="908" customFormat="1" ht="12" customHeight="1"/>
    <row r="909" customFormat="1" ht="12" customHeight="1"/>
    <row r="910" customFormat="1" ht="12" customHeight="1"/>
    <row r="911" customFormat="1" ht="12" customHeight="1"/>
    <row r="912" customFormat="1" ht="12" customHeight="1"/>
    <row r="913" customFormat="1" ht="12" customHeight="1"/>
    <row r="914" customFormat="1" ht="12" customHeight="1"/>
    <row r="915" customFormat="1" ht="12" customHeight="1"/>
    <row r="916" customFormat="1" ht="12" customHeight="1"/>
    <row r="917" customFormat="1" ht="12" customHeight="1"/>
    <row r="918" customFormat="1" ht="12" customHeight="1"/>
    <row r="919" customFormat="1" ht="12" customHeight="1"/>
    <row r="920" customFormat="1" ht="12" customHeight="1"/>
    <row r="921" customFormat="1" ht="12" customHeight="1"/>
    <row r="922" customFormat="1" ht="12" customHeight="1"/>
    <row r="923" customFormat="1" ht="12" customHeight="1"/>
    <row r="924" customFormat="1" ht="12" customHeight="1"/>
    <row r="925" customFormat="1" ht="12" customHeight="1"/>
    <row r="926" customFormat="1" ht="12" customHeight="1"/>
    <row r="927" customFormat="1" ht="12" customHeight="1"/>
    <row r="928" customFormat="1" ht="12" customHeight="1"/>
    <row r="929" customFormat="1" ht="12" customHeight="1"/>
    <row r="930" customFormat="1" ht="12" customHeight="1"/>
    <row r="931" customFormat="1" ht="12" customHeight="1"/>
    <row r="932" customFormat="1" ht="12" customHeight="1"/>
    <row r="933" customFormat="1" ht="12" customHeight="1"/>
    <row r="934" customFormat="1" ht="12" customHeight="1"/>
    <row r="935" customFormat="1" ht="12" customHeight="1"/>
    <row r="936" customFormat="1" ht="12" customHeight="1"/>
    <row r="937" customFormat="1" ht="12" customHeight="1"/>
    <row r="938" customFormat="1" ht="12" customHeight="1"/>
    <row r="939" customFormat="1" ht="12" customHeight="1"/>
    <row r="940" customFormat="1" ht="12" customHeight="1"/>
    <row r="941" customFormat="1" ht="12" customHeight="1"/>
    <row r="942" customFormat="1" ht="12" customHeight="1"/>
    <row r="943" customFormat="1" ht="12" customHeight="1"/>
    <row r="944" customFormat="1" ht="12" customHeight="1"/>
    <row r="945" customFormat="1" ht="12" customHeight="1"/>
    <row r="946" customFormat="1" ht="12" customHeight="1"/>
    <row r="947" customFormat="1" ht="12" customHeight="1"/>
    <row r="948" customFormat="1" ht="12" customHeight="1"/>
    <row r="949" customFormat="1" ht="12" customHeight="1"/>
    <row r="950" customFormat="1" ht="12" customHeight="1"/>
    <row r="951" customFormat="1" ht="12" customHeight="1"/>
    <row r="952" customFormat="1" ht="12" customHeight="1"/>
    <row r="953" customFormat="1" ht="12" customHeight="1"/>
    <row r="954" customFormat="1" ht="12" customHeight="1"/>
    <row r="955" customFormat="1" ht="12" customHeight="1"/>
    <row r="956" customFormat="1" ht="12" customHeight="1"/>
    <row r="957" customFormat="1" ht="12" customHeight="1"/>
    <row r="958" customFormat="1" ht="12" customHeight="1"/>
    <row r="959" customFormat="1" ht="12" customHeight="1"/>
    <row r="960" customFormat="1" ht="12" customHeight="1"/>
    <row r="961" customFormat="1" ht="12" customHeight="1"/>
    <row r="962" customFormat="1" ht="12" customHeight="1"/>
    <row r="963" customFormat="1" ht="12" customHeight="1"/>
    <row r="964" customFormat="1" ht="12" customHeight="1"/>
    <row r="965" customFormat="1" ht="12" customHeight="1"/>
    <row r="966" customFormat="1" ht="12" customHeight="1"/>
    <row r="967" customFormat="1" ht="12" customHeight="1"/>
    <row r="968" customFormat="1" ht="12" customHeight="1"/>
    <row r="969" customFormat="1" ht="12" customHeight="1"/>
    <row r="970" customFormat="1" ht="12" customHeight="1"/>
    <row r="971" customFormat="1" ht="12" customHeight="1"/>
    <row r="972" customFormat="1" ht="12" customHeight="1"/>
    <row r="973" customFormat="1" ht="12" customHeight="1"/>
    <row r="974" customFormat="1" ht="12" customHeight="1"/>
    <row r="975" customFormat="1" ht="12" customHeight="1"/>
    <row r="976" customFormat="1" ht="12" customHeight="1"/>
    <row r="977" customFormat="1" ht="12" customHeight="1"/>
    <row r="978" customFormat="1" ht="12" customHeight="1"/>
    <row r="979" customFormat="1" ht="12" customHeight="1"/>
    <row r="980" customFormat="1" ht="12" customHeight="1"/>
    <row r="981" customFormat="1" ht="12" customHeight="1"/>
    <row r="982" customFormat="1" ht="12" customHeight="1"/>
    <row r="983" customFormat="1" ht="12" customHeight="1"/>
    <row r="984" customFormat="1" ht="12" customHeight="1"/>
    <row r="985" customFormat="1" ht="12" customHeight="1"/>
    <row r="986" customFormat="1" ht="12" customHeight="1"/>
    <row r="987" customFormat="1" ht="12" customHeight="1"/>
    <row r="988" customFormat="1" ht="12" customHeight="1"/>
    <row r="989" customFormat="1" ht="12" customHeight="1"/>
    <row r="990" customFormat="1" ht="12" customHeight="1"/>
    <row r="991" customFormat="1" ht="12" customHeight="1"/>
    <row r="992" customFormat="1" ht="12" customHeight="1"/>
    <row r="993" customFormat="1" ht="12" customHeight="1"/>
    <row r="994" customFormat="1" ht="12" customHeight="1"/>
    <row r="995" customFormat="1" ht="12" customHeight="1"/>
    <row r="996" customFormat="1" ht="12" customHeight="1"/>
    <row r="997" customFormat="1" ht="12" customHeight="1"/>
    <row r="998" customFormat="1" ht="12" customHeight="1"/>
    <row r="999" customFormat="1" ht="12" customHeight="1"/>
    <row r="1000" customFormat="1" ht="12" customHeight="1"/>
  </sheetData>
  <mergeCells count="1">
    <mergeCell ref="C1:D1"/>
  </mergeCells>
  <dataValidations count="2">
    <dataValidation type="list" allowBlank="1" showErrorMessage="1" sqref="B4" xr:uid="{D7B1B9FE-1C5F-204E-90D3-ED9CE157E12E}">
      <formula1>arbeiders</formula1>
    </dataValidation>
    <dataValidation type="list" allowBlank="1" showErrorMessage="1" sqref="B5" xr:uid="{DE8FB730-D06B-D447-A107-588F00C69E5C}">
      <formula1>productie</formula1>
    </dataValidation>
  </dataValidations>
  <pageMargins left="0.75" right="0.75" top="1" bottom="1" header="0" footer="0"/>
  <pageSetup paperSize="9" orientation="landscape"/>
  <legacyDrawing r:id="rId1"/>
</worksheet>
</file>

<file path=xl/worksheets/sheet5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>
    <pageSetUpPr fitToPage="1"/>
  </sheetPr>
  <dimension ref="A1:Z1000"/>
  <sheetViews>
    <sheetView workbookViewId="0">
      <selection sqref="A1:XFD1048576"/>
    </sheetView>
  </sheetViews>
  <sheetFormatPr defaultColWidth="14.5" defaultRowHeight="15" customHeight="1"/>
  <cols>
    <col min="1" max="1" width="39.625" customWidth="1"/>
    <col min="2" max="2" width="12.5" customWidth="1"/>
    <col min="3" max="3" width="12" customWidth="1"/>
    <col min="4" max="4" width="12.5" customWidth="1"/>
    <col min="5" max="26" width="11" customWidth="1"/>
  </cols>
  <sheetData>
    <row r="1" spans="1:26" s="93" customFormat="1" ht="15.95" customHeight="1">
      <c r="A1" s="128" t="s">
        <v>40</v>
      </c>
      <c r="B1" s="129">
        <v>2026</v>
      </c>
      <c r="C1" s="169" t="s">
        <v>153</v>
      </c>
      <c r="D1" s="182"/>
    </row>
    <row r="2" spans="1:26" ht="12" customHeight="1"/>
    <row r="3" spans="1:26" ht="12" customHeight="1">
      <c r="A3" s="17" t="s">
        <v>42</v>
      </c>
      <c r="B3" s="18" t="s">
        <v>15</v>
      </c>
    </row>
    <row r="4" spans="1:26" ht="12" customHeight="1">
      <c r="A4" s="17" t="s">
        <v>43</v>
      </c>
      <c r="B4" s="18" t="s">
        <v>15</v>
      </c>
    </row>
    <row r="5" spans="1:26" ht="12" customHeight="1">
      <c r="A5" s="17" t="s">
        <v>44</v>
      </c>
      <c r="B5" s="18" t="s">
        <v>15</v>
      </c>
    </row>
    <row r="6" spans="1:26" ht="12" customHeight="1">
      <c r="A6" s="17" t="s">
        <v>45</v>
      </c>
      <c r="B6" s="19">
        <v>0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2" customHeight="1"/>
    <row r="8" spans="1:26" ht="12" customHeight="1">
      <c r="A8" s="15" t="s">
        <v>46</v>
      </c>
    </row>
    <row r="9" spans="1:26" ht="12" customHeight="1">
      <c r="A9" s="17" t="s">
        <v>47</v>
      </c>
      <c r="B9" s="20" t="s">
        <v>152</v>
      </c>
    </row>
    <row r="10" spans="1:26" ht="12" customHeight="1">
      <c r="A10" s="17" t="s">
        <v>49</v>
      </c>
      <c r="B10" s="18" t="s">
        <v>15</v>
      </c>
    </row>
    <row r="11" spans="1:26" ht="12" customHeight="1">
      <c r="A11" s="17" t="s">
        <v>50</v>
      </c>
      <c r="B11" s="18" t="s">
        <v>15</v>
      </c>
      <c r="C11" s="7" t="s">
        <v>15</v>
      </c>
      <c r="D11" s="6" t="s">
        <v>15</v>
      </c>
      <c r="E11" s="6"/>
      <c r="F11" s="6"/>
    </row>
    <row r="12" spans="1:26" ht="12" customHeight="1">
      <c r="A12" s="17" t="s">
        <v>51</v>
      </c>
      <c r="B12" s="18" t="s">
        <v>15</v>
      </c>
      <c r="C12" s="7" t="s">
        <v>15</v>
      </c>
      <c r="D12" s="6"/>
      <c r="E12" s="6"/>
      <c r="F12" s="6"/>
    </row>
    <row r="13" spans="1:26" ht="12" customHeight="1">
      <c r="A13" s="17" t="s">
        <v>52</v>
      </c>
      <c r="B13" s="18" t="s">
        <v>15</v>
      </c>
      <c r="C13" s="7" t="s">
        <v>15</v>
      </c>
    </row>
    <row r="14" spans="1:26" ht="12" customHeight="1"/>
    <row r="15" spans="1:26" ht="12" customHeight="1">
      <c r="A15" s="17" t="s">
        <v>107</v>
      </c>
      <c r="B15" s="21">
        <v>0</v>
      </c>
    </row>
    <row r="16" spans="1:26" ht="12" customHeight="1">
      <c r="A16" s="17" t="s">
        <v>108</v>
      </c>
      <c r="B16" s="21">
        <v>0</v>
      </c>
    </row>
    <row r="17" spans="1:16" ht="12" customHeight="1">
      <c r="A17" s="17" t="s">
        <v>109</v>
      </c>
      <c r="B17" s="21">
        <v>0</v>
      </c>
    </row>
    <row r="18" spans="1:16" ht="12" customHeight="1"/>
    <row r="19" spans="1:16" ht="12" customHeight="1">
      <c r="A19" s="17" t="s">
        <v>133</v>
      </c>
      <c r="B19" s="21">
        <f t="shared" ref="B19:B21" si="0">B15*3/13/38</f>
        <v>0</v>
      </c>
    </row>
    <row r="20" spans="1:16" ht="12" customHeight="1">
      <c r="A20" s="17" t="s">
        <v>134</v>
      </c>
      <c r="B20" s="21">
        <f t="shared" si="0"/>
        <v>0</v>
      </c>
    </row>
    <row r="21" spans="1:16" ht="12" customHeight="1">
      <c r="A21" s="17" t="s">
        <v>135</v>
      </c>
      <c r="B21" s="21">
        <f t="shared" si="0"/>
        <v>0</v>
      </c>
    </row>
    <row r="22" spans="1:16" ht="12" customHeight="1">
      <c r="A22" s="7" t="s">
        <v>15</v>
      </c>
      <c r="B22" s="7" t="s">
        <v>15</v>
      </c>
      <c r="C22" s="7" t="s">
        <v>15</v>
      </c>
    </row>
    <row r="23" spans="1:16" ht="12" customHeight="1">
      <c r="A23" s="17" t="s">
        <v>75</v>
      </c>
      <c r="B23" s="8">
        <f>'RSZ-tarieven'!B5</f>
        <v>0.30609999999999998</v>
      </c>
      <c r="C23" s="8"/>
    </row>
    <row r="24" spans="1:16" ht="12" customHeight="1">
      <c r="A24" s="17" t="s">
        <v>76</v>
      </c>
      <c r="B24" s="8">
        <f>'RSZ-tarieven'!B15</f>
        <v>1.9799999999999998E-2</v>
      </c>
      <c r="C24" s="8"/>
    </row>
    <row r="25" spans="1:16" ht="12" customHeight="1">
      <c r="A25" s="17" t="s">
        <v>77</v>
      </c>
      <c r="B25" s="22">
        <f>IF(B6&lt;10,0,1.69%)</f>
        <v>0</v>
      </c>
      <c r="C25" s="8"/>
    </row>
    <row r="26" spans="1:16" ht="12" customHeight="1">
      <c r="A26" s="17" t="s">
        <v>136</v>
      </c>
      <c r="B26" s="26">
        <f>IF(B15&gt;3744,0,0.14*(11233.89-(B15*3))/13/5/38)</f>
        <v>0.63673870445344127</v>
      </c>
      <c r="C26" s="6" t="s">
        <v>15</v>
      </c>
    </row>
    <row r="27" spans="1:16" ht="12" customHeight="1">
      <c r="A27" s="17" t="s">
        <v>79</v>
      </c>
      <c r="B27" s="27"/>
      <c r="C27" s="8" t="s">
        <v>154</v>
      </c>
    </row>
    <row r="28" spans="1:16" ht="12" customHeight="1">
      <c r="A28" s="17" t="s">
        <v>80</v>
      </c>
      <c r="B28" s="27"/>
      <c r="C28" s="8" t="s">
        <v>154</v>
      </c>
      <c r="J28" s="28" t="s">
        <v>15</v>
      </c>
      <c r="M28" s="29" t="s">
        <v>15</v>
      </c>
      <c r="P28" s="24"/>
    </row>
    <row r="29" spans="1:16" ht="12" customHeight="1">
      <c r="I29" s="28" t="s">
        <v>15</v>
      </c>
      <c r="J29" s="28"/>
      <c r="M29" s="29"/>
      <c r="P29" s="24"/>
    </row>
    <row r="30" spans="1:16" ht="12" customHeight="1">
      <c r="B30" s="30">
        <f>B1</f>
        <v>2026</v>
      </c>
      <c r="C30" s="20" t="s">
        <v>82</v>
      </c>
      <c r="D30" s="20" t="s">
        <v>83</v>
      </c>
      <c r="E30" s="20" t="s">
        <v>84</v>
      </c>
      <c r="F30" s="20" t="s">
        <v>85</v>
      </c>
      <c r="G30" s="20" t="s">
        <v>86</v>
      </c>
      <c r="H30" s="20" t="s">
        <v>87</v>
      </c>
      <c r="I30" s="20" t="s">
        <v>89</v>
      </c>
      <c r="J30" s="20" t="s">
        <v>90</v>
      </c>
      <c r="K30" s="20" t="s">
        <v>91</v>
      </c>
      <c r="L30" s="20" t="s">
        <v>92</v>
      </c>
      <c r="M30" s="20" t="s">
        <v>93</v>
      </c>
      <c r="N30" s="20" t="s">
        <v>95</v>
      </c>
    </row>
    <row r="31" spans="1:16" ht="12" customHeight="1">
      <c r="A31" s="27" t="s">
        <v>155</v>
      </c>
      <c r="B31" s="44">
        <f t="shared" ref="B31:B33" si="1">SUM(C31:N31)</f>
        <v>0</v>
      </c>
      <c r="C31" s="45">
        <v>0</v>
      </c>
      <c r="D31" s="46">
        <v>0</v>
      </c>
      <c r="E31" s="46">
        <v>0</v>
      </c>
      <c r="F31" s="46">
        <v>0</v>
      </c>
      <c r="G31" s="46">
        <v>0</v>
      </c>
      <c r="H31" s="46">
        <v>0</v>
      </c>
      <c r="I31" s="46">
        <v>0</v>
      </c>
      <c r="J31" s="46">
        <v>0</v>
      </c>
      <c r="K31" s="46">
        <v>0</v>
      </c>
      <c r="L31" s="46">
        <v>0</v>
      </c>
      <c r="M31" s="46">
        <v>0</v>
      </c>
      <c r="N31" s="47">
        <v>0</v>
      </c>
    </row>
    <row r="32" spans="1:16" ht="12" customHeight="1">
      <c r="A32" s="7" t="s">
        <v>99</v>
      </c>
      <c r="B32" s="33">
        <f t="shared" si="1"/>
        <v>0</v>
      </c>
      <c r="C32" s="34">
        <f t="shared" ref="C32:M32" si="2">$B$19*C31</f>
        <v>0</v>
      </c>
      <c r="D32" s="24">
        <f t="shared" si="2"/>
        <v>0</v>
      </c>
      <c r="E32" s="24">
        <f t="shared" si="2"/>
        <v>0</v>
      </c>
      <c r="F32" s="24">
        <f t="shared" si="2"/>
        <v>0</v>
      </c>
      <c r="G32" s="24">
        <f t="shared" si="2"/>
        <v>0</v>
      </c>
      <c r="H32" s="24">
        <f t="shared" si="2"/>
        <v>0</v>
      </c>
      <c r="I32" s="24">
        <f t="shared" si="2"/>
        <v>0</v>
      </c>
      <c r="J32" s="24">
        <f t="shared" si="2"/>
        <v>0</v>
      </c>
      <c r="K32" s="24">
        <f t="shared" si="2"/>
        <v>0</v>
      </c>
      <c r="L32" s="24">
        <f t="shared" si="2"/>
        <v>0</v>
      </c>
      <c r="M32" s="24">
        <f t="shared" si="2"/>
        <v>0</v>
      </c>
      <c r="N32" s="113">
        <f>$B19*N31</f>
        <v>0</v>
      </c>
    </row>
    <row r="33" spans="1:14" ht="12" customHeight="1">
      <c r="A33" s="7" t="s">
        <v>101</v>
      </c>
      <c r="B33" s="33">
        <f t="shared" si="1"/>
        <v>0</v>
      </c>
      <c r="C33" s="34">
        <f t="shared" ref="C33:N33" si="3">MAX(0,IF((C32)&gt;0,((C32)*108%)*($B$23+$B$24+$B25)-(($B26*C31)+$B27+$B28),0))</f>
        <v>0</v>
      </c>
      <c r="D33" s="24">
        <f t="shared" si="3"/>
        <v>0</v>
      </c>
      <c r="E33" s="24">
        <f t="shared" si="3"/>
        <v>0</v>
      </c>
      <c r="F33" s="24">
        <f t="shared" si="3"/>
        <v>0</v>
      </c>
      <c r="G33" s="24">
        <f t="shared" si="3"/>
        <v>0</v>
      </c>
      <c r="H33" s="24">
        <f t="shared" si="3"/>
        <v>0</v>
      </c>
      <c r="I33" s="24">
        <f t="shared" si="3"/>
        <v>0</v>
      </c>
      <c r="J33" s="24">
        <f t="shared" si="3"/>
        <v>0</v>
      </c>
      <c r="K33" s="24">
        <f t="shared" si="3"/>
        <v>0</v>
      </c>
      <c r="L33" s="24">
        <f t="shared" si="3"/>
        <v>0</v>
      </c>
      <c r="M33" s="24">
        <f t="shared" si="3"/>
        <v>0</v>
      </c>
      <c r="N33" s="114">
        <f t="shared" si="3"/>
        <v>0</v>
      </c>
    </row>
    <row r="34" spans="1:14" ht="12" customHeight="1">
      <c r="B34" s="37">
        <f t="shared" ref="B34:N34" si="4">SUM(B32:B33)</f>
        <v>0</v>
      </c>
      <c r="C34" s="120">
        <f t="shared" si="4"/>
        <v>0</v>
      </c>
      <c r="D34" s="121">
        <f t="shared" si="4"/>
        <v>0</v>
      </c>
      <c r="E34" s="121">
        <f t="shared" si="4"/>
        <v>0</v>
      </c>
      <c r="F34" s="121">
        <f t="shared" si="4"/>
        <v>0</v>
      </c>
      <c r="G34" s="121">
        <f t="shared" si="4"/>
        <v>0</v>
      </c>
      <c r="H34" s="121">
        <f t="shared" si="4"/>
        <v>0</v>
      </c>
      <c r="I34" s="121">
        <f t="shared" si="4"/>
        <v>0</v>
      </c>
      <c r="J34" s="121">
        <f t="shared" si="4"/>
        <v>0</v>
      </c>
      <c r="K34" s="121">
        <f t="shared" si="4"/>
        <v>0</v>
      </c>
      <c r="L34" s="121">
        <f t="shared" si="4"/>
        <v>0</v>
      </c>
      <c r="M34" s="121">
        <f t="shared" si="4"/>
        <v>0</v>
      </c>
      <c r="N34" s="122">
        <f t="shared" si="4"/>
        <v>0</v>
      </c>
    </row>
    <row r="35" spans="1:14" ht="12" customHeight="1">
      <c r="A35" s="38" t="s">
        <v>105</v>
      </c>
      <c r="B35" s="39">
        <f>(SUM(C34:N34)-B34)+(SUM(C32:N33)-B34)</f>
        <v>0</v>
      </c>
    </row>
    <row r="36" spans="1:14" ht="12" customHeight="1">
      <c r="B36" s="40" t="s">
        <v>106</v>
      </c>
    </row>
    <row r="37" spans="1:14" ht="12" customHeight="1">
      <c r="A37" s="8">
        <v>0.1027</v>
      </c>
      <c r="B37" s="41">
        <f>SUM(C37:N37)</f>
        <v>0</v>
      </c>
      <c r="C37" s="123">
        <f t="shared" ref="C37:G37" si="5">(C32*108%)*$A$37</f>
        <v>0</v>
      </c>
      <c r="D37" s="123">
        <f t="shared" si="5"/>
        <v>0</v>
      </c>
      <c r="E37" s="123">
        <f t="shared" si="5"/>
        <v>0</v>
      </c>
      <c r="F37" s="123">
        <f t="shared" si="5"/>
        <v>0</v>
      </c>
      <c r="G37" s="123">
        <f t="shared" si="5"/>
        <v>0</v>
      </c>
      <c r="H37" s="123">
        <f t="shared" ref="H37:I37" si="6">(108%*H32)*$A$37</f>
        <v>0</v>
      </c>
      <c r="I37" s="123">
        <f t="shared" si="6"/>
        <v>0</v>
      </c>
      <c r="J37" s="123">
        <f t="shared" ref="J37:N37" si="7">(J32*108%)*$A$37</f>
        <v>0</v>
      </c>
      <c r="K37" s="123">
        <f t="shared" si="7"/>
        <v>0</v>
      </c>
      <c r="L37" s="123">
        <f t="shared" si="7"/>
        <v>0</v>
      </c>
      <c r="M37" s="123">
        <f t="shared" si="7"/>
        <v>0</v>
      </c>
      <c r="N37" s="125">
        <f t="shared" si="7"/>
        <v>0</v>
      </c>
    </row>
    <row r="38" spans="1:14" ht="12" customHeight="1"/>
    <row r="39" spans="1:14" ht="12" customHeight="1"/>
    <row r="40" spans="1:14" ht="12" customHeight="1"/>
    <row r="41" spans="1:14" ht="12" customHeight="1"/>
    <row r="42" spans="1:14" ht="12" customHeight="1"/>
    <row r="43" spans="1:14" ht="12" customHeight="1"/>
    <row r="44" spans="1:14" ht="12" customHeight="1"/>
    <row r="45" spans="1:14" ht="12" customHeight="1"/>
    <row r="46" spans="1:14" ht="12" customHeight="1"/>
    <row r="47" spans="1:14" ht="12" customHeight="1"/>
    <row r="48" spans="1:14" ht="12" customHeight="1"/>
    <row r="49" customFormat="1" ht="12" customHeight="1"/>
    <row r="50" customFormat="1" ht="12" customHeight="1"/>
    <row r="51" customFormat="1" ht="12" customHeight="1"/>
    <row r="52" customFormat="1" ht="12" customHeight="1"/>
    <row r="53" customFormat="1" ht="12" customHeight="1"/>
    <row r="54" customFormat="1" ht="12" customHeight="1"/>
    <row r="55" customFormat="1" ht="12" customHeight="1"/>
    <row r="56" customFormat="1" ht="12" customHeight="1"/>
    <row r="57" customFormat="1" ht="12" customHeight="1"/>
    <row r="58" customFormat="1" ht="12" customHeight="1"/>
    <row r="59" customFormat="1" ht="12" customHeight="1"/>
    <row r="60" customFormat="1" ht="12" customHeight="1"/>
    <row r="61" customFormat="1" ht="12" customHeight="1"/>
    <row r="62" customFormat="1" ht="12" customHeight="1"/>
    <row r="63" customFormat="1" ht="12" customHeight="1"/>
    <row r="64" customFormat="1" ht="12" customHeight="1"/>
    <row r="65" customFormat="1" ht="12" customHeight="1"/>
    <row r="66" customFormat="1" ht="12" customHeight="1"/>
    <row r="67" customFormat="1" ht="12" customHeight="1"/>
    <row r="68" customFormat="1" ht="12" customHeight="1"/>
    <row r="69" customFormat="1" ht="12" customHeight="1"/>
    <row r="70" customFormat="1" ht="12" customHeight="1"/>
    <row r="71" customFormat="1" ht="12" customHeight="1"/>
    <row r="72" customFormat="1" ht="12" customHeight="1"/>
    <row r="73" customFormat="1" ht="12" customHeight="1"/>
    <row r="74" customFormat="1" ht="12" customHeight="1"/>
    <row r="75" customFormat="1" ht="12" customHeight="1"/>
    <row r="76" customFormat="1" ht="12" customHeight="1"/>
    <row r="77" customFormat="1" ht="12" customHeight="1"/>
    <row r="78" customFormat="1" ht="12" customHeight="1"/>
    <row r="79" customFormat="1" ht="12" customHeight="1"/>
    <row r="80" customFormat="1" ht="12" customHeight="1"/>
    <row r="81" customFormat="1" ht="12" customHeight="1"/>
    <row r="82" customFormat="1" ht="12" customHeight="1"/>
    <row r="83" customFormat="1" ht="12" customHeight="1"/>
    <row r="84" customFormat="1" ht="12" customHeight="1"/>
    <row r="85" customFormat="1" ht="12" customHeight="1"/>
    <row r="86" customFormat="1" ht="12" customHeight="1"/>
    <row r="87" customFormat="1" ht="12" customHeight="1"/>
    <row r="88" customFormat="1" ht="12" customHeight="1"/>
    <row r="89" customFormat="1" ht="12" customHeight="1"/>
    <row r="90" customFormat="1" ht="12" customHeight="1"/>
    <row r="91" customFormat="1" ht="12" customHeight="1"/>
    <row r="92" customFormat="1" ht="12" customHeight="1"/>
    <row r="93" customFormat="1" ht="12" customHeight="1"/>
    <row r="94" customFormat="1" ht="12" customHeight="1"/>
    <row r="95" customFormat="1" ht="12" customHeight="1"/>
    <row r="96" customFormat="1" ht="12" customHeight="1"/>
    <row r="97" customFormat="1" ht="12" customHeight="1"/>
    <row r="98" customFormat="1" ht="12" customHeight="1"/>
    <row r="99" customFormat="1" ht="12" customHeight="1"/>
    <row r="100" customFormat="1" ht="12" customHeight="1"/>
    <row r="101" customFormat="1" ht="12" customHeight="1"/>
    <row r="102" customFormat="1" ht="12" customHeight="1"/>
    <row r="103" customFormat="1" ht="12" customHeight="1"/>
    <row r="104" customFormat="1" ht="12" customHeight="1"/>
    <row r="105" customFormat="1" ht="12" customHeight="1"/>
    <row r="106" customFormat="1" ht="12" customHeight="1"/>
    <row r="107" customFormat="1" ht="12" customHeight="1"/>
    <row r="108" customFormat="1" ht="12" customHeight="1"/>
    <row r="109" customFormat="1" ht="12" customHeight="1"/>
    <row r="110" customFormat="1" ht="12" customHeight="1"/>
    <row r="111" customFormat="1" ht="12" customHeight="1"/>
    <row r="112" customFormat="1" ht="12" customHeight="1"/>
    <row r="113" customFormat="1" ht="12" customHeight="1"/>
    <row r="114" customFormat="1" ht="12" customHeight="1"/>
    <row r="115" customFormat="1" ht="12" customHeight="1"/>
    <row r="116" customFormat="1" ht="12" customHeight="1"/>
    <row r="117" customFormat="1" ht="12" customHeight="1"/>
    <row r="118" customFormat="1" ht="12" customHeight="1"/>
    <row r="119" customFormat="1" ht="12" customHeight="1"/>
    <row r="120" customFormat="1" ht="12" customHeight="1"/>
    <row r="121" customFormat="1" ht="12" customHeight="1"/>
    <row r="122" customFormat="1" ht="12" customHeight="1"/>
    <row r="123" customFormat="1" ht="12" customHeight="1"/>
    <row r="124" customFormat="1" ht="12" customHeight="1"/>
    <row r="125" customFormat="1" ht="12" customHeight="1"/>
    <row r="126" customFormat="1" ht="12" customHeight="1"/>
    <row r="127" customFormat="1" ht="12" customHeight="1"/>
    <row r="128" customFormat="1" ht="12" customHeight="1"/>
    <row r="129" customFormat="1" ht="12" customHeight="1"/>
    <row r="130" customFormat="1" ht="12" customHeight="1"/>
    <row r="131" customFormat="1" ht="12" customHeight="1"/>
    <row r="132" customFormat="1" ht="12" customHeight="1"/>
    <row r="133" customFormat="1" ht="12" customHeight="1"/>
    <row r="134" customFormat="1" ht="12" customHeight="1"/>
    <row r="135" customFormat="1" ht="12" customHeight="1"/>
    <row r="136" customFormat="1" ht="12" customHeight="1"/>
    <row r="137" customFormat="1" ht="12" customHeight="1"/>
    <row r="138" customFormat="1" ht="12" customHeight="1"/>
    <row r="139" customFormat="1" ht="12" customHeight="1"/>
    <row r="140" customFormat="1" ht="12" customHeight="1"/>
    <row r="141" customFormat="1" ht="12" customHeight="1"/>
    <row r="142" customFormat="1" ht="12" customHeight="1"/>
    <row r="143" customFormat="1" ht="12" customHeight="1"/>
    <row r="144" customFormat="1" ht="12" customHeight="1"/>
    <row r="145" customFormat="1" ht="12" customHeight="1"/>
    <row r="146" customFormat="1" ht="12" customHeight="1"/>
    <row r="147" customFormat="1" ht="12" customHeight="1"/>
    <row r="148" customFormat="1" ht="12" customHeight="1"/>
    <row r="149" customFormat="1" ht="12" customHeight="1"/>
    <row r="150" customFormat="1" ht="12" customHeight="1"/>
    <row r="151" customFormat="1" ht="12" customHeight="1"/>
    <row r="152" customFormat="1" ht="12" customHeight="1"/>
    <row r="153" customFormat="1" ht="12" customHeight="1"/>
    <row r="154" customFormat="1" ht="12" customHeight="1"/>
    <row r="155" customFormat="1" ht="12" customHeight="1"/>
    <row r="156" customFormat="1" ht="12" customHeight="1"/>
    <row r="157" customFormat="1" ht="12" customHeight="1"/>
    <row r="158" customFormat="1" ht="12" customHeight="1"/>
    <row r="159" customFormat="1" ht="12" customHeight="1"/>
    <row r="160" customFormat="1" ht="12" customHeight="1"/>
    <row r="161" customFormat="1" ht="12" customHeight="1"/>
    <row r="162" customFormat="1" ht="12" customHeight="1"/>
    <row r="163" customFormat="1" ht="12" customHeight="1"/>
    <row r="164" customFormat="1" ht="12" customHeight="1"/>
    <row r="165" customFormat="1" ht="12" customHeight="1"/>
    <row r="166" customFormat="1" ht="12" customHeight="1"/>
    <row r="167" customFormat="1" ht="12" customHeight="1"/>
    <row r="168" customFormat="1" ht="12" customHeight="1"/>
    <row r="169" customFormat="1" ht="12" customHeight="1"/>
    <row r="170" customFormat="1" ht="12" customHeight="1"/>
    <row r="171" customFormat="1" ht="12" customHeight="1"/>
    <row r="172" customFormat="1" ht="12" customHeight="1"/>
    <row r="173" customFormat="1" ht="12" customHeight="1"/>
    <row r="174" customFormat="1" ht="12" customHeight="1"/>
    <row r="175" customFormat="1" ht="12" customHeight="1"/>
    <row r="176" customFormat="1" ht="12" customHeight="1"/>
    <row r="177" customFormat="1" ht="12" customHeight="1"/>
    <row r="178" customFormat="1" ht="12" customHeight="1"/>
    <row r="179" customFormat="1" ht="12" customHeight="1"/>
    <row r="180" customFormat="1" ht="12" customHeight="1"/>
    <row r="181" customFormat="1" ht="12" customHeight="1"/>
    <row r="182" customFormat="1" ht="12" customHeight="1"/>
    <row r="183" customFormat="1" ht="12" customHeight="1"/>
    <row r="184" customFormat="1" ht="12" customHeight="1"/>
    <row r="185" customFormat="1" ht="12" customHeight="1"/>
    <row r="186" customFormat="1" ht="12" customHeight="1"/>
    <row r="187" customFormat="1" ht="12" customHeight="1"/>
    <row r="188" customFormat="1" ht="12" customHeight="1"/>
    <row r="189" customFormat="1" ht="12" customHeight="1"/>
    <row r="190" customFormat="1" ht="12" customHeight="1"/>
    <row r="191" customFormat="1" ht="12" customHeight="1"/>
    <row r="192" customFormat="1" ht="12" customHeight="1"/>
    <row r="193" customFormat="1" ht="12" customHeight="1"/>
    <row r="194" customFormat="1" ht="12" customHeight="1"/>
    <row r="195" customFormat="1" ht="12" customHeight="1"/>
    <row r="196" customFormat="1" ht="12" customHeight="1"/>
    <row r="197" customFormat="1" ht="12" customHeight="1"/>
    <row r="198" customFormat="1" ht="12" customHeight="1"/>
    <row r="199" customFormat="1" ht="12" customHeight="1"/>
    <row r="200" customFormat="1" ht="12" customHeight="1"/>
    <row r="201" customFormat="1" ht="12" customHeight="1"/>
    <row r="202" customFormat="1" ht="12" customHeight="1"/>
    <row r="203" customFormat="1" ht="12" customHeight="1"/>
    <row r="204" customFormat="1" ht="12" customHeight="1"/>
    <row r="205" customFormat="1" ht="12" customHeight="1"/>
    <row r="206" customFormat="1" ht="12" customHeight="1"/>
    <row r="207" customFormat="1" ht="12" customHeight="1"/>
    <row r="208" customFormat="1" ht="12" customHeight="1"/>
    <row r="209" customFormat="1" ht="12" customHeight="1"/>
    <row r="210" customFormat="1" ht="12" customHeight="1"/>
    <row r="211" customFormat="1" ht="12" customHeight="1"/>
    <row r="212" customFormat="1" ht="12" customHeight="1"/>
    <row r="213" customFormat="1" ht="12" customHeight="1"/>
    <row r="214" customFormat="1" ht="12" customHeight="1"/>
    <row r="215" customFormat="1" ht="12" customHeight="1"/>
    <row r="216" customFormat="1" ht="12" customHeight="1"/>
    <row r="217" customFormat="1" ht="12" customHeight="1"/>
    <row r="218" customFormat="1" ht="12" customHeight="1"/>
    <row r="219" customFormat="1" ht="12" customHeight="1"/>
    <row r="220" customFormat="1" ht="12" customHeight="1"/>
    <row r="221" customFormat="1" ht="12" customHeight="1"/>
    <row r="222" customFormat="1" ht="12" customHeight="1"/>
    <row r="223" customFormat="1" ht="12" customHeight="1"/>
    <row r="224" customFormat="1" ht="12" customHeight="1"/>
    <row r="225" customFormat="1" ht="12" customHeight="1"/>
    <row r="226" customFormat="1" ht="12" customHeight="1"/>
    <row r="227" customFormat="1" ht="12" customHeight="1"/>
    <row r="228" customFormat="1" ht="12" customHeight="1"/>
    <row r="229" customFormat="1" ht="12" customHeight="1"/>
    <row r="230" customFormat="1" ht="12" customHeight="1"/>
    <row r="231" customFormat="1" ht="12" customHeight="1"/>
    <row r="232" customFormat="1" ht="12" customHeight="1"/>
    <row r="233" customFormat="1" ht="12" customHeight="1"/>
    <row r="234" customFormat="1" ht="12" customHeight="1"/>
    <row r="235" customFormat="1" ht="12" customHeight="1"/>
    <row r="236" customFormat="1" ht="12" customHeight="1"/>
    <row r="237" customFormat="1" ht="12" customHeight="1"/>
    <row r="238" customFormat="1" ht="12" customHeight="1"/>
    <row r="239" customFormat="1" ht="12" customHeight="1"/>
    <row r="240" customFormat="1" ht="12" customHeight="1"/>
    <row r="241" customFormat="1" ht="12" customHeight="1"/>
    <row r="242" customFormat="1" ht="12" customHeight="1"/>
    <row r="243" customFormat="1" ht="12" customHeight="1"/>
    <row r="244" customFormat="1" ht="12" customHeight="1"/>
    <row r="245" customFormat="1" ht="12" customHeight="1"/>
    <row r="246" customFormat="1" ht="12" customHeight="1"/>
    <row r="247" customFormat="1" ht="12" customHeight="1"/>
    <row r="248" customFormat="1" ht="12" customHeight="1"/>
    <row r="249" customFormat="1" ht="12" customHeight="1"/>
    <row r="250" customFormat="1" ht="12" customHeight="1"/>
    <row r="251" customFormat="1" ht="12" customHeight="1"/>
    <row r="252" customFormat="1" ht="12" customHeight="1"/>
    <row r="253" customFormat="1" ht="12" customHeight="1"/>
    <row r="254" customFormat="1" ht="12" customHeight="1"/>
    <row r="255" customFormat="1" ht="12" customHeight="1"/>
    <row r="256" customFormat="1" ht="12" customHeight="1"/>
    <row r="257" customFormat="1" ht="12" customHeight="1"/>
    <row r="258" customFormat="1" ht="12" customHeight="1"/>
    <row r="259" customFormat="1" ht="12" customHeight="1"/>
    <row r="260" customFormat="1" ht="12" customHeight="1"/>
    <row r="261" customFormat="1" ht="12" customHeight="1"/>
    <row r="262" customFormat="1" ht="12" customHeight="1"/>
    <row r="263" customFormat="1" ht="12" customHeight="1"/>
    <row r="264" customFormat="1" ht="12" customHeight="1"/>
    <row r="265" customFormat="1" ht="12" customHeight="1"/>
    <row r="266" customFormat="1" ht="12" customHeight="1"/>
    <row r="267" customFormat="1" ht="12" customHeight="1"/>
    <row r="268" customFormat="1" ht="12" customHeight="1"/>
    <row r="269" customFormat="1" ht="12" customHeight="1"/>
    <row r="270" customFormat="1" ht="12" customHeight="1"/>
    <row r="271" customFormat="1" ht="12" customHeight="1"/>
    <row r="272" customFormat="1" ht="12" customHeight="1"/>
    <row r="273" customFormat="1" ht="12" customHeight="1"/>
    <row r="274" customFormat="1" ht="12" customHeight="1"/>
    <row r="275" customFormat="1" ht="12" customHeight="1"/>
    <row r="276" customFormat="1" ht="12" customHeight="1"/>
    <row r="277" customFormat="1" ht="12" customHeight="1"/>
    <row r="278" customFormat="1" ht="12" customHeight="1"/>
    <row r="279" customFormat="1" ht="12" customHeight="1"/>
    <row r="280" customFormat="1" ht="12" customHeight="1"/>
    <row r="281" customFormat="1" ht="12" customHeight="1"/>
    <row r="282" customFormat="1" ht="12" customHeight="1"/>
    <row r="283" customFormat="1" ht="12" customHeight="1"/>
    <row r="284" customFormat="1" ht="12" customHeight="1"/>
    <row r="285" customFormat="1" ht="12" customHeight="1"/>
    <row r="286" customFormat="1" ht="12" customHeight="1"/>
    <row r="287" customFormat="1" ht="12" customHeight="1"/>
    <row r="288" customFormat="1" ht="12" customHeight="1"/>
    <row r="289" customFormat="1" ht="12" customHeight="1"/>
    <row r="290" customFormat="1" ht="12" customHeight="1"/>
    <row r="291" customFormat="1" ht="12" customHeight="1"/>
    <row r="292" customFormat="1" ht="12" customHeight="1"/>
    <row r="293" customFormat="1" ht="12" customHeight="1"/>
    <row r="294" customFormat="1" ht="12" customHeight="1"/>
    <row r="295" customFormat="1" ht="12" customHeight="1"/>
    <row r="296" customFormat="1" ht="12" customHeight="1"/>
    <row r="297" customFormat="1" ht="12" customHeight="1"/>
    <row r="298" customFormat="1" ht="12" customHeight="1"/>
    <row r="299" customFormat="1" ht="12" customHeight="1"/>
    <row r="300" customFormat="1" ht="12" customHeight="1"/>
    <row r="301" customFormat="1" ht="12" customHeight="1"/>
    <row r="302" customFormat="1" ht="12" customHeight="1"/>
    <row r="303" customFormat="1" ht="12" customHeight="1"/>
    <row r="304" customFormat="1" ht="12" customHeight="1"/>
    <row r="305" customFormat="1" ht="12" customHeight="1"/>
    <row r="306" customFormat="1" ht="12" customHeight="1"/>
    <row r="307" customFormat="1" ht="12" customHeight="1"/>
    <row r="308" customFormat="1" ht="12" customHeight="1"/>
    <row r="309" customFormat="1" ht="12" customHeight="1"/>
    <row r="310" customFormat="1" ht="12" customHeight="1"/>
    <row r="311" customFormat="1" ht="12" customHeight="1"/>
    <row r="312" customFormat="1" ht="12" customHeight="1"/>
    <row r="313" customFormat="1" ht="12" customHeight="1"/>
    <row r="314" customFormat="1" ht="12" customHeight="1"/>
    <row r="315" customFormat="1" ht="12" customHeight="1"/>
    <row r="316" customFormat="1" ht="12" customHeight="1"/>
    <row r="317" customFormat="1" ht="12" customHeight="1"/>
    <row r="318" customFormat="1" ht="12" customHeight="1"/>
    <row r="319" customFormat="1" ht="12" customHeight="1"/>
    <row r="320" customFormat="1" ht="12" customHeight="1"/>
    <row r="321" customFormat="1" ht="12" customHeight="1"/>
    <row r="322" customFormat="1" ht="12" customHeight="1"/>
    <row r="323" customFormat="1" ht="12" customHeight="1"/>
    <row r="324" customFormat="1" ht="12" customHeight="1"/>
    <row r="325" customFormat="1" ht="12" customHeight="1"/>
    <row r="326" customFormat="1" ht="12" customHeight="1"/>
    <row r="327" customFormat="1" ht="12" customHeight="1"/>
    <row r="328" customFormat="1" ht="12" customHeight="1"/>
    <row r="329" customFormat="1" ht="12" customHeight="1"/>
    <row r="330" customFormat="1" ht="12" customHeight="1"/>
    <row r="331" customFormat="1" ht="12" customHeight="1"/>
    <row r="332" customFormat="1" ht="12" customHeight="1"/>
    <row r="333" customFormat="1" ht="12" customHeight="1"/>
    <row r="334" customFormat="1" ht="12" customHeight="1"/>
    <row r="335" customFormat="1" ht="12" customHeight="1"/>
    <row r="336" customFormat="1" ht="12" customHeight="1"/>
    <row r="337" customFormat="1" ht="12" customHeight="1"/>
    <row r="338" customFormat="1" ht="12" customHeight="1"/>
    <row r="339" customFormat="1" ht="12" customHeight="1"/>
    <row r="340" customFormat="1" ht="12" customHeight="1"/>
    <row r="341" customFormat="1" ht="12" customHeight="1"/>
    <row r="342" customFormat="1" ht="12" customHeight="1"/>
    <row r="343" customFormat="1" ht="12" customHeight="1"/>
    <row r="344" customFormat="1" ht="12" customHeight="1"/>
    <row r="345" customFormat="1" ht="12" customHeight="1"/>
    <row r="346" customFormat="1" ht="12" customHeight="1"/>
    <row r="347" customFormat="1" ht="12" customHeight="1"/>
    <row r="348" customFormat="1" ht="12" customHeight="1"/>
    <row r="349" customFormat="1" ht="12" customHeight="1"/>
    <row r="350" customFormat="1" ht="12" customHeight="1"/>
    <row r="351" customFormat="1" ht="12" customHeight="1"/>
    <row r="352" customFormat="1" ht="12" customHeight="1"/>
    <row r="353" customFormat="1" ht="12" customHeight="1"/>
    <row r="354" customFormat="1" ht="12" customHeight="1"/>
    <row r="355" customFormat="1" ht="12" customHeight="1"/>
    <row r="356" customFormat="1" ht="12" customHeight="1"/>
    <row r="357" customFormat="1" ht="12" customHeight="1"/>
    <row r="358" customFormat="1" ht="12" customHeight="1"/>
    <row r="359" customFormat="1" ht="12" customHeight="1"/>
    <row r="360" customFormat="1" ht="12" customHeight="1"/>
    <row r="361" customFormat="1" ht="12" customHeight="1"/>
    <row r="362" customFormat="1" ht="12" customHeight="1"/>
    <row r="363" customFormat="1" ht="12" customHeight="1"/>
    <row r="364" customFormat="1" ht="12" customHeight="1"/>
    <row r="365" customFormat="1" ht="12" customHeight="1"/>
    <row r="366" customFormat="1" ht="12" customHeight="1"/>
    <row r="367" customFormat="1" ht="12" customHeight="1"/>
    <row r="368" customFormat="1" ht="12" customHeight="1"/>
    <row r="369" customFormat="1" ht="12" customHeight="1"/>
    <row r="370" customFormat="1" ht="12" customHeight="1"/>
    <row r="371" customFormat="1" ht="12" customHeight="1"/>
    <row r="372" customFormat="1" ht="12" customHeight="1"/>
    <row r="373" customFormat="1" ht="12" customHeight="1"/>
    <row r="374" customFormat="1" ht="12" customHeight="1"/>
    <row r="375" customFormat="1" ht="12" customHeight="1"/>
    <row r="376" customFormat="1" ht="12" customHeight="1"/>
    <row r="377" customFormat="1" ht="12" customHeight="1"/>
    <row r="378" customFormat="1" ht="12" customHeight="1"/>
    <row r="379" customFormat="1" ht="12" customHeight="1"/>
    <row r="380" customFormat="1" ht="12" customHeight="1"/>
    <row r="381" customFormat="1" ht="12" customHeight="1"/>
    <row r="382" customFormat="1" ht="12" customHeight="1"/>
    <row r="383" customFormat="1" ht="12" customHeight="1"/>
    <row r="384" customFormat="1" ht="12" customHeight="1"/>
    <row r="385" customFormat="1" ht="12" customHeight="1"/>
    <row r="386" customFormat="1" ht="12" customHeight="1"/>
    <row r="387" customFormat="1" ht="12" customHeight="1"/>
    <row r="388" customFormat="1" ht="12" customHeight="1"/>
    <row r="389" customFormat="1" ht="12" customHeight="1"/>
    <row r="390" customFormat="1" ht="12" customHeight="1"/>
    <row r="391" customFormat="1" ht="12" customHeight="1"/>
    <row r="392" customFormat="1" ht="12" customHeight="1"/>
    <row r="393" customFormat="1" ht="12" customHeight="1"/>
    <row r="394" customFormat="1" ht="12" customHeight="1"/>
    <row r="395" customFormat="1" ht="12" customHeight="1"/>
    <row r="396" customFormat="1" ht="12" customHeight="1"/>
    <row r="397" customFormat="1" ht="12" customHeight="1"/>
    <row r="398" customFormat="1" ht="12" customHeight="1"/>
    <row r="399" customFormat="1" ht="12" customHeight="1"/>
    <row r="400" customFormat="1" ht="12" customHeight="1"/>
    <row r="401" customFormat="1" ht="12" customHeight="1"/>
    <row r="402" customFormat="1" ht="12" customHeight="1"/>
    <row r="403" customFormat="1" ht="12" customHeight="1"/>
    <row r="404" customFormat="1" ht="12" customHeight="1"/>
    <row r="405" customFormat="1" ht="12" customHeight="1"/>
    <row r="406" customFormat="1" ht="12" customHeight="1"/>
    <row r="407" customFormat="1" ht="12" customHeight="1"/>
    <row r="408" customFormat="1" ht="12" customHeight="1"/>
    <row r="409" customFormat="1" ht="12" customHeight="1"/>
    <row r="410" customFormat="1" ht="12" customHeight="1"/>
    <row r="411" customFormat="1" ht="12" customHeight="1"/>
    <row r="412" customFormat="1" ht="12" customHeight="1"/>
    <row r="413" customFormat="1" ht="12" customHeight="1"/>
    <row r="414" customFormat="1" ht="12" customHeight="1"/>
    <row r="415" customFormat="1" ht="12" customHeight="1"/>
    <row r="416" customFormat="1" ht="12" customHeight="1"/>
    <row r="417" customFormat="1" ht="12" customHeight="1"/>
    <row r="418" customFormat="1" ht="12" customHeight="1"/>
    <row r="419" customFormat="1" ht="12" customHeight="1"/>
    <row r="420" customFormat="1" ht="12" customHeight="1"/>
    <row r="421" customFormat="1" ht="12" customHeight="1"/>
    <row r="422" customFormat="1" ht="12" customHeight="1"/>
    <row r="423" customFormat="1" ht="12" customHeight="1"/>
    <row r="424" customFormat="1" ht="12" customHeight="1"/>
    <row r="425" customFormat="1" ht="12" customHeight="1"/>
    <row r="426" customFormat="1" ht="12" customHeight="1"/>
    <row r="427" customFormat="1" ht="12" customHeight="1"/>
    <row r="428" customFormat="1" ht="12" customHeight="1"/>
    <row r="429" customFormat="1" ht="12" customHeight="1"/>
    <row r="430" customFormat="1" ht="12" customHeight="1"/>
    <row r="431" customFormat="1" ht="12" customHeight="1"/>
    <row r="432" customFormat="1" ht="12" customHeight="1"/>
    <row r="433" customFormat="1" ht="12" customHeight="1"/>
    <row r="434" customFormat="1" ht="12" customHeight="1"/>
    <row r="435" customFormat="1" ht="12" customHeight="1"/>
    <row r="436" customFormat="1" ht="12" customHeight="1"/>
    <row r="437" customFormat="1" ht="12" customHeight="1"/>
    <row r="438" customFormat="1" ht="12" customHeight="1"/>
    <row r="439" customFormat="1" ht="12" customHeight="1"/>
    <row r="440" customFormat="1" ht="12" customHeight="1"/>
    <row r="441" customFormat="1" ht="12" customHeight="1"/>
    <row r="442" customFormat="1" ht="12" customHeight="1"/>
    <row r="443" customFormat="1" ht="12" customHeight="1"/>
    <row r="444" customFormat="1" ht="12" customHeight="1"/>
    <row r="445" customFormat="1" ht="12" customHeight="1"/>
    <row r="446" customFormat="1" ht="12" customHeight="1"/>
    <row r="447" customFormat="1" ht="12" customHeight="1"/>
    <row r="448" customFormat="1" ht="12" customHeight="1"/>
    <row r="449" customFormat="1" ht="12" customHeight="1"/>
    <row r="450" customFormat="1" ht="12" customHeight="1"/>
    <row r="451" customFormat="1" ht="12" customHeight="1"/>
    <row r="452" customFormat="1" ht="12" customHeight="1"/>
    <row r="453" customFormat="1" ht="12" customHeight="1"/>
    <row r="454" customFormat="1" ht="12" customHeight="1"/>
    <row r="455" customFormat="1" ht="12" customHeight="1"/>
    <row r="456" customFormat="1" ht="12" customHeight="1"/>
    <row r="457" customFormat="1" ht="12" customHeight="1"/>
    <row r="458" customFormat="1" ht="12" customHeight="1"/>
    <row r="459" customFormat="1" ht="12" customHeight="1"/>
    <row r="460" customFormat="1" ht="12" customHeight="1"/>
    <row r="461" customFormat="1" ht="12" customHeight="1"/>
    <row r="462" customFormat="1" ht="12" customHeight="1"/>
    <row r="463" customFormat="1" ht="12" customHeight="1"/>
    <row r="464" customFormat="1" ht="12" customHeight="1"/>
    <row r="465" customFormat="1" ht="12" customHeight="1"/>
    <row r="466" customFormat="1" ht="12" customHeight="1"/>
    <row r="467" customFormat="1" ht="12" customHeight="1"/>
    <row r="468" customFormat="1" ht="12" customHeight="1"/>
    <row r="469" customFormat="1" ht="12" customHeight="1"/>
    <row r="470" customFormat="1" ht="12" customHeight="1"/>
    <row r="471" customFormat="1" ht="12" customHeight="1"/>
    <row r="472" customFormat="1" ht="12" customHeight="1"/>
    <row r="473" customFormat="1" ht="12" customHeight="1"/>
    <row r="474" customFormat="1" ht="12" customHeight="1"/>
    <row r="475" customFormat="1" ht="12" customHeight="1"/>
    <row r="476" customFormat="1" ht="12" customHeight="1"/>
    <row r="477" customFormat="1" ht="12" customHeight="1"/>
    <row r="478" customFormat="1" ht="12" customHeight="1"/>
    <row r="479" customFormat="1" ht="12" customHeight="1"/>
    <row r="480" customFormat="1" ht="12" customHeight="1"/>
    <row r="481" customFormat="1" ht="12" customHeight="1"/>
    <row r="482" customFormat="1" ht="12" customHeight="1"/>
    <row r="483" customFormat="1" ht="12" customHeight="1"/>
    <row r="484" customFormat="1" ht="12" customHeight="1"/>
    <row r="485" customFormat="1" ht="12" customHeight="1"/>
    <row r="486" customFormat="1" ht="12" customHeight="1"/>
    <row r="487" customFormat="1" ht="12" customHeight="1"/>
    <row r="488" customFormat="1" ht="12" customHeight="1"/>
    <row r="489" customFormat="1" ht="12" customHeight="1"/>
    <row r="490" customFormat="1" ht="12" customHeight="1"/>
    <row r="491" customFormat="1" ht="12" customHeight="1"/>
    <row r="492" customFormat="1" ht="12" customHeight="1"/>
    <row r="493" customFormat="1" ht="12" customHeight="1"/>
    <row r="494" customFormat="1" ht="12" customHeight="1"/>
    <row r="495" customFormat="1" ht="12" customHeight="1"/>
    <row r="496" customFormat="1" ht="12" customHeight="1"/>
    <row r="497" customFormat="1" ht="12" customHeight="1"/>
    <row r="498" customFormat="1" ht="12" customHeight="1"/>
    <row r="499" customFormat="1" ht="12" customHeight="1"/>
    <row r="500" customFormat="1" ht="12" customHeight="1"/>
    <row r="501" customFormat="1" ht="12" customHeight="1"/>
    <row r="502" customFormat="1" ht="12" customHeight="1"/>
    <row r="503" customFormat="1" ht="12" customHeight="1"/>
    <row r="504" customFormat="1" ht="12" customHeight="1"/>
    <row r="505" customFormat="1" ht="12" customHeight="1"/>
    <row r="506" customFormat="1" ht="12" customHeight="1"/>
    <row r="507" customFormat="1" ht="12" customHeight="1"/>
    <row r="508" customFormat="1" ht="12" customHeight="1"/>
    <row r="509" customFormat="1" ht="12" customHeight="1"/>
    <row r="510" customFormat="1" ht="12" customHeight="1"/>
    <row r="511" customFormat="1" ht="12" customHeight="1"/>
    <row r="512" customFormat="1" ht="12" customHeight="1"/>
    <row r="513" customFormat="1" ht="12" customHeight="1"/>
    <row r="514" customFormat="1" ht="12" customHeight="1"/>
    <row r="515" customFormat="1" ht="12" customHeight="1"/>
    <row r="516" customFormat="1" ht="12" customHeight="1"/>
    <row r="517" customFormat="1" ht="12" customHeight="1"/>
    <row r="518" customFormat="1" ht="12" customHeight="1"/>
    <row r="519" customFormat="1" ht="12" customHeight="1"/>
    <row r="520" customFormat="1" ht="12" customHeight="1"/>
    <row r="521" customFormat="1" ht="12" customHeight="1"/>
    <row r="522" customFormat="1" ht="12" customHeight="1"/>
    <row r="523" customFormat="1" ht="12" customHeight="1"/>
    <row r="524" customFormat="1" ht="12" customHeight="1"/>
    <row r="525" customFormat="1" ht="12" customHeight="1"/>
    <row r="526" customFormat="1" ht="12" customHeight="1"/>
    <row r="527" customFormat="1" ht="12" customHeight="1"/>
    <row r="528" customFormat="1" ht="12" customHeight="1"/>
    <row r="529" customFormat="1" ht="12" customHeight="1"/>
    <row r="530" customFormat="1" ht="12" customHeight="1"/>
    <row r="531" customFormat="1" ht="12" customHeight="1"/>
    <row r="532" customFormat="1" ht="12" customHeight="1"/>
    <row r="533" customFormat="1" ht="12" customHeight="1"/>
    <row r="534" customFormat="1" ht="12" customHeight="1"/>
    <row r="535" customFormat="1" ht="12" customHeight="1"/>
    <row r="536" customFormat="1" ht="12" customHeight="1"/>
    <row r="537" customFormat="1" ht="12" customHeight="1"/>
    <row r="538" customFormat="1" ht="12" customHeight="1"/>
    <row r="539" customFormat="1" ht="12" customHeight="1"/>
    <row r="540" customFormat="1" ht="12" customHeight="1"/>
    <row r="541" customFormat="1" ht="12" customHeight="1"/>
    <row r="542" customFormat="1" ht="12" customHeight="1"/>
    <row r="543" customFormat="1" ht="12" customHeight="1"/>
    <row r="544" customFormat="1" ht="12" customHeight="1"/>
    <row r="545" customFormat="1" ht="12" customHeight="1"/>
    <row r="546" customFormat="1" ht="12" customHeight="1"/>
    <row r="547" customFormat="1" ht="12" customHeight="1"/>
    <row r="548" customFormat="1" ht="12" customHeight="1"/>
    <row r="549" customFormat="1" ht="12" customHeight="1"/>
    <row r="550" customFormat="1" ht="12" customHeight="1"/>
    <row r="551" customFormat="1" ht="12" customHeight="1"/>
    <row r="552" customFormat="1" ht="12" customHeight="1"/>
    <row r="553" customFormat="1" ht="12" customHeight="1"/>
    <row r="554" customFormat="1" ht="12" customHeight="1"/>
    <row r="555" customFormat="1" ht="12" customHeight="1"/>
    <row r="556" customFormat="1" ht="12" customHeight="1"/>
    <row r="557" customFormat="1" ht="12" customHeight="1"/>
    <row r="558" customFormat="1" ht="12" customHeight="1"/>
    <row r="559" customFormat="1" ht="12" customHeight="1"/>
    <row r="560" customFormat="1" ht="12" customHeight="1"/>
    <row r="561" customFormat="1" ht="12" customHeight="1"/>
    <row r="562" customFormat="1" ht="12" customHeight="1"/>
    <row r="563" customFormat="1" ht="12" customHeight="1"/>
    <row r="564" customFormat="1" ht="12" customHeight="1"/>
    <row r="565" customFormat="1" ht="12" customHeight="1"/>
    <row r="566" customFormat="1" ht="12" customHeight="1"/>
    <row r="567" customFormat="1" ht="12" customHeight="1"/>
    <row r="568" customFormat="1" ht="12" customHeight="1"/>
    <row r="569" customFormat="1" ht="12" customHeight="1"/>
    <row r="570" customFormat="1" ht="12" customHeight="1"/>
    <row r="571" customFormat="1" ht="12" customHeight="1"/>
    <row r="572" customFormat="1" ht="12" customHeight="1"/>
    <row r="573" customFormat="1" ht="12" customHeight="1"/>
    <row r="574" customFormat="1" ht="12" customHeight="1"/>
    <row r="575" customFormat="1" ht="12" customHeight="1"/>
    <row r="576" customFormat="1" ht="12" customHeight="1"/>
    <row r="577" customFormat="1" ht="12" customHeight="1"/>
    <row r="578" customFormat="1" ht="12" customHeight="1"/>
    <row r="579" customFormat="1" ht="12" customHeight="1"/>
    <row r="580" customFormat="1" ht="12" customHeight="1"/>
    <row r="581" customFormat="1" ht="12" customHeight="1"/>
    <row r="582" customFormat="1" ht="12" customHeight="1"/>
    <row r="583" customFormat="1" ht="12" customHeight="1"/>
    <row r="584" customFormat="1" ht="12" customHeight="1"/>
    <row r="585" customFormat="1" ht="12" customHeight="1"/>
    <row r="586" customFormat="1" ht="12" customHeight="1"/>
    <row r="587" customFormat="1" ht="12" customHeight="1"/>
    <row r="588" customFormat="1" ht="12" customHeight="1"/>
    <row r="589" customFormat="1" ht="12" customHeight="1"/>
    <row r="590" customFormat="1" ht="12" customHeight="1"/>
    <row r="591" customFormat="1" ht="12" customHeight="1"/>
    <row r="592" customFormat="1" ht="12" customHeight="1"/>
    <row r="593" customFormat="1" ht="12" customHeight="1"/>
    <row r="594" customFormat="1" ht="12" customHeight="1"/>
    <row r="595" customFormat="1" ht="12" customHeight="1"/>
    <row r="596" customFormat="1" ht="12" customHeight="1"/>
    <row r="597" customFormat="1" ht="12" customHeight="1"/>
    <row r="598" customFormat="1" ht="12" customHeight="1"/>
    <row r="599" customFormat="1" ht="12" customHeight="1"/>
    <row r="600" customFormat="1" ht="12" customHeight="1"/>
    <row r="601" customFormat="1" ht="12" customHeight="1"/>
    <row r="602" customFormat="1" ht="12" customHeight="1"/>
    <row r="603" customFormat="1" ht="12" customHeight="1"/>
    <row r="604" customFormat="1" ht="12" customHeight="1"/>
    <row r="605" customFormat="1" ht="12" customHeight="1"/>
    <row r="606" customFormat="1" ht="12" customHeight="1"/>
    <row r="607" customFormat="1" ht="12" customHeight="1"/>
    <row r="608" customFormat="1" ht="12" customHeight="1"/>
    <row r="609" customFormat="1" ht="12" customHeight="1"/>
    <row r="610" customFormat="1" ht="12" customHeight="1"/>
    <row r="611" customFormat="1" ht="12" customHeight="1"/>
    <row r="612" customFormat="1" ht="12" customHeight="1"/>
    <row r="613" customFormat="1" ht="12" customHeight="1"/>
    <row r="614" customFormat="1" ht="12" customHeight="1"/>
    <row r="615" customFormat="1" ht="12" customHeight="1"/>
    <row r="616" customFormat="1" ht="12" customHeight="1"/>
    <row r="617" customFormat="1" ht="12" customHeight="1"/>
    <row r="618" customFormat="1" ht="12" customHeight="1"/>
    <row r="619" customFormat="1" ht="12" customHeight="1"/>
    <row r="620" customFormat="1" ht="12" customHeight="1"/>
    <row r="621" customFormat="1" ht="12" customHeight="1"/>
    <row r="622" customFormat="1" ht="12" customHeight="1"/>
    <row r="623" customFormat="1" ht="12" customHeight="1"/>
    <row r="624" customFormat="1" ht="12" customHeight="1"/>
    <row r="625" customFormat="1" ht="12" customHeight="1"/>
    <row r="626" customFormat="1" ht="12" customHeight="1"/>
    <row r="627" customFormat="1" ht="12" customHeight="1"/>
    <row r="628" customFormat="1" ht="12" customHeight="1"/>
    <row r="629" customFormat="1" ht="12" customHeight="1"/>
    <row r="630" customFormat="1" ht="12" customHeight="1"/>
    <row r="631" customFormat="1" ht="12" customHeight="1"/>
    <row r="632" customFormat="1" ht="12" customHeight="1"/>
    <row r="633" customFormat="1" ht="12" customHeight="1"/>
    <row r="634" customFormat="1" ht="12" customHeight="1"/>
    <row r="635" customFormat="1" ht="12" customHeight="1"/>
    <row r="636" customFormat="1" ht="12" customHeight="1"/>
    <row r="637" customFormat="1" ht="12" customHeight="1"/>
    <row r="638" customFormat="1" ht="12" customHeight="1"/>
    <row r="639" customFormat="1" ht="12" customHeight="1"/>
    <row r="640" customFormat="1" ht="12" customHeight="1"/>
    <row r="641" customFormat="1" ht="12" customHeight="1"/>
    <row r="642" customFormat="1" ht="12" customHeight="1"/>
    <row r="643" customFormat="1" ht="12" customHeight="1"/>
    <row r="644" customFormat="1" ht="12" customHeight="1"/>
    <row r="645" customFormat="1" ht="12" customHeight="1"/>
    <row r="646" customFormat="1" ht="12" customHeight="1"/>
    <row r="647" customFormat="1" ht="12" customHeight="1"/>
    <row r="648" customFormat="1" ht="12" customHeight="1"/>
    <row r="649" customFormat="1" ht="12" customHeight="1"/>
    <row r="650" customFormat="1" ht="12" customHeight="1"/>
    <row r="651" customFormat="1" ht="12" customHeight="1"/>
    <row r="652" customFormat="1" ht="12" customHeight="1"/>
    <row r="653" customFormat="1" ht="12" customHeight="1"/>
    <row r="654" customFormat="1" ht="12" customHeight="1"/>
    <row r="655" customFormat="1" ht="12" customHeight="1"/>
    <row r="656" customFormat="1" ht="12" customHeight="1"/>
    <row r="657" customFormat="1" ht="12" customHeight="1"/>
    <row r="658" customFormat="1" ht="12" customHeight="1"/>
    <row r="659" customFormat="1" ht="12" customHeight="1"/>
    <row r="660" customFormat="1" ht="12" customHeight="1"/>
    <row r="661" customFormat="1" ht="12" customHeight="1"/>
    <row r="662" customFormat="1" ht="12" customHeight="1"/>
    <row r="663" customFormat="1" ht="12" customHeight="1"/>
    <row r="664" customFormat="1" ht="12" customHeight="1"/>
    <row r="665" customFormat="1" ht="12" customHeight="1"/>
    <row r="666" customFormat="1" ht="12" customHeight="1"/>
    <row r="667" customFormat="1" ht="12" customHeight="1"/>
    <row r="668" customFormat="1" ht="12" customHeight="1"/>
    <row r="669" customFormat="1" ht="12" customHeight="1"/>
    <row r="670" customFormat="1" ht="12" customHeight="1"/>
    <row r="671" customFormat="1" ht="12" customHeight="1"/>
    <row r="672" customFormat="1" ht="12" customHeight="1"/>
    <row r="673" customFormat="1" ht="12" customHeight="1"/>
    <row r="674" customFormat="1" ht="12" customHeight="1"/>
    <row r="675" customFormat="1" ht="12" customHeight="1"/>
    <row r="676" customFormat="1" ht="12" customHeight="1"/>
    <row r="677" customFormat="1" ht="12" customHeight="1"/>
    <row r="678" customFormat="1" ht="12" customHeight="1"/>
    <row r="679" customFormat="1" ht="12" customHeight="1"/>
    <row r="680" customFormat="1" ht="12" customHeight="1"/>
    <row r="681" customFormat="1" ht="12" customHeight="1"/>
    <row r="682" customFormat="1" ht="12" customHeight="1"/>
    <row r="683" customFormat="1" ht="12" customHeight="1"/>
    <row r="684" customFormat="1" ht="12" customHeight="1"/>
    <row r="685" customFormat="1" ht="12" customHeight="1"/>
    <row r="686" customFormat="1" ht="12" customHeight="1"/>
    <row r="687" customFormat="1" ht="12" customHeight="1"/>
    <row r="688" customFormat="1" ht="12" customHeight="1"/>
    <row r="689" customFormat="1" ht="12" customHeight="1"/>
    <row r="690" customFormat="1" ht="12" customHeight="1"/>
    <row r="691" customFormat="1" ht="12" customHeight="1"/>
    <row r="692" customFormat="1" ht="12" customHeight="1"/>
    <row r="693" customFormat="1" ht="12" customHeight="1"/>
    <row r="694" customFormat="1" ht="12" customHeight="1"/>
    <row r="695" customFormat="1" ht="12" customHeight="1"/>
    <row r="696" customFormat="1" ht="12" customHeight="1"/>
    <row r="697" customFormat="1" ht="12" customHeight="1"/>
    <row r="698" customFormat="1" ht="12" customHeight="1"/>
    <row r="699" customFormat="1" ht="12" customHeight="1"/>
    <row r="700" customFormat="1" ht="12" customHeight="1"/>
    <row r="701" customFormat="1" ht="12" customHeight="1"/>
    <row r="702" customFormat="1" ht="12" customHeight="1"/>
    <row r="703" customFormat="1" ht="12" customHeight="1"/>
    <row r="704" customFormat="1" ht="12" customHeight="1"/>
    <row r="705" customFormat="1" ht="12" customHeight="1"/>
    <row r="706" customFormat="1" ht="12" customHeight="1"/>
    <row r="707" customFormat="1" ht="12" customHeight="1"/>
    <row r="708" customFormat="1" ht="12" customHeight="1"/>
    <row r="709" customFormat="1" ht="12" customHeight="1"/>
    <row r="710" customFormat="1" ht="12" customHeight="1"/>
    <row r="711" customFormat="1" ht="12" customHeight="1"/>
    <row r="712" customFormat="1" ht="12" customHeight="1"/>
    <row r="713" customFormat="1" ht="12" customHeight="1"/>
    <row r="714" customFormat="1" ht="12" customHeight="1"/>
    <row r="715" customFormat="1" ht="12" customHeight="1"/>
    <row r="716" customFormat="1" ht="12" customHeight="1"/>
    <row r="717" customFormat="1" ht="12" customHeight="1"/>
    <row r="718" customFormat="1" ht="12" customHeight="1"/>
    <row r="719" customFormat="1" ht="12" customHeight="1"/>
    <row r="720" customFormat="1" ht="12" customHeight="1"/>
    <row r="721" customFormat="1" ht="12" customHeight="1"/>
    <row r="722" customFormat="1" ht="12" customHeight="1"/>
    <row r="723" customFormat="1" ht="12" customHeight="1"/>
    <row r="724" customFormat="1" ht="12" customHeight="1"/>
    <row r="725" customFormat="1" ht="12" customHeight="1"/>
    <row r="726" customFormat="1" ht="12" customHeight="1"/>
    <row r="727" customFormat="1" ht="12" customHeight="1"/>
    <row r="728" customFormat="1" ht="12" customHeight="1"/>
    <row r="729" customFormat="1" ht="12" customHeight="1"/>
    <row r="730" customFormat="1" ht="12" customHeight="1"/>
    <row r="731" customFormat="1" ht="12" customHeight="1"/>
    <row r="732" customFormat="1" ht="12" customHeight="1"/>
    <row r="733" customFormat="1" ht="12" customHeight="1"/>
    <row r="734" customFormat="1" ht="12" customHeight="1"/>
    <row r="735" customFormat="1" ht="12" customHeight="1"/>
    <row r="736" customFormat="1" ht="12" customHeight="1"/>
    <row r="737" customFormat="1" ht="12" customHeight="1"/>
    <row r="738" customFormat="1" ht="12" customHeight="1"/>
    <row r="739" customFormat="1" ht="12" customHeight="1"/>
    <row r="740" customFormat="1" ht="12" customHeight="1"/>
    <row r="741" customFormat="1" ht="12" customHeight="1"/>
    <row r="742" customFormat="1" ht="12" customHeight="1"/>
    <row r="743" customFormat="1" ht="12" customHeight="1"/>
    <row r="744" customFormat="1" ht="12" customHeight="1"/>
    <row r="745" customFormat="1" ht="12" customHeight="1"/>
    <row r="746" customFormat="1" ht="12" customHeight="1"/>
    <row r="747" customFormat="1" ht="12" customHeight="1"/>
    <row r="748" customFormat="1" ht="12" customHeight="1"/>
    <row r="749" customFormat="1" ht="12" customHeight="1"/>
    <row r="750" customFormat="1" ht="12" customHeight="1"/>
    <row r="751" customFormat="1" ht="12" customHeight="1"/>
    <row r="752" customFormat="1" ht="12" customHeight="1"/>
    <row r="753" customFormat="1" ht="12" customHeight="1"/>
    <row r="754" customFormat="1" ht="12" customHeight="1"/>
    <row r="755" customFormat="1" ht="12" customHeight="1"/>
    <row r="756" customFormat="1" ht="12" customHeight="1"/>
    <row r="757" customFormat="1" ht="12" customHeight="1"/>
    <row r="758" customFormat="1" ht="12" customHeight="1"/>
    <row r="759" customFormat="1" ht="12" customHeight="1"/>
    <row r="760" customFormat="1" ht="12" customHeight="1"/>
    <row r="761" customFormat="1" ht="12" customHeight="1"/>
    <row r="762" customFormat="1" ht="12" customHeight="1"/>
    <row r="763" customFormat="1" ht="12" customHeight="1"/>
    <row r="764" customFormat="1" ht="12" customHeight="1"/>
    <row r="765" customFormat="1" ht="12" customHeight="1"/>
    <row r="766" customFormat="1" ht="12" customHeight="1"/>
    <row r="767" customFormat="1" ht="12" customHeight="1"/>
    <row r="768" customFormat="1" ht="12" customHeight="1"/>
    <row r="769" customFormat="1" ht="12" customHeight="1"/>
    <row r="770" customFormat="1" ht="12" customHeight="1"/>
    <row r="771" customFormat="1" ht="12" customHeight="1"/>
    <row r="772" customFormat="1" ht="12" customHeight="1"/>
    <row r="773" customFormat="1" ht="12" customHeight="1"/>
    <row r="774" customFormat="1" ht="12" customHeight="1"/>
    <row r="775" customFormat="1" ht="12" customHeight="1"/>
    <row r="776" customFormat="1" ht="12" customHeight="1"/>
    <row r="777" customFormat="1" ht="12" customHeight="1"/>
    <row r="778" customFormat="1" ht="12" customHeight="1"/>
    <row r="779" customFormat="1" ht="12" customHeight="1"/>
    <row r="780" customFormat="1" ht="12" customHeight="1"/>
    <row r="781" customFormat="1" ht="12" customHeight="1"/>
    <row r="782" customFormat="1" ht="12" customHeight="1"/>
    <row r="783" customFormat="1" ht="12" customHeight="1"/>
    <row r="784" customFormat="1" ht="12" customHeight="1"/>
    <row r="785" customFormat="1" ht="12" customHeight="1"/>
    <row r="786" customFormat="1" ht="12" customHeight="1"/>
    <row r="787" customFormat="1" ht="12" customHeight="1"/>
    <row r="788" customFormat="1" ht="12" customHeight="1"/>
    <row r="789" customFormat="1" ht="12" customHeight="1"/>
    <row r="790" customFormat="1" ht="12" customHeight="1"/>
    <row r="791" customFormat="1" ht="12" customHeight="1"/>
    <row r="792" customFormat="1" ht="12" customHeight="1"/>
    <row r="793" customFormat="1" ht="12" customHeight="1"/>
    <row r="794" customFormat="1" ht="12" customHeight="1"/>
    <row r="795" customFormat="1" ht="12" customHeight="1"/>
    <row r="796" customFormat="1" ht="12" customHeight="1"/>
    <row r="797" customFormat="1" ht="12" customHeight="1"/>
    <row r="798" customFormat="1" ht="12" customHeight="1"/>
    <row r="799" customFormat="1" ht="12" customHeight="1"/>
    <row r="800" customFormat="1" ht="12" customHeight="1"/>
    <row r="801" customFormat="1" ht="12" customHeight="1"/>
    <row r="802" customFormat="1" ht="12" customHeight="1"/>
    <row r="803" customFormat="1" ht="12" customHeight="1"/>
    <row r="804" customFormat="1" ht="12" customHeight="1"/>
    <row r="805" customFormat="1" ht="12" customHeight="1"/>
    <row r="806" customFormat="1" ht="12" customHeight="1"/>
    <row r="807" customFormat="1" ht="12" customHeight="1"/>
    <row r="808" customFormat="1" ht="12" customHeight="1"/>
    <row r="809" customFormat="1" ht="12" customHeight="1"/>
    <row r="810" customFormat="1" ht="12" customHeight="1"/>
    <row r="811" customFormat="1" ht="12" customHeight="1"/>
    <row r="812" customFormat="1" ht="12" customHeight="1"/>
    <row r="813" customFormat="1" ht="12" customHeight="1"/>
    <row r="814" customFormat="1" ht="12" customHeight="1"/>
    <row r="815" customFormat="1" ht="12" customHeight="1"/>
    <row r="816" customFormat="1" ht="12" customHeight="1"/>
    <row r="817" customFormat="1" ht="12" customHeight="1"/>
    <row r="818" customFormat="1" ht="12" customHeight="1"/>
    <row r="819" customFormat="1" ht="12" customHeight="1"/>
    <row r="820" customFormat="1" ht="12" customHeight="1"/>
    <row r="821" customFormat="1" ht="12" customHeight="1"/>
    <row r="822" customFormat="1" ht="12" customHeight="1"/>
    <row r="823" customFormat="1" ht="12" customHeight="1"/>
    <row r="824" customFormat="1" ht="12" customHeight="1"/>
    <row r="825" customFormat="1" ht="12" customHeight="1"/>
    <row r="826" customFormat="1" ht="12" customHeight="1"/>
    <row r="827" customFormat="1" ht="12" customHeight="1"/>
    <row r="828" customFormat="1" ht="12" customHeight="1"/>
    <row r="829" customFormat="1" ht="12" customHeight="1"/>
    <row r="830" customFormat="1" ht="12" customHeight="1"/>
    <row r="831" customFormat="1" ht="12" customHeight="1"/>
    <row r="832" customFormat="1" ht="12" customHeight="1"/>
    <row r="833" customFormat="1" ht="12" customHeight="1"/>
    <row r="834" customFormat="1" ht="12" customHeight="1"/>
    <row r="835" customFormat="1" ht="12" customHeight="1"/>
    <row r="836" customFormat="1" ht="12" customHeight="1"/>
    <row r="837" customFormat="1" ht="12" customHeight="1"/>
    <row r="838" customFormat="1" ht="12" customHeight="1"/>
    <row r="839" customFormat="1" ht="12" customHeight="1"/>
    <row r="840" customFormat="1" ht="12" customHeight="1"/>
    <row r="841" customFormat="1" ht="12" customHeight="1"/>
    <row r="842" customFormat="1" ht="12" customHeight="1"/>
    <row r="843" customFormat="1" ht="12" customHeight="1"/>
    <row r="844" customFormat="1" ht="12" customHeight="1"/>
    <row r="845" customFormat="1" ht="12" customHeight="1"/>
    <row r="846" customFormat="1" ht="12" customHeight="1"/>
    <row r="847" customFormat="1" ht="12" customHeight="1"/>
    <row r="848" customFormat="1" ht="12" customHeight="1"/>
    <row r="849" customFormat="1" ht="12" customHeight="1"/>
    <row r="850" customFormat="1" ht="12" customHeight="1"/>
    <row r="851" customFormat="1" ht="12" customHeight="1"/>
    <row r="852" customFormat="1" ht="12" customHeight="1"/>
    <row r="853" customFormat="1" ht="12" customHeight="1"/>
    <row r="854" customFormat="1" ht="12" customHeight="1"/>
    <row r="855" customFormat="1" ht="12" customHeight="1"/>
    <row r="856" customFormat="1" ht="12" customHeight="1"/>
    <row r="857" customFormat="1" ht="12" customHeight="1"/>
    <row r="858" customFormat="1" ht="12" customHeight="1"/>
    <row r="859" customFormat="1" ht="12" customHeight="1"/>
    <row r="860" customFormat="1" ht="12" customHeight="1"/>
    <row r="861" customFormat="1" ht="12" customHeight="1"/>
    <row r="862" customFormat="1" ht="12" customHeight="1"/>
    <row r="863" customFormat="1" ht="12" customHeight="1"/>
    <row r="864" customFormat="1" ht="12" customHeight="1"/>
    <row r="865" customFormat="1" ht="12" customHeight="1"/>
    <row r="866" customFormat="1" ht="12" customHeight="1"/>
    <row r="867" customFormat="1" ht="12" customHeight="1"/>
    <row r="868" customFormat="1" ht="12" customHeight="1"/>
    <row r="869" customFormat="1" ht="12" customHeight="1"/>
    <row r="870" customFormat="1" ht="12" customHeight="1"/>
    <row r="871" customFormat="1" ht="12" customHeight="1"/>
    <row r="872" customFormat="1" ht="12" customHeight="1"/>
    <row r="873" customFormat="1" ht="12" customHeight="1"/>
    <row r="874" customFormat="1" ht="12" customHeight="1"/>
    <row r="875" customFormat="1" ht="12" customHeight="1"/>
    <row r="876" customFormat="1" ht="12" customHeight="1"/>
    <row r="877" customFormat="1" ht="12" customHeight="1"/>
    <row r="878" customFormat="1" ht="12" customHeight="1"/>
    <row r="879" customFormat="1" ht="12" customHeight="1"/>
    <row r="880" customFormat="1" ht="12" customHeight="1"/>
    <row r="881" customFormat="1" ht="12" customHeight="1"/>
    <row r="882" customFormat="1" ht="12" customHeight="1"/>
    <row r="883" customFormat="1" ht="12" customHeight="1"/>
    <row r="884" customFormat="1" ht="12" customHeight="1"/>
    <row r="885" customFormat="1" ht="12" customHeight="1"/>
    <row r="886" customFormat="1" ht="12" customHeight="1"/>
    <row r="887" customFormat="1" ht="12" customHeight="1"/>
    <row r="888" customFormat="1" ht="12" customHeight="1"/>
    <row r="889" customFormat="1" ht="12" customHeight="1"/>
    <row r="890" customFormat="1" ht="12" customHeight="1"/>
    <row r="891" customFormat="1" ht="12" customHeight="1"/>
    <row r="892" customFormat="1" ht="12" customHeight="1"/>
    <row r="893" customFormat="1" ht="12" customHeight="1"/>
    <row r="894" customFormat="1" ht="12" customHeight="1"/>
    <row r="895" customFormat="1" ht="12" customHeight="1"/>
    <row r="896" customFormat="1" ht="12" customHeight="1"/>
    <row r="897" customFormat="1" ht="12" customHeight="1"/>
    <row r="898" customFormat="1" ht="12" customHeight="1"/>
    <row r="899" customFormat="1" ht="12" customHeight="1"/>
    <row r="900" customFormat="1" ht="12" customHeight="1"/>
    <row r="901" customFormat="1" ht="12" customHeight="1"/>
    <row r="902" customFormat="1" ht="12" customHeight="1"/>
    <row r="903" customFormat="1" ht="12" customHeight="1"/>
    <row r="904" customFormat="1" ht="12" customHeight="1"/>
    <row r="905" customFormat="1" ht="12" customHeight="1"/>
    <row r="906" customFormat="1" ht="12" customHeight="1"/>
    <row r="907" customFormat="1" ht="12" customHeight="1"/>
    <row r="908" customFormat="1" ht="12" customHeight="1"/>
    <row r="909" customFormat="1" ht="12" customHeight="1"/>
    <row r="910" customFormat="1" ht="12" customHeight="1"/>
    <row r="911" customFormat="1" ht="12" customHeight="1"/>
    <row r="912" customFormat="1" ht="12" customHeight="1"/>
    <row r="913" customFormat="1" ht="12" customHeight="1"/>
    <row r="914" customFormat="1" ht="12" customHeight="1"/>
    <row r="915" customFormat="1" ht="12" customHeight="1"/>
    <row r="916" customFormat="1" ht="12" customHeight="1"/>
    <row r="917" customFormat="1" ht="12" customHeight="1"/>
    <row r="918" customFormat="1" ht="12" customHeight="1"/>
    <row r="919" customFormat="1" ht="12" customHeight="1"/>
    <row r="920" customFormat="1" ht="12" customHeight="1"/>
    <row r="921" customFormat="1" ht="12" customHeight="1"/>
    <row r="922" customFormat="1" ht="12" customHeight="1"/>
    <row r="923" customFormat="1" ht="12" customHeight="1"/>
    <row r="924" customFormat="1" ht="12" customHeight="1"/>
    <row r="925" customFormat="1" ht="12" customHeight="1"/>
    <row r="926" customFormat="1" ht="12" customHeight="1"/>
    <row r="927" customFormat="1" ht="12" customHeight="1"/>
    <row r="928" customFormat="1" ht="12" customHeight="1"/>
    <row r="929" customFormat="1" ht="12" customHeight="1"/>
    <row r="930" customFormat="1" ht="12" customHeight="1"/>
    <row r="931" customFormat="1" ht="12" customHeight="1"/>
    <row r="932" customFormat="1" ht="12" customHeight="1"/>
    <row r="933" customFormat="1" ht="12" customHeight="1"/>
    <row r="934" customFormat="1" ht="12" customHeight="1"/>
    <row r="935" customFormat="1" ht="12" customHeight="1"/>
    <row r="936" customFormat="1" ht="12" customHeight="1"/>
    <row r="937" customFormat="1" ht="12" customHeight="1"/>
    <row r="938" customFormat="1" ht="12" customHeight="1"/>
    <row r="939" customFormat="1" ht="12" customHeight="1"/>
    <row r="940" customFormat="1" ht="12" customHeight="1"/>
    <row r="941" customFormat="1" ht="12" customHeight="1"/>
    <row r="942" customFormat="1" ht="12" customHeight="1"/>
    <row r="943" customFormat="1" ht="12" customHeight="1"/>
    <row r="944" customFormat="1" ht="12" customHeight="1"/>
    <row r="945" customFormat="1" ht="12" customHeight="1"/>
    <row r="946" customFormat="1" ht="12" customHeight="1"/>
    <row r="947" customFormat="1" ht="12" customHeight="1"/>
    <row r="948" customFormat="1" ht="12" customHeight="1"/>
    <row r="949" customFormat="1" ht="12" customHeight="1"/>
    <row r="950" customFormat="1" ht="12" customHeight="1"/>
    <row r="951" customFormat="1" ht="12" customHeight="1"/>
    <row r="952" customFormat="1" ht="12" customHeight="1"/>
    <row r="953" customFormat="1" ht="12" customHeight="1"/>
    <row r="954" customFormat="1" ht="12" customHeight="1"/>
    <row r="955" customFormat="1" ht="12" customHeight="1"/>
    <row r="956" customFormat="1" ht="12" customHeight="1"/>
    <row r="957" customFormat="1" ht="12" customHeight="1"/>
    <row r="958" customFormat="1" ht="12" customHeight="1"/>
    <row r="959" customFormat="1" ht="12" customHeight="1"/>
    <row r="960" customFormat="1" ht="12" customHeight="1"/>
    <row r="961" customFormat="1" ht="12" customHeight="1"/>
    <row r="962" customFormat="1" ht="12" customHeight="1"/>
    <row r="963" customFormat="1" ht="12" customHeight="1"/>
    <row r="964" customFormat="1" ht="12" customHeight="1"/>
    <row r="965" customFormat="1" ht="12" customHeight="1"/>
    <row r="966" customFormat="1" ht="12" customHeight="1"/>
    <row r="967" customFormat="1" ht="12" customHeight="1"/>
    <row r="968" customFormat="1" ht="12" customHeight="1"/>
    <row r="969" customFormat="1" ht="12" customHeight="1"/>
    <row r="970" customFormat="1" ht="12" customHeight="1"/>
    <row r="971" customFormat="1" ht="12" customHeight="1"/>
    <row r="972" customFormat="1" ht="12" customHeight="1"/>
    <row r="973" customFormat="1" ht="12" customHeight="1"/>
    <row r="974" customFormat="1" ht="12" customHeight="1"/>
    <row r="975" customFormat="1" ht="12" customHeight="1"/>
    <row r="976" customFormat="1" ht="12" customHeight="1"/>
    <row r="977" customFormat="1" ht="12" customHeight="1"/>
    <row r="978" customFormat="1" ht="12" customHeight="1"/>
    <row r="979" customFormat="1" ht="12" customHeight="1"/>
    <row r="980" customFormat="1" ht="12" customHeight="1"/>
    <row r="981" customFormat="1" ht="12" customHeight="1"/>
    <row r="982" customFormat="1" ht="12" customHeight="1"/>
    <row r="983" customFormat="1" ht="12" customHeight="1"/>
    <row r="984" customFormat="1" ht="12" customHeight="1"/>
    <row r="985" customFormat="1" ht="12" customHeight="1"/>
    <row r="986" customFormat="1" ht="12" customHeight="1"/>
    <row r="987" customFormat="1" ht="12" customHeight="1"/>
    <row r="988" customFormat="1" ht="12" customHeight="1"/>
    <row r="989" customFormat="1" ht="12" customHeight="1"/>
    <row r="990" customFormat="1" ht="12" customHeight="1"/>
    <row r="991" customFormat="1" ht="12" customHeight="1"/>
    <row r="992" customFormat="1" ht="12" customHeight="1"/>
    <row r="993" customFormat="1" ht="12" customHeight="1"/>
    <row r="994" customFormat="1" ht="12" customHeight="1"/>
    <row r="995" customFormat="1" ht="12" customHeight="1"/>
    <row r="996" customFormat="1" ht="12" customHeight="1"/>
    <row r="997" customFormat="1" ht="12" customHeight="1"/>
    <row r="998" customFormat="1" ht="12" customHeight="1"/>
    <row r="999" customFormat="1" ht="12" customHeight="1"/>
    <row r="1000" customFormat="1" ht="12" customHeight="1"/>
  </sheetData>
  <mergeCells count="1">
    <mergeCell ref="C1:D1"/>
  </mergeCells>
  <dataValidations count="2">
    <dataValidation type="list" allowBlank="1" showErrorMessage="1" sqref="B4" xr:uid="{D5A841E4-2524-AD4E-BFE6-3AD1B566BBFF}">
      <formula1>arbeiders</formula1>
    </dataValidation>
    <dataValidation type="list" allowBlank="1" showErrorMessage="1" sqref="B5" xr:uid="{E060B205-5A4E-5140-8FA0-E573BCEEDB28}">
      <formula1>productie</formula1>
    </dataValidation>
  </dataValidations>
  <pageMargins left="0.75" right="0.75" top="1" bottom="1" header="0" footer="0"/>
  <pageSetup paperSize="9" orientation="landscape"/>
  <legacyDrawing r:id="rId1"/>
</worksheet>
</file>

<file path=xl/worksheets/sheet5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sheetPr>
    <pageSetUpPr fitToPage="1"/>
  </sheetPr>
  <dimension ref="A1:Z1000"/>
  <sheetViews>
    <sheetView workbookViewId="0">
      <selection sqref="A1:XFD1048576"/>
    </sheetView>
  </sheetViews>
  <sheetFormatPr defaultColWidth="14.5" defaultRowHeight="15" customHeight="1"/>
  <cols>
    <col min="1" max="1" width="39.625" customWidth="1"/>
    <col min="2" max="2" width="12.5" customWidth="1"/>
    <col min="3" max="3" width="12" customWidth="1"/>
    <col min="4" max="4" width="12.5" customWidth="1"/>
    <col min="5" max="26" width="11" customWidth="1"/>
  </cols>
  <sheetData>
    <row r="1" spans="1:26" s="93" customFormat="1" ht="15.95" customHeight="1">
      <c r="A1" s="128" t="s">
        <v>40</v>
      </c>
      <c r="B1" s="129">
        <v>2026</v>
      </c>
      <c r="C1" s="169" t="s">
        <v>153</v>
      </c>
      <c r="D1" s="182"/>
    </row>
    <row r="2" spans="1:26" ht="12" customHeight="1"/>
    <row r="3" spans="1:26" ht="12" customHeight="1">
      <c r="A3" s="17" t="s">
        <v>42</v>
      </c>
      <c r="B3" s="18" t="s">
        <v>15</v>
      </c>
    </row>
    <row r="4" spans="1:26" ht="12" customHeight="1">
      <c r="A4" s="17" t="s">
        <v>43</v>
      </c>
      <c r="B4" s="18" t="s">
        <v>15</v>
      </c>
    </row>
    <row r="5" spans="1:26" ht="12" customHeight="1">
      <c r="A5" s="17" t="s">
        <v>44</v>
      </c>
      <c r="B5" s="18" t="s">
        <v>15</v>
      </c>
    </row>
    <row r="6" spans="1:26" ht="12" customHeight="1">
      <c r="A6" s="17" t="s">
        <v>45</v>
      </c>
      <c r="B6" s="19">
        <v>0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2" customHeight="1"/>
    <row r="8" spans="1:26" ht="12" customHeight="1">
      <c r="A8" s="15" t="s">
        <v>46</v>
      </c>
    </row>
    <row r="9" spans="1:26" ht="12" customHeight="1">
      <c r="A9" s="17" t="s">
        <v>47</v>
      </c>
      <c r="B9" s="20" t="s">
        <v>152</v>
      </c>
    </row>
    <row r="10" spans="1:26" ht="12" customHeight="1">
      <c r="A10" s="17" t="s">
        <v>49</v>
      </c>
      <c r="B10" s="18" t="s">
        <v>15</v>
      </c>
    </row>
    <row r="11" spans="1:26" ht="12" customHeight="1">
      <c r="A11" s="17" t="s">
        <v>50</v>
      </c>
      <c r="B11" s="18" t="s">
        <v>15</v>
      </c>
      <c r="C11" s="7" t="s">
        <v>15</v>
      </c>
      <c r="D11" s="6" t="s">
        <v>15</v>
      </c>
      <c r="E11" s="6"/>
      <c r="F11" s="6"/>
    </row>
    <row r="12" spans="1:26" ht="12" customHeight="1">
      <c r="A12" s="17" t="s">
        <v>51</v>
      </c>
      <c r="B12" s="18" t="s">
        <v>15</v>
      </c>
      <c r="C12" s="7" t="s">
        <v>15</v>
      </c>
      <c r="D12" s="6"/>
      <c r="E12" s="6"/>
      <c r="F12" s="6"/>
    </row>
    <row r="13" spans="1:26" ht="12" customHeight="1">
      <c r="A13" s="17" t="s">
        <v>52</v>
      </c>
      <c r="B13" s="18" t="s">
        <v>15</v>
      </c>
      <c r="C13" s="7" t="s">
        <v>15</v>
      </c>
    </row>
    <row r="14" spans="1:26" ht="12" customHeight="1"/>
    <row r="15" spans="1:26" ht="12" customHeight="1">
      <c r="A15" s="17" t="s">
        <v>107</v>
      </c>
      <c r="B15" s="21">
        <v>0</v>
      </c>
    </row>
    <row r="16" spans="1:26" ht="12" customHeight="1">
      <c r="A16" s="17" t="s">
        <v>108</v>
      </c>
      <c r="B16" s="21">
        <v>0</v>
      </c>
    </row>
    <row r="17" spans="1:16" ht="12" customHeight="1">
      <c r="A17" s="17" t="s">
        <v>109</v>
      </c>
      <c r="B17" s="21">
        <v>0</v>
      </c>
    </row>
    <row r="18" spans="1:16" ht="12" customHeight="1"/>
    <row r="19" spans="1:16" ht="12" customHeight="1">
      <c r="A19" s="17" t="s">
        <v>133</v>
      </c>
      <c r="B19" s="21">
        <f t="shared" ref="B19:B21" si="0">B15*3/13/38</f>
        <v>0</v>
      </c>
    </row>
    <row r="20" spans="1:16" ht="12" customHeight="1">
      <c r="A20" s="17" t="s">
        <v>134</v>
      </c>
      <c r="B20" s="21">
        <f t="shared" si="0"/>
        <v>0</v>
      </c>
    </row>
    <row r="21" spans="1:16" ht="12" customHeight="1">
      <c r="A21" s="17" t="s">
        <v>135</v>
      </c>
      <c r="B21" s="21">
        <f t="shared" si="0"/>
        <v>0</v>
      </c>
    </row>
    <row r="22" spans="1:16" ht="12" customHeight="1">
      <c r="A22" s="7" t="s">
        <v>15</v>
      </c>
      <c r="B22" s="7" t="s">
        <v>15</v>
      </c>
      <c r="C22" s="7" t="s">
        <v>15</v>
      </c>
    </row>
    <row r="23" spans="1:16" ht="12" customHeight="1">
      <c r="A23" s="17" t="s">
        <v>75</v>
      </c>
      <c r="B23" s="8">
        <f>'RSZ-tarieven'!B5</f>
        <v>0.30609999999999998</v>
      </c>
      <c r="C23" s="8"/>
    </row>
    <row r="24" spans="1:16" ht="12" customHeight="1">
      <c r="A24" s="17" t="s">
        <v>76</v>
      </c>
      <c r="B24" s="8">
        <f>'RSZ-tarieven'!B15</f>
        <v>1.9799999999999998E-2</v>
      </c>
      <c r="C24" s="8"/>
    </row>
    <row r="25" spans="1:16" ht="12" customHeight="1">
      <c r="A25" s="17" t="s">
        <v>77</v>
      </c>
      <c r="B25" s="22">
        <f>IF(B6&lt;10,0,1.69%)</f>
        <v>0</v>
      </c>
      <c r="C25" s="8"/>
    </row>
    <row r="26" spans="1:16" ht="12" customHeight="1">
      <c r="A26" s="17" t="s">
        <v>136</v>
      </c>
      <c r="B26" s="26">
        <f>IF(B15&gt;3744,0,0.14*(11233.89-(B15*3))/13/5/38)</f>
        <v>0.63673870445344127</v>
      </c>
      <c r="C26" s="6" t="s">
        <v>15</v>
      </c>
    </row>
    <row r="27" spans="1:16" ht="12" customHeight="1">
      <c r="A27" s="17" t="s">
        <v>79</v>
      </c>
      <c r="B27" s="27"/>
      <c r="C27" s="8" t="s">
        <v>154</v>
      </c>
    </row>
    <row r="28" spans="1:16" ht="12" customHeight="1">
      <c r="A28" s="17" t="s">
        <v>80</v>
      </c>
      <c r="B28" s="27"/>
      <c r="C28" s="8" t="s">
        <v>154</v>
      </c>
      <c r="J28" s="28" t="s">
        <v>15</v>
      </c>
      <c r="M28" s="29" t="s">
        <v>15</v>
      </c>
      <c r="P28" s="24"/>
    </row>
    <row r="29" spans="1:16" ht="12" customHeight="1">
      <c r="I29" s="28" t="s">
        <v>15</v>
      </c>
      <c r="J29" s="28"/>
      <c r="M29" s="29"/>
      <c r="P29" s="24"/>
    </row>
    <row r="30" spans="1:16" ht="12" customHeight="1">
      <c r="B30" s="30">
        <f>B1</f>
        <v>2026</v>
      </c>
      <c r="C30" s="20" t="s">
        <v>82</v>
      </c>
      <c r="D30" s="20" t="s">
        <v>83</v>
      </c>
      <c r="E30" s="20" t="s">
        <v>84</v>
      </c>
      <c r="F30" s="20" t="s">
        <v>85</v>
      </c>
      <c r="G30" s="20" t="s">
        <v>86</v>
      </c>
      <c r="H30" s="20" t="s">
        <v>87</v>
      </c>
      <c r="I30" s="20" t="s">
        <v>89</v>
      </c>
      <c r="J30" s="20" t="s">
        <v>90</v>
      </c>
      <c r="K30" s="20" t="s">
        <v>91</v>
      </c>
      <c r="L30" s="20" t="s">
        <v>92</v>
      </c>
      <c r="M30" s="20" t="s">
        <v>93</v>
      </c>
      <c r="N30" s="20" t="s">
        <v>95</v>
      </c>
    </row>
    <row r="31" spans="1:16" ht="12" customHeight="1">
      <c r="A31" s="27" t="s">
        <v>155</v>
      </c>
      <c r="B31" s="44">
        <f t="shared" ref="B31:B33" si="1">SUM(C31:N31)</f>
        <v>0</v>
      </c>
      <c r="C31" s="45">
        <v>0</v>
      </c>
      <c r="D31" s="46">
        <v>0</v>
      </c>
      <c r="E31" s="46">
        <v>0</v>
      </c>
      <c r="F31" s="46">
        <v>0</v>
      </c>
      <c r="G31" s="46">
        <v>0</v>
      </c>
      <c r="H31" s="46">
        <v>0</v>
      </c>
      <c r="I31" s="46">
        <v>0</v>
      </c>
      <c r="J31" s="46">
        <v>0</v>
      </c>
      <c r="K31" s="46">
        <v>0</v>
      </c>
      <c r="L31" s="46">
        <v>0</v>
      </c>
      <c r="M31" s="46">
        <v>0</v>
      </c>
      <c r="N31" s="47">
        <v>0</v>
      </c>
    </row>
    <row r="32" spans="1:16" ht="12" customHeight="1">
      <c r="A32" s="7" t="s">
        <v>99</v>
      </c>
      <c r="B32" s="33">
        <f t="shared" si="1"/>
        <v>0</v>
      </c>
      <c r="C32" s="34">
        <f t="shared" ref="C32:M32" si="2">$B$19*C31</f>
        <v>0</v>
      </c>
      <c r="D32" s="24">
        <f t="shared" si="2"/>
        <v>0</v>
      </c>
      <c r="E32" s="24">
        <f t="shared" si="2"/>
        <v>0</v>
      </c>
      <c r="F32" s="24">
        <f t="shared" si="2"/>
        <v>0</v>
      </c>
      <c r="G32" s="24">
        <f t="shared" si="2"/>
        <v>0</v>
      </c>
      <c r="H32" s="24">
        <f t="shared" si="2"/>
        <v>0</v>
      </c>
      <c r="I32" s="24">
        <f t="shared" si="2"/>
        <v>0</v>
      </c>
      <c r="J32" s="24">
        <f t="shared" si="2"/>
        <v>0</v>
      </c>
      <c r="K32" s="24">
        <f t="shared" si="2"/>
        <v>0</v>
      </c>
      <c r="L32" s="24">
        <f t="shared" si="2"/>
        <v>0</v>
      </c>
      <c r="M32" s="24">
        <f t="shared" si="2"/>
        <v>0</v>
      </c>
      <c r="N32" s="113">
        <f>$B19*N31</f>
        <v>0</v>
      </c>
    </row>
    <row r="33" spans="1:14" ht="12" customHeight="1">
      <c r="A33" s="7" t="s">
        <v>101</v>
      </c>
      <c r="B33" s="33">
        <f t="shared" si="1"/>
        <v>0</v>
      </c>
      <c r="C33" s="34">
        <f t="shared" ref="C33:N33" si="3">MAX(0,IF((C32)&gt;0,((C32)*108%)*($B$23+$B$24+$B25)-(($B26*C31)+$B27+$B28),0))</f>
        <v>0</v>
      </c>
      <c r="D33" s="24">
        <f t="shared" si="3"/>
        <v>0</v>
      </c>
      <c r="E33" s="24">
        <f t="shared" si="3"/>
        <v>0</v>
      </c>
      <c r="F33" s="24">
        <f t="shared" si="3"/>
        <v>0</v>
      </c>
      <c r="G33" s="24">
        <f t="shared" si="3"/>
        <v>0</v>
      </c>
      <c r="H33" s="24">
        <f t="shared" si="3"/>
        <v>0</v>
      </c>
      <c r="I33" s="24">
        <f t="shared" si="3"/>
        <v>0</v>
      </c>
      <c r="J33" s="24">
        <f t="shared" si="3"/>
        <v>0</v>
      </c>
      <c r="K33" s="24">
        <f t="shared" si="3"/>
        <v>0</v>
      </c>
      <c r="L33" s="24">
        <f t="shared" si="3"/>
        <v>0</v>
      </c>
      <c r="M33" s="24">
        <f t="shared" si="3"/>
        <v>0</v>
      </c>
      <c r="N33" s="114">
        <f t="shared" si="3"/>
        <v>0</v>
      </c>
    </row>
    <row r="34" spans="1:14" ht="12" customHeight="1">
      <c r="B34" s="37">
        <f t="shared" ref="B34:N34" si="4">SUM(B32:B33)</f>
        <v>0</v>
      </c>
      <c r="C34" s="120">
        <f t="shared" si="4"/>
        <v>0</v>
      </c>
      <c r="D34" s="121">
        <f t="shared" si="4"/>
        <v>0</v>
      </c>
      <c r="E34" s="121">
        <f t="shared" si="4"/>
        <v>0</v>
      </c>
      <c r="F34" s="121">
        <f t="shared" si="4"/>
        <v>0</v>
      </c>
      <c r="G34" s="121">
        <f t="shared" si="4"/>
        <v>0</v>
      </c>
      <c r="H34" s="121">
        <f t="shared" si="4"/>
        <v>0</v>
      </c>
      <c r="I34" s="121">
        <f t="shared" si="4"/>
        <v>0</v>
      </c>
      <c r="J34" s="121">
        <f t="shared" si="4"/>
        <v>0</v>
      </c>
      <c r="K34" s="121">
        <f t="shared" si="4"/>
        <v>0</v>
      </c>
      <c r="L34" s="121">
        <f t="shared" si="4"/>
        <v>0</v>
      </c>
      <c r="M34" s="121">
        <f t="shared" si="4"/>
        <v>0</v>
      </c>
      <c r="N34" s="122">
        <f t="shared" si="4"/>
        <v>0</v>
      </c>
    </row>
    <row r="35" spans="1:14" ht="12" customHeight="1">
      <c r="A35" s="38" t="s">
        <v>105</v>
      </c>
      <c r="B35" s="39">
        <f>(SUM(C34:N34)-B34)+(SUM(C32:N33)-B34)</f>
        <v>0</v>
      </c>
    </row>
    <row r="36" spans="1:14" ht="12" customHeight="1">
      <c r="B36" s="40" t="s">
        <v>106</v>
      </c>
    </row>
    <row r="37" spans="1:14" ht="12" customHeight="1">
      <c r="A37" s="8">
        <v>0.1027</v>
      </c>
      <c r="B37" s="41">
        <f>SUM(C37:N37)</f>
        <v>0</v>
      </c>
      <c r="C37" s="123">
        <f t="shared" ref="C37:G37" si="5">(C32*108%)*$A$37</f>
        <v>0</v>
      </c>
      <c r="D37" s="123">
        <f t="shared" si="5"/>
        <v>0</v>
      </c>
      <c r="E37" s="123">
        <f t="shared" si="5"/>
        <v>0</v>
      </c>
      <c r="F37" s="123">
        <f t="shared" si="5"/>
        <v>0</v>
      </c>
      <c r="G37" s="123">
        <f t="shared" si="5"/>
        <v>0</v>
      </c>
      <c r="H37" s="123">
        <f t="shared" ref="H37:I37" si="6">(108%*H32)*$A$37</f>
        <v>0</v>
      </c>
      <c r="I37" s="123">
        <f t="shared" si="6"/>
        <v>0</v>
      </c>
      <c r="J37" s="123">
        <f t="shared" ref="J37:N37" si="7">(J32*108%)*$A$37</f>
        <v>0</v>
      </c>
      <c r="K37" s="123">
        <f t="shared" si="7"/>
        <v>0</v>
      </c>
      <c r="L37" s="123">
        <f t="shared" si="7"/>
        <v>0</v>
      </c>
      <c r="M37" s="123">
        <f t="shared" si="7"/>
        <v>0</v>
      </c>
      <c r="N37" s="125">
        <f t="shared" si="7"/>
        <v>0</v>
      </c>
    </row>
    <row r="38" spans="1:14" ht="12" customHeight="1"/>
    <row r="39" spans="1:14" ht="12" customHeight="1"/>
    <row r="40" spans="1:14" ht="12" customHeight="1"/>
    <row r="41" spans="1:14" ht="12" customHeight="1"/>
    <row r="42" spans="1:14" ht="12" customHeight="1"/>
    <row r="43" spans="1:14" ht="12" customHeight="1"/>
    <row r="44" spans="1:14" ht="12" customHeight="1"/>
    <row r="45" spans="1:14" ht="12" customHeight="1"/>
    <row r="46" spans="1:14" ht="12" customHeight="1"/>
    <row r="47" spans="1:14" ht="12" customHeight="1"/>
    <row r="48" spans="1:14" ht="12" customHeight="1"/>
    <row r="49" customFormat="1" ht="12" customHeight="1"/>
    <row r="50" customFormat="1" ht="12" customHeight="1"/>
    <row r="51" customFormat="1" ht="12" customHeight="1"/>
    <row r="52" customFormat="1" ht="12" customHeight="1"/>
    <row r="53" customFormat="1" ht="12" customHeight="1"/>
    <row r="54" customFormat="1" ht="12" customHeight="1"/>
    <row r="55" customFormat="1" ht="12" customHeight="1"/>
    <row r="56" customFormat="1" ht="12" customHeight="1"/>
    <row r="57" customFormat="1" ht="12" customHeight="1"/>
    <row r="58" customFormat="1" ht="12" customHeight="1"/>
    <row r="59" customFormat="1" ht="12" customHeight="1"/>
    <row r="60" customFormat="1" ht="12" customHeight="1"/>
    <row r="61" customFormat="1" ht="12" customHeight="1"/>
    <row r="62" customFormat="1" ht="12" customHeight="1"/>
    <row r="63" customFormat="1" ht="12" customHeight="1"/>
    <row r="64" customFormat="1" ht="12" customHeight="1"/>
    <row r="65" customFormat="1" ht="12" customHeight="1"/>
    <row r="66" customFormat="1" ht="12" customHeight="1"/>
    <row r="67" customFormat="1" ht="12" customHeight="1"/>
    <row r="68" customFormat="1" ht="12" customHeight="1"/>
    <row r="69" customFormat="1" ht="12" customHeight="1"/>
    <row r="70" customFormat="1" ht="12" customHeight="1"/>
    <row r="71" customFormat="1" ht="12" customHeight="1"/>
    <row r="72" customFormat="1" ht="12" customHeight="1"/>
    <row r="73" customFormat="1" ht="12" customHeight="1"/>
    <row r="74" customFormat="1" ht="12" customHeight="1"/>
    <row r="75" customFormat="1" ht="12" customHeight="1"/>
    <row r="76" customFormat="1" ht="12" customHeight="1"/>
    <row r="77" customFormat="1" ht="12" customHeight="1"/>
    <row r="78" customFormat="1" ht="12" customHeight="1"/>
    <row r="79" customFormat="1" ht="12" customHeight="1"/>
    <row r="80" customFormat="1" ht="12" customHeight="1"/>
    <row r="81" customFormat="1" ht="12" customHeight="1"/>
    <row r="82" customFormat="1" ht="12" customHeight="1"/>
    <row r="83" customFormat="1" ht="12" customHeight="1"/>
    <row r="84" customFormat="1" ht="12" customHeight="1"/>
    <row r="85" customFormat="1" ht="12" customHeight="1"/>
    <row r="86" customFormat="1" ht="12" customHeight="1"/>
    <row r="87" customFormat="1" ht="12" customHeight="1"/>
    <row r="88" customFormat="1" ht="12" customHeight="1"/>
    <row r="89" customFormat="1" ht="12" customHeight="1"/>
    <row r="90" customFormat="1" ht="12" customHeight="1"/>
    <row r="91" customFormat="1" ht="12" customHeight="1"/>
    <row r="92" customFormat="1" ht="12" customHeight="1"/>
    <row r="93" customFormat="1" ht="12" customHeight="1"/>
    <row r="94" customFormat="1" ht="12" customHeight="1"/>
    <row r="95" customFormat="1" ht="12" customHeight="1"/>
    <row r="96" customFormat="1" ht="12" customHeight="1"/>
    <row r="97" customFormat="1" ht="12" customHeight="1"/>
    <row r="98" customFormat="1" ht="12" customHeight="1"/>
    <row r="99" customFormat="1" ht="12" customHeight="1"/>
    <row r="100" customFormat="1" ht="12" customHeight="1"/>
    <row r="101" customFormat="1" ht="12" customHeight="1"/>
    <row r="102" customFormat="1" ht="12" customHeight="1"/>
    <row r="103" customFormat="1" ht="12" customHeight="1"/>
    <row r="104" customFormat="1" ht="12" customHeight="1"/>
    <row r="105" customFormat="1" ht="12" customHeight="1"/>
    <row r="106" customFormat="1" ht="12" customHeight="1"/>
    <row r="107" customFormat="1" ht="12" customHeight="1"/>
    <row r="108" customFormat="1" ht="12" customHeight="1"/>
    <row r="109" customFormat="1" ht="12" customHeight="1"/>
    <row r="110" customFormat="1" ht="12" customHeight="1"/>
    <row r="111" customFormat="1" ht="12" customHeight="1"/>
    <row r="112" customFormat="1" ht="12" customHeight="1"/>
    <row r="113" customFormat="1" ht="12" customHeight="1"/>
    <row r="114" customFormat="1" ht="12" customHeight="1"/>
    <row r="115" customFormat="1" ht="12" customHeight="1"/>
    <row r="116" customFormat="1" ht="12" customHeight="1"/>
    <row r="117" customFormat="1" ht="12" customHeight="1"/>
    <row r="118" customFormat="1" ht="12" customHeight="1"/>
    <row r="119" customFormat="1" ht="12" customHeight="1"/>
    <row r="120" customFormat="1" ht="12" customHeight="1"/>
    <row r="121" customFormat="1" ht="12" customHeight="1"/>
    <row r="122" customFormat="1" ht="12" customHeight="1"/>
    <row r="123" customFormat="1" ht="12" customHeight="1"/>
    <row r="124" customFormat="1" ht="12" customHeight="1"/>
    <row r="125" customFormat="1" ht="12" customHeight="1"/>
    <row r="126" customFormat="1" ht="12" customHeight="1"/>
    <row r="127" customFormat="1" ht="12" customHeight="1"/>
    <row r="128" customFormat="1" ht="12" customHeight="1"/>
    <row r="129" customFormat="1" ht="12" customHeight="1"/>
    <row r="130" customFormat="1" ht="12" customHeight="1"/>
    <row r="131" customFormat="1" ht="12" customHeight="1"/>
    <row r="132" customFormat="1" ht="12" customHeight="1"/>
    <row r="133" customFormat="1" ht="12" customHeight="1"/>
    <row r="134" customFormat="1" ht="12" customHeight="1"/>
    <row r="135" customFormat="1" ht="12" customHeight="1"/>
    <row r="136" customFormat="1" ht="12" customHeight="1"/>
    <row r="137" customFormat="1" ht="12" customHeight="1"/>
    <row r="138" customFormat="1" ht="12" customHeight="1"/>
    <row r="139" customFormat="1" ht="12" customHeight="1"/>
    <row r="140" customFormat="1" ht="12" customHeight="1"/>
    <row r="141" customFormat="1" ht="12" customHeight="1"/>
    <row r="142" customFormat="1" ht="12" customHeight="1"/>
    <row r="143" customFormat="1" ht="12" customHeight="1"/>
    <row r="144" customFormat="1" ht="12" customHeight="1"/>
    <row r="145" customFormat="1" ht="12" customHeight="1"/>
    <row r="146" customFormat="1" ht="12" customHeight="1"/>
    <row r="147" customFormat="1" ht="12" customHeight="1"/>
    <row r="148" customFormat="1" ht="12" customHeight="1"/>
    <row r="149" customFormat="1" ht="12" customHeight="1"/>
    <row r="150" customFormat="1" ht="12" customHeight="1"/>
    <row r="151" customFormat="1" ht="12" customHeight="1"/>
    <row r="152" customFormat="1" ht="12" customHeight="1"/>
    <row r="153" customFormat="1" ht="12" customHeight="1"/>
    <row r="154" customFormat="1" ht="12" customHeight="1"/>
    <row r="155" customFormat="1" ht="12" customHeight="1"/>
    <row r="156" customFormat="1" ht="12" customHeight="1"/>
    <row r="157" customFormat="1" ht="12" customHeight="1"/>
    <row r="158" customFormat="1" ht="12" customHeight="1"/>
    <row r="159" customFormat="1" ht="12" customHeight="1"/>
    <row r="160" customFormat="1" ht="12" customHeight="1"/>
    <row r="161" customFormat="1" ht="12" customHeight="1"/>
    <row r="162" customFormat="1" ht="12" customHeight="1"/>
    <row r="163" customFormat="1" ht="12" customHeight="1"/>
    <row r="164" customFormat="1" ht="12" customHeight="1"/>
    <row r="165" customFormat="1" ht="12" customHeight="1"/>
    <row r="166" customFormat="1" ht="12" customHeight="1"/>
    <row r="167" customFormat="1" ht="12" customHeight="1"/>
    <row r="168" customFormat="1" ht="12" customHeight="1"/>
    <row r="169" customFormat="1" ht="12" customHeight="1"/>
    <row r="170" customFormat="1" ht="12" customHeight="1"/>
    <row r="171" customFormat="1" ht="12" customHeight="1"/>
    <row r="172" customFormat="1" ht="12" customHeight="1"/>
    <row r="173" customFormat="1" ht="12" customHeight="1"/>
    <row r="174" customFormat="1" ht="12" customHeight="1"/>
    <row r="175" customFormat="1" ht="12" customHeight="1"/>
    <row r="176" customFormat="1" ht="12" customHeight="1"/>
    <row r="177" customFormat="1" ht="12" customHeight="1"/>
    <row r="178" customFormat="1" ht="12" customHeight="1"/>
    <row r="179" customFormat="1" ht="12" customHeight="1"/>
    <row r="180" customFormat="1" ht="12" customHeight="1"/>
    <row r="181" customFormat="1" ht="12" customHeight="1"/>
    <row r="182" customFormat="1" ht="12" customHeight="1"/>
    <row r="183" customFormat="1" ht="12" customHeight="1"/>
    <row r="184" customFormat="1" ht="12" customHeight="1"/>
    <row r="185" customFormat="1" ht="12" customHeight="1"/>
    <row r="186" customFormat="1" ht="12" customHeight="1"/>
    <row r="187" customFormat="1" ht="12" customHeight="1"/>
    <row r="188" customFormat="1" ht="12" customHeight="1"/>
    <row r="189" customFormat="1" ht="12" customHeight="1"/>
    <row r="190" customFormat="1" ht="12" customHeight="1"/>
    <row r="191" customFormat="1" ht="12" customHeight="1"/>
    <row r="192" customFormat="1" ht="12" customHeight="1"/>
    <row r="193" customFormat="1" ht="12" customHeight="1"/>
    <row r="194" customFormat="1" ht="12" customHeight="1"/>
    <row r="195" customFormat="1" ht="12" customHeight="1"/>
    <row r="196" customFormat="1" ht="12" customHeight="1"/>
    <row r="197" customFormat="1" ht="12" customHeight="1"/>
    <row r="198" customFormat="1" ht="12" customHeight="1"/>
    <row r="199" customFormat="1" ht="12" customHeight="1"/>
    <row r="200" customFormat="1" ht="12" customHeight="1"/>
    <row r="201" customFormat="1" ht="12" customHeight="1"/>
    <row r="202" customFormat="1" ht="12" customHeight="1"/>
    <row r="203" customFormat="1" ht="12" customHeight="1"/>
    <row r="204" customFormat="1" ht="12" customHeight="1"/>
    <row r="205" customFormat="1" ht="12" customHeight="1"/>
    <row r="206" customFormat="1" ht="12" customHeight="1"/>
    <row r="207" customFormat="1" ht="12" customHeight="1"/>
    <row r="208" customFormat="1" ht="12" customHeight="1"/>
    <row r="209" customFormat="1" ht="12" customHeight="1"/>
    <row r="210" customFormat="1" ht="12" customHeight="1"/>
    <row r="211" customFormat="1" ht="12" customHeight="1"/>
    <row r="212" customFormat="1" ht="12" customHeight="1"/>
    <row r="213" customFormat="1" ht="12" customHeight="1"/>
    <row r="214" customFormat="1" ht="12" customHeight="1"/>
    <row r="215" customFormat="1" ht="12" customHeight="1"/>
    <row r="216" customFormat="1" ht="12" customHeight="1"/>
    <row r="217" customFormat="1" ht="12" customHeight="1"/>
    <row r="218" customFormat="1" ht="12" customHeight="1"/>
    <row r="219" customFormat="1" ht="12" customHeight="1"/>
    <row r="220" customFormat="1" ht="12" customHeight="1"/>
    <row r="221" customFormat="1" ht="12" customHeight="1"/>
    <row r="222" customFormat="1" ht="12" customHeight="1"/>
    <row r="223" customFormat="1" ht="12" customHeight="1"/>
    <row r="224" customFormat="1" ht="12" customHeight="1"/>
    <row r="225" customFormat="1" ht="12" customHeight="1"/>
    <row r="226" customFormat="1" ht="12" customHeight="1"/>
    <row r="227" customFormat="1" ht="12" customHeight="1"/>
    <row r="228" customFormat="1" ht="12" customHeight="1"/>
    <row r="229" customFormat="1" ht="12" customHeight="1"/>
    <row r="230" customFormat="1" ht="12" customHeight="1"/>
    <row r="231" customFormat="1" ht="12" customHeight="1"/>
    <row r="232" customFormat="1" ht="12" customHeight="1"/>
    <row r="233" customFormat="1" ht="12" customHeight="1"/>
    <row r="234" customFormat="1" ht="12" customHeight="1"/>
    <row r="235" customFormat="1" ht="12" customHeight="1"/>
    <row r="236" customFormat="1" ht="12" customHeight="1"/>
    <row r="237" customFormat="1" ht="12" customHeight="1"/>
    <row r="238" customFormat="1" ht="12" customHeight="1"/>
    <row r="239" customFormat="1" ht="12" customHeight="1"/>
    <row r="240" customFormat="1" ht="12" customHeight="1"/>
    <row r="241" customFormat="1" ht="12" customHeight="1"/>
    <row r="242" customFormat="1" ht="12" customHeight="1"/>
    <row r="243" customFormat="1" ht="12" customHeight="1"/>
    <row r="244" customFormat="1" ht="12" customHeight="1"/>
    <row r="245" customFormat="1" ht="12" customHeight="1"/>
    <row r="246" customFormat="1" ht="12" customHeight="1"/>
    <row r="247" customFormat="1" ht="12" customHeight="1"/>
    <row r="248" customFormat="1" ht="12" customHeight="1"/>
    <row r="249" customFormat="1" ht="12" customHeight="1"/>
    <row r="250" customFormat="1" ht="12" customHeight="1"/>
    <row r="251" customFormat="1" ht="12" customHeight="1"/>
    <row r="252" customFormat="1" ht="12" customHeight="1"/>
    <row r="253" customFormat="1" ht="12" customHeight="1"/>
    <row r="254" customFormat="1" ht="12" customHeight="1"/>
    <row r="255" customFormat="1" ht="12" customHeight="1"/>
    <row r="256" customFormat="1" ht="12" customHeight="1"/>
    <row r="257" customFormat="1" ht="12" customHeight="1"/>
    <row r="258" customFormat="1" ht="12" customHeight="1"/>
    <row r="259" customFormat="1" ht="12" customHeight="1"/>
    <row r="260" customFormat="1" ht="12" customHeight="1"/>
    <row r="261" customFormat="1" ht="12" customHeight="1"/>
    <row r="262" customFormat="1" ht="12" customHeight="1"/>
    <row r="263" customFormat="1" ht="12" customHeight="1"/>
    <row r="264" customFormat="1" ht="12" customHeight="1"/>
    <row r="265" customFormat="1" ht="12" customHeight="1"/>
    <row r="266" customFormat="1" ht="12" customHeight="1"/>
    <row r="267" customFormat="1" ht="12" customHeight="1"/>
    <row r="268" customFormat="1" ht="12" customHeight="1"/>
    <row r="269" customFormat="1" ht="12" customHeight="1"/>
    <row r="270" customFormat="1" ht="12" customHeight="1"/>
    <row r="271" customFormat="1" ht="12" customHeight="1"/>
    <row r="272" customFormat="1" ht="12" customHeight="1"/>
    <row r="273" customFormat="1" ht="12" customHeight="1"/>
    <row r="274" customFormat="1" ht="12" customHeight="1"/>
    <row r="275" customFormat="1" ht="12" customHeight="1"/>
    <row r="276" customFormat="1" ht="12" customHeight="1"/>
    <row r="277" customFormat="1" ht="12" customHeight="1"/>
    <row r="278" customFormat="1" ht="12" customHeight="1"/>
    <row r="279" customFormat="1" ht="12" customHeight="1"/>
    <row r="280" customFormat="1" ht="12" customHeight="1"/>
    <row r="281" customFormat="1" ht="12" customHeight="1"/>
    <row r="282" customFormat="1" ht="12" customHeight="1"/>
    <row r="283" customFormat="1" ht="12" customHeight="1"/>
    <row r="284" customFormat="1" ht="12" customHeight="1"/>
    <row r="285" customFormat="1" ht="12" customHeight="1"/>
    <row r="286" customFormat="1" ht="12" customHeight="1"/>
    <row r="287" customFormat="1" ht="12" customHeight="1"/>
    <row r="288" customFormat="1" ht="12" customHeight="1"/>
    <row r="289" customFormat="1" ht="12" customHeight="1"/>
    <row r="290" customFormat="1" ht="12" customHeight="1"/>
    <row r="291" customFormat="1" ht="12" customHeight="1"/>
    <row r="292" customFormat="1" ht="12" customHeight="1"/>
    <row r="293" customFormat="1" ht="12" customHeight="1"/>
    <row r="294" customFormat="1" ht="12" customHeight="1"/>
    <row r="295" customFormat="1" ht="12" customHeight="1"/>
    <row r="296" customFormat="1" ht="12" customHeight="1"/>
    <row r="297" customFormat="1" ht="12" customHeight="1"/>
    <row r="298" customFormat="1" ht="12" customHeight="1"/>
    <row r="299" customFormat="1" ht="12" customHeight="1"/>
    <row r="300" customFormat="1" ht="12" customHeight="1"/>
    <row r="301" customFormat="1" ht="12" customHeight="1"/>
    <row r="302" customFormat="1" ht="12" customHeight="1"/>
    <row r="303" customFormat="1" ht="12" customHeight="1"/>
    <row r="304" customFormat="1" ht="12" customHeight="1"/>
    <row r="305" customFormat="1" ht="12" customHeight="1"/>
    <row r="306" customFormat="1" ht="12" customHeight="1"/>
    <row r="307" customFormat="1" ht="12" customHeight="1"/>
    <row r="308" customFormat="1" ht="12" customHeight="1"/>
    <row r="309" customFormat="1" ht="12" customHeight="1"/>
    <row r="310" customFormat="1" ht="12" customHeight="1"/>
    <row r="311" customFormat="1" ht="12" customHeight="1"/>
    <row r="312" customFormat="1" ht="12" customHeight="1"/>
    <row r="313" customFormat="1" ht="12" customHeight="1"/>
    <row r="314" customFormat="1" ht="12" customHeight="1"/>
    <row r="315" customFormat="1" ht="12" customHeight="1"/>
    <row r="316" customFormat="1" ht="12" customHeight="1"/>
    <row r="317" customFormat="1" ht="12" customHeight="1"/>
    <row r="318" customFormat="1" ht="12" customHeight="1"/>
    <row r="319" customFormat="1" ht="12" customHeight="1"/>
    <row r="320" customFormat="1" ht="12" customHeight="1"/>
    <row r="321" customFormat="1" ht="12" customHeight="1"/>
    <row r="322" customFormat="1" ht="12" customHeight="1"/>
    <row r="323" customFormat="1" ht="12" customHeight="1"/>
    <row r="324" customFormat="1" ht="12" customHeight="1"/>
    <row r="325" customFormat="1" ht="12" customHeight="1"/>
    <row r="326" customFormat="1" ht="12" customHeight="1"/>
    <row r="327" customFormat="1" ht="12" customHeight="1"/>
    <row r="328" customFormat="1" ht="12" customHeight="1"/>
    <row r="329" customFormat="1" ht="12" customHeight="1"/>
    <row r="330" customFormat="1" ht="12" customHeight="1"/>
    <row r="331" customFormat="1" ht="12" customHeight="1"/>
    <row r="332" customFormat="1" ht="12" customHeight="1"/>
    <row r="333" customFormat="1" ht="12" customHeight="1"/>
    <row r="334" customFormat="1" ht="12" customHeight="1"/>
    <row r="335" customFormat="1" ht="12" customHeight="1"/>
    <row r="336" customFormat="1" ht="12" customHeight="1"/>
    <row r="337" customFormat="1" ht="12" customHeight="1"/>
    <row r="338" customFormat="1" ht="12" customHeight="1"/>
    <row r="339" customFormat="1" ht="12" customHeight="1"/>
    <row r="340" customFormat="1" ht="12" customHeight="1"/>
    <row r="341" customFormat="1" ht="12" customHeight="1"/>
    <row r="342" customFormat="1" ht="12" customHeight="1"/>
    <row r="343" customFormat="1" ht="12" customHeight="1"/>
    <row r="344" customFormat="1" ht="12" customHeight="1"/>
    <row r="345" customFormat="1" ht="12" customHeight="1"/>
    <row r="346" customFormat="1" ht="12" customHeight="1"/>
    <row r="347" customFormat="1" ht="12" customHeight="1"/>
    <row r="348" customFormat="1" ht="12" customHeight="1"/>
    <row r="349" customFormat="1" ht="12" customHeight="1"/>
    <row r="350" customFormat="1" ht="12" customHeight="1"/>
    <row r="351" customFormat="1" ht="12" customHeight="1"/>
    <row r="352" customFormat="1" ht="12" customHeight="1"/>
    <row r="353" customFormat="1" ht="12" customHeight="1"/>
    <row r="354" customFormat="1" ht="12" customHeight="1"/>
    <row r="355" customFormat="1" ht="12" customHeight="1"/>
    <row r="356" customFormat="1" ht="12" customHeight="1"/>
    <row r="357" customFormat="1" ht="12" customHeight="1"/>
    <row r="358" customFormat="1" ht="12" customHeight="1"/>
    <row r="359" customFormat="1" ht="12" customHeight="1"/>
    <row r="360" customFormat="1" ht="12" customHeight="1"/>
    <row r="361" customFormat="1" ht="12" customHeight="1"/>
    <row r="362" customFormat="1" ht="12" customHeight="1"/>
    <row r="363" customFormat="1" ht="12" customHeight="1"/>
    <row r="364" customFormat="1" ht="12" customHeight="1"/>
    <row r="365" customFormat="1" ht="12" customHeight="1"/>
    <row r="366" customFormat="1" ht="12" customHeight="1"/>
    <row r="367" customFormat="1" ht="12" customHeight="1"/>
    <row r="368" customFormat="1" ht="12" customHeight="1"/>
    <row r="369" customFormat="1" ht="12" customHeight="1"/>
    <row r="370" customFormat="1" ht="12" customHeight="1"/>
    <row r="371" customFormat="1" ht="12" customHeight="1"/>
    <row r="372" customFormat="1" ht="12" customHeight="1"/>
    <row r="373" customFormat="1" ht="12" customHeight="1"/>
    <row r="374" customFormat="1" ht="12" customHeight="1"/>
    <row r="375" customFormat="1" ht="12" customHeight="1"/>
    <row r="376" customFormat="1" ht="12" customHeight="1"/>
    <row r="377" customFormat="1" ht="12" customHeight="1"/>
    <row r="378" customFormat="1" ht="12" customHeight="1"/>
    <row r="379" customFormat="1" ht="12" customHeight="1"/>
    <row r="380" customFormat="1" ht="12" customHeight="1"/>
    <row r="381" customFormat="1" ht="12" customHeight="1"/>
    <row r="382" customFormat="1" ht="12" customHeight="1"/>
    <row r="383" customFormat="1" ht="12" customHeight="1"/>
    <row r="384" customFormat="1" ht="12" customHeight="1"/>
    <row r="385" customFormat="1" ht="12" customHeight="1"/>
    <row r="386" customFormat="1" ht="12" customHeight="1"/>
    <row r="387" customFormat="1" ht="12" customHeight="1"/>
    <row r="388" customFormat="1" ht="12" customHeight="1"/>
    <row r="389" customFormat="1" ht="12" customHeight="1"/>
    <row r="390" customFormat="1" ht="12" customHeight="1"/>
    <row r="391" customFormat="1" ht="12" customHeight="1"/>
    <row r="392" customFormat="1" ht="12" customHeight="1"/>
    <row r="393" customFormat="1" ht="12" customHeight="1"/>
    <row r="394" customFormat="1" ht="12" customHeight="1"/>
    <row r="395" customFormat="1" ht="12" customHeight="1"/>
    <row r="396" customFormat="1" ht="12" customHeight="1"/>
    <row r="397" customFormat="1" ht="12" customHeight="1"/>
    <row r="398" customFormat="1" ht="12" customHeight="1"/>
    <row r="399" customFormat="1" ht="12" customHeight="1"/>
    <row r="400" customFormat="1" ht="12" customHeight="1"/>
    <row r="401" customFormat="1" ht="12" customHeight="1"/>
    <row r="402" customFormat="1" ht="12" customHeight="1"/>
    <row r="403" customFormat="1" ht="12" customHeight="1"/>
    <row r="404" customFormat="1" ht="12" customHeight="1"/>
    <row r="405" customFormat="1" ht="12" customHeight="1"/>
    <row r="406" customFormat="1" ht="12" customHeight="1"/>
    <row r="407" customFormat="1" ht="12" customHeight="1"/>
    <row r="408" customFormat="1" ht="12" customHeight="1"/>
    <row r="409" customFormat="1" ht="12" customHeight="1"/>
    <row r="410" customFormat="1" ht="12" customHeight="1"/>
    <row r="411" customFormat="1" ht="12" customHeight="1"/>
    <row r="412" customFormat="1" ht="12" customHeight="1"/>
    <row r="413" customFormat="1" ht="12" customHeight="1"/>
    <row r="414" customFormat="1" ht="12" customHeight="1"/>
    <row r="415" customFormat="1" ht="12" customHeight="1"/>
    <row r="416" customFormat="1" ht="12" customHeight="1"/>
    <row r="417" customFormat="1" ht="12" customHeight="1"/>
    <row r="418" customFormat="1" ht="12" customHeight="1"/>
    <row r="419" customFormat="1" ht="12" customHeight="1"/>
    <row r="420" customFormat="1" ht="12" customHeight="1"/>
    <row r="421" customFormat="1" ht="12" customHeight="1"/>
    <row r="422" customFormat="1" ht="12" customHeight="1"/>
    <row r="423" customFormat="1" ht="12" customHeight="1"/>
    <row r="424" customFormat="1" ht="12" customHeight="1"/>
    <row r="425" customFormat="1" ht="12" customHeight="1"/>
    <row r="426" customFormat="1" ht="12" customHeight="1"/>
    <row r="427" customFormat="1" ht="12" customHeight="1"/>
    <row r="428" customFormat="1" ht="12" customHeight="1"/>
    <row r="429" customFormat="1" ht="12" customHeight="1"/>
    <row r="430" customFormat="1" ht="12" customHeight="1"/>
    <row r="431" customFormat="1" ht="12" customHeight="1"/>
    <row r="432" customFormat="1" ht="12" customHeight="1"/>
    <row r="433" customFormat="1" ht="12" customHeight="1"/>
    <row r="434" customFormat="1" ht="12" customHeight="1"/>
    <row r="435" customFormat="1" ht="12" customHeight="1"/>
    <row r="436" customFormat="1" ht="12" customHeight="1"/>
    <row r="437" customFormat="1" ht="12" customHeight="1"/>
    <row r="438" customFormat="1" ht="12" customHeight="1"/>
    <row r="439" customFormat="1" ht="12" customHeight="1"/>
    <row r="440" customFormat="1" ht="12" customHeight="1"/>
    <row r="441" customFormat="1" ht="12" customHeight="1"/>
    <row r="442" customFormat="1" ht="12" customHeight="1"/>
    <row r="443" customFormat="1" ht="12" customHeight="1"/>
    <row r="444" customFormat="1" ht="12" customHeight="1"/>
    <row r="445" customFormat="1" ht="12" customHeight="1"/>
    <row r="446" customFormat="1" ht="12" customHeight="1"/>
    <row r="447" customFormat="1" ht="12" customHeight="1"/>
    <row r="448" customFormat="1" ht="12" customHeight="1"/>
    <row r="449" customFormat="1" ht="12" customHeight="1"/>
    <row r="450" customFormat="1" ht="12" customHeight="1"/>
    <row r="451" customFormat="1" ht="12" customHeight="1"/>
    <row r="452" customFormat="1" ht="12" customHeight="1"/>
    <row r="453" customFormat="1" ht="12" customHeight="1"/>
    <row r="454" customFormat="1" ht="12" customHeight="1"/>
    <row r="455" customFormat="1" ht="12" customHeight="1"/>
    <row r="456" customFormat="1" ht="12" customHeight="1"/>
    <row r="457" customFormat="1" ht="12" customHeight="1"/>
    <row r="458" customFormat="1" ht="12" customHeight="1"/>
    <row r="459" customFormat="1" ht="12" customHeight="1"/>
    <row r="460" customFormat="1" ht="12" customHeight="1"/>
    <row r="461" customFormat="1" ht="12" customHeight="1"/>
    <row r="462" customFormat="1" ht="12" customHeight="1"/>
    <row r="463" customFormat="1" ht="12" customHeight="1"/>
    <row r="464" customFormat="1" ht="12" customHeight="1"/>
    <row r="465" customFormat="1" ht="12" customHeight="1"/>
    <row r="466" customFormat="1" ht="12" customHeight="1"/>
    <row r="467" customFormat="1" ht="12" customHeight="1"/>
    <row r="468" customFormat="1" ht="12" customHeight="1"/>
    <row r="469" customFormat="1" ht="12" customHeight="1"/>
    <row r="470" customFormat="1" ht="12" customHeight="1"/>
    <row r="471" customFormat="1" ht="12" customHeight="1"/>
    <row r="472" customFormat="1" ht="12" customHeight="1"/>
    <row r="473" customFormat="1" ht="12" customHeight="1"/>
    <row r="474" customFormat="1" ht="12" customHeight="1"/>
    <row r="475" customFormat="1" ht="12" customHeight="1"/>
    <row r="476" customFormat="1" ht="12" customHeight="1"/>
    <row r="477" customFormat="1" ht="12" customHeight="1"/>
    <row r="478" customFormat="1" ht="12" customHeight="1"/>
    <row r="479" customFormat="1" ht="12" customHeight="1"/>
    <row r="480" customFormat="1" ht="12" customHeight="1"/>
    <row r="481" customFormat="1" ht="12" customHeight="1"/>
    <row r="482" customFormat="1" ht="12" customHeight="1"/>
    <row r="483" customFormat="1" ht="12" customHeight="1"/>
    <row r="484" customFormat="1" ht="12" customHeight="1"/>
    <row r="485" customFormat="1" ht="12" customHeight="1"/>
    <row r="486" customFormat="1" ht="12" customHeight="1"/>
    <row r="487" customFormat="1" ht="12" customHeight="1"/>
    <row r="488" customFormat="1" ht="12" customHeight="1"/>
    <row r="489" customFormat="1" ht="12" customHeight="1"/>
    <row r="490" customFormat="1" ht="12" customHeight="1"/>
    <row r="491" customFormat="1" ht="12" customHeight="1"/>
    <row r="492" customFormat="1" ht="12" customHeight="1"/>
    <row r="493" customFormat="1" ht="12" customHeight="1"/>
    <row r="494" customFormat="1" ht="12" customHeight="1"/>
    <row r="495" customFormat="1" ht="12" customHeight="1"/>
    <row r="496" customFormat="1" ht="12" customHeight="1"/>
    <row r="497" customFormat="1" ht="12" customHeight="1"/>
    <row r="498" customFormat="1" ht="12" customHeight="1"/>
    <row r="499" customFormat="1" ht="12" customHeight="1"/>
    <row r="500" customFormat="1" ht="12" customHeight="1"/>
    <row r="501" customFormat="1" ht="12" customHeight="1"/>
    <row r="502" customFormat="1" ht="12" customHeight="1"/>
    <row r="503" customFormat="1" ht="12" customHeight="1"/>
    <row r="504" customFormat="1" ht="12" customHeight="1"/>
    <row r="505" customFormat="1" ht="12" customHeight="1"/>
    <row r="506" customFormat="1" ht="12" customHeight="1"/>
    <row r="507" customFormat="1" ht="12" customHeight="1"/>
    <row r="508" customFormat="1" ht="12" customHeight="1"/>
    <row r="509" customFormat="1" ht="12" customHeight="1"/>
    <row r="510" customFormat="1" ht="12" customHeight="1"/>
    <row r="511" customFormat="1" ht="12" customHeight="1"/>
    <row r="512" customFormat="1" ht="12" customHeight="1"/>
    <row r="513" customFormat="1" ht="12" customHeight="1"/>
    <row r="514" customFormat="1" ht="12" customHeight="1"/>
    <row r="515" customFormat="1" ht="12" customHeight="1"/>
    <row r="516" customFormat="1" ht="12" customHeight="1"/>
    <row r="517" customFormat="1" ht="12" customHeight="1"/>
    <row r="518" customFormat="1" ht="12" customHeight="1"/>
    <row r="519" customFormat="1" ht="12" customHeight="1"/>
    <row r="520" customFormat="1" ht="12" customHeight="1"/>
    <row r="521" customFormat="1" ht="12" customHeight="1"/>
    <row r="522" customFormat="1" ht="12" customHeight="1"/>
    <row r="523" customFormat="1" ht="12" customHeight="1"/>
    <row r="524" customFormat="1" ht="12" customHeight="1"/>
    <row r="525" customFormat="1" ht="12" customHeight="1"/>
    <row r="526" customFormat="1" ht="12" customHeight="1"/>
    <row r="527" customFormat="1" ht="12" customHeight="1"/>
    <row r="528" customFormat="1" ht="12" customHeight="1"/>
    <row r="529" customFormat="1" ht="12" customHeight="1"/>
    <row r="530" customFormat="1" ht="12" customHeight="1"/>
    <row r="531" customFormat="1" ht="12" customHeight="1"/>
    <row r="532" customFormat="1" ht="12" customHeight="1"/>
    <row r="533" customFormat="1" ht="12" customHeight="1"/>
    <row r="534" customFormat="1" ht="12" customHeight="1"/>
    <row r="535" customFormat="1" ht="12" customHeight="1"/>
    <row r="536" customFormat="1" ht="12" customHeight="1"/>
    <row r="537" customFormat="1" ht="12" customHeight="1"/>
    <row r="538" customFormat="1" ht="12" customHeight="1"/>
    <row r="539" customFormat="1" ht="12" customHeight="1"/>
    <row r="540" customFormat="1" ht="12" customHeight="1"/>
    <row r="541" customFormat="1" ht="12" customHeight="1"/>
    <row r="542" customFormat="1" ht="12" customHeight="1"/>
    <row r="543" customFormat="1" ht="12" customHeight="1"/>
    <row r="544" customFormat="1" ht="12" customHeight="1"/>
    <row r="545" customFormat="1" ht="12" customHeight="1"/>
    <row r="546" customFormat="1" ht="12" customHeight="1"/>
    <row r="547" customFormat="1" ht="12" customHeight="1"/>
    <row r="548" customFormat="1" ht="12" customHeight="1"/>
    <row r="549" customFormat="1" ht="12" customHeight="1"/>
    <row r="550" customFormat="1" ht="12" customHeight="1"/>
    <row r="551" customFormat="1" ht="12" customHeight="1"/>
    <row r="552" customFormat="1" ht="12" customHeight="1"/>
    <row r="553" customFormat="1" ht="12" customHeight="1"/>
    <row r="554" customFormat="1" ht="12" customHeight="1"/>
    <row r="555" customFormat="1" ht="12" customHeight="1"/>
    <row r="556" customFormat="1" ht="12" customHeight="1"/>
    <row r="557" customFormat="1" ht="12" customHeight="1"/>
    <row r="558" customFormat="1" ht="12" customHeight="1"/>
    <row r="559" customFormat="1" ht="12" customHeight="1"/>
    <row r="560" customFormat="1" ht="12" customHeight="1"/>
    <row r="561" customFormat="1" ht="12" customHeight="1"/>
    <row r="562" customFormat="1" ht="12" customHeight="1"/>
    <row r="563" customFormat="1" ht="12" customHeight="1"/>
    <row r="564" customFormat="1" ht="12" customHeight="1"/>
    <row r="565" customFormat="1" ht="12" customHeight="1"/>
    <row r="566" customFormat="1" ht="12" customHeight="1"/>
    <row r="567" customFormat="1" ht="12" customHeight="1"/>
    <row r="568" customFormat="1" ht="12" customHeight="1"/>
    <row r="569" customFormat="1" ht="12" customHeight="1"/>
    <row r="570" customFormat="1" ht="12" customHeight="1"/>
    <row r="571" customFormat="1" ht="12" customHeight="1"/>
    <row r="572" customFormat="1" ht="12" customHeight="1"/>
    <row r="573" customFormat="1" ht="12" customHeight="1"/>
    <row r="574" customFormat="1" ht="12" customHeight="1"/>
    <row r="575" customFormat="1" ht="12" customHeight="1"/>
    <row r="576" customFormat="1" ht="12" customHeight="1"/>
    <row r="577" customFormat="1" ht="12" customHeight="1"/>
    <row r="578" customFormat="1" ht="12" customHeight="1"/>
    <row r="579" customFormat="1" ht="12" customHeight="1"/>
    <row r="580" customFormat="1" ht="12" customHeight="1"/>
    <row r="581" customFormat="1" ht="12" customHeight="1"/>
    <row r="582" customFormat="1" ht="12" customHeight="1"/>
    <row r="583" customFormat="1" ht="12" customHeight="1"/>
    <row r="584" customFormat="1" ht="12" customHeight="1"/>
    <row r="585" customFormat="1" ht="12" customHeight="1"/>
    <row r="586" customFormat="1" ht="12" customHeight="1"/>
    <row r="587" customFormat="1" ht="12" customHeight="1"/>
    <row r="588" customFormat="1" ht="12" customHeight="1"/>
    <row r="589" customFormat="1" ht="12" customHeight="1"/>
    <row r="590" customFormat="1" ht="12" customHeight="1"/>
    <row r="591" customFormat="1" ht="12" customHeight="1"/>
    <row r="592" customFormat="1" ht="12" customHeight="1"/>
    <row r="593" customFormat="1" ht="12" customHeight="1"/>
    <row r="594" customFormat="1" ht="12" customHeight="1"/>
    <row r="595" customFormat="1" ht="12" customHeight="1"/>
    <row r="596" customFormat="1" ht="12" customHeight="1"/>
    <row r="597" customFormat="1" ht="12" customHeight="1"/>
    <row r="598" customFormat="1" ht="12" customHeight="1"/>
    <row r="599" customFormat="1" ht="12" customHeight="1"/>
    <row r="600" customFormat="1" ht="12" customHeight="1"/>
    <row r="601" customFormat="1" ht="12" customHeight="1"/>
    <row r="602" customFormat="1" ht="12" customHeight="1"/>
    <row r="603" customFormat="1" ht="12" customHeight="1"/>
    <row r="604" customFormat="1" ht="12" customHeight="1"/>
    <row r="605" customFormat="1" ht="12" customHeight="1"/>
    <row r="606" customFormat="1" ht="12" customHeight="1"/>
    <row r="607" customFormat="1" ht="12" customHeight="1"/>
    <row r="608" customFormat="1" ht="12" customHeight="1"/>
    <row r="609" customFormat="1" ht="12" customHeight="1"/>
    <row r="610" customFormat="1" ht="12" customHeight="1"/>
    <row r="611" customFormat="1" ht="12" customHeight="1"/>
    <row r="612" customFormat="1" ht="12" customHeight="1"/>
    <row r="613" customFormat="1" ht="12" customHeight="1"/>
    <row r="614" customFormat="1" ht="12" customHeight="1"/>
    <row r="615" customFormat="1" ht="12" customHeight="1"/>
    <row r="616" customFormat="1" ht="12" customHeight="1"/>
    <row r="617" customFormat="1" ht="12" customHeight="1"/>
    <row r="618" customFormat="1" ht="12" customHeight="1"/>
    <row r="619" customFormat="1" ht="12" customHeight="1"/>
    <row r="620" customFormat="1" ht="12" customHeight="1"/>
    <row r="621" customFormat="1" ht="12" customHeight="1"/>
    <row r="622" customFormat="1" ht="12" customHeight="1"/>
    <row r="623" customFormat="1" ht="12" customHeight="1"/>
    <row r="624" customFormat="1" ht="12" customHeight="1"/>
    <row r="625" customFormat="1" ht="12" customHeight="1"/>
    <row r="626" customFormat="1" ht="12" customHeight="1"/>
    <row r="627" customFormat="1" ht="12" customHeight="1"/>
    <row r="628" customFormat="1" ht="12" customHeight="1"/>
    <row r="629" customFormat="1" ht="12" customHeight="1"/>
    <row r="630" customFormat="1" ht="12" customHeight="1"/>
    <row r="631" customFormat="1" ht="12" customHeight="1"/>
    <row r="632" customFormat="1" ht="12" customHeight="1"/>
    <row r="633" customFormat="1" ht="12" customHeight="1"/>
    <row r="634" customFormat="1" ht="12" customHeight="1"/>
    <row r="635" customFormat="1" ht="12" customHeight="1"/>
    <row r="636" customFormat="1" ht="12" customHeight="1"/>
    <row r="637" customFormat="1" ht="12" customHeight="1"/>
    <row r="638" customFormat="1" ht="12" customHeight="1"/>
    <row r="639" customFormat="1" ht="12" customHeight="1"/>
    <row r="640" customFormat="1" ht="12" customHeight="1"/>
    <row r="641" customFormat="1" ht="12" customHeight="1"/>
    <row r="642" customFormat="1" ht="12" customHeight="1"/>
    <row r="643" customFormat="1" ht="12" customHeight="1"/>
    <row r="644" customFormat="1" ht="12" customHeight="1"/>
    <row r="645" customFormat="1" ht="12" customHeight="1"/>
    <row r="646" customFormat="1" ht="12" customHeight="1"/>
    <row r="647" customFormat="1" ht="12" customHeight="1"/>
    <row r="648" customFormat="1" ht="12" customHeight="1"/>
    <row r="649" customFormat="1" ht="12" customHeight="1"/>
    <row r="650" customFormat="1" ht="12" customHeight="1"/>
    <row r="651" customFormat="1" ht="12" customHeight="1"/>
    <row r="652" customFormat="1" ht="12" customHeight="1"/>
    <row r="653" customFormat="1" ht="12" customHeight="1"/>
    <row r="654" customFormat="1" ht="12" customHeight="1"/>
    <row r="655" customFormat="1" ht="12" customHeight="1"/>
    <row r="656" customFormat="1" ht="12" customHeight="1"/>
    <row r="657" customFormat="1" ht="12" customHeight="1"/>
    <row r="658" customFormat="1" ht="12" customHeight="1"/>
    <row r="659" customFormat="1" ht="12" customHeight="1"/>
    <row r="660" customFormat="1" ht="12" customHeight="1"/>
    <row r="661" customFormat="1" ht="12" customHeight="1"/>
    <row r="662" customFormat="1" ht="12" customHeight="1"/>
    <row r="663" customFormat="1" ht="12" customHeight="1"/>
    <row r="664" customFormat="1" ht="12" customHeight="1"/>
    <row r="665" customFormat="1" ht="12" customHeight="1"/>
    <row r="666" customFormat="1" ht="12" customHeight="1"/>
    <row r="667" customFormat="1" ht="12" customHeight="1"/>
    <row r="668" customFormat="1" ht="12" customHeight="1"/>
    <row r="669" customFormat="1" ht="12" customHeight="1"/>
    <row r="670" customFormat="1" ht="12" customHeight="1"/>
    <row r="671" customFormat="1" ht="12" customHeight="1"/>
    <row r="672" customFormat="1" ht="12" customHeight="1"/>
    <row r="673" customFormat="1" ht="12" customHeight="1"/>
    <row r="674" customFormat="1" ht="12" customHeight="1"/>
    <row r="675" customFormat="1" ht="12" customHeight="1"/>
    <row r="676" customFormat="1" ht="12" customHeight="1"/>
    <row r="677" customFormat="1" ht="12" customHeight="1"/>
    <row r="678" customFormat="1" ht="12" customHeight="1"/>
    <row r="679" customFormat="1" ht="12" customHeight="1"/>
    <row r="680" customFormat="1" ht="12" customHeight="1"/>
    <row r="681" customFormat="1" ht="12" customHeight="1"/>
    <row r="682" customFormat="1" ht="12" customHeight="1"/>
    <row r="683" customFormat="1" ht="12" customHeight="1"/>
    <row r="684" customFormat="1" ht="12" customHeight="1"/>
    <row r="685" customFormat="1" ht="12" customHeight="1"/>
    <row r="686" customFormat="1" ht="12" customHeight="1"/>
    <row r="687" customFormat="1" ht="12" customHeight="1"/>
    <row r="688" customFormat="1" ht="12" customHeight="1"/>
    <row r="689" customFormat="1" ht="12" customHeight="1"/>
    <row r="690" customFormat="1" ht="12" customHeight="1"/>
    <row r="691" customFormat="1" ht="12" customHeight="1"/>
    <row r="692" customFormat="1" ht="12" customHeight="1"/>
    <row r="693" customFormat="1" ht="12" customHeight="1"/>
    <row r="694" customFormat="1" ht="12" customHeight="1"/>
    <row r="695" customFormat="1" ht="12" customHeight="1"/>
    <row r="696" customFormat="1" ht="12" customHeight="1"/>
    <row r="697" customFormat="1" ht="12" customHeight="1"/>
    <row r="698" customFormat="1" ht="12" customHeight="1"/>
    <row r="699" customFormat="1" ht="12" customHeight="1"/>
    <row r="700" customFormat="1" ht="12" customHeight="1"/>
    <row r="701" customFormat="1" ht="12" customHeight="1"/>
    <row r="702" customFormat="1" ht="12" customHeight="1"/>
    <row r="703" customFormat="1" ht="12" customHeight="1"/>
    <row r="704" customFormat="1" ht="12" customHeight="1"/>
    <row r="705" customFormat="1" ht="12" customHeight="1"/>
    <row r="706" customFormat="1" ht="12" customHeight="1"/>
    <row r="707" customFormat="1" ht="12" customHeight="1"/>
    <row r="708" customFormat="1" ht="12" customHeight="1"/>
    <row r="709" customFormat="1" ht="12" customHeight="1"/>
    <row r="710" customFormat="1" ht="12" customHeight="1"/>
    <row r="711" customFormat="1" ht="12" customHeight="1"/>
    <row r="712" customFormat="1" ht="12" customHeight="1"/>
    <row r="713" customFormat="1" ht="12" customHeight="1"/>
    <row r="714" customFormat="1" ht="12" customHeight="1"/>
    <row r="715" customFormat="1" ht="12" customHeight="1"/>
    <row r="716" customFormat="1" ht="12" customHeight="1"/>
    <row r="717" customFormat="1" ht="12" customHeight="1"/>
    <row r="718" customFormat="1" ht="12" customHeight="1"/>
    <row r="719" customFormat="1" ht="12" customHeight="1"/>
    <row r="720" customFormat="1" ht="12" customHeight="1"/>
    <row r="721" customFormat="1" ht="12" customHeight="1"/>
    <row r="722" customFormat="1" ht="12" customHeight="1"/>
    <row r="723" customFormat="1" ht="12" customHeight="1"/>
    <row r="724" customFormat="1" ht="12" customHeight="1"/>
    <row r="725" customFormat="1" ht="12" customHeight="1"/>
    <row r="726" customFormat="1" ht="12" customHeight="1"/>
    <row r="727" customFormat="1" ht="12" customHeight="1"/>
    <row r="728" customFormat="1" ht="12" customHeight="1"/>
    <row r="729" customFormat="1" ht="12" customHeight="1"/>
    <row r="730" customFormat="1" ht="12" customHeight="1"/>
    <row r="731" customFormat="1" ht="12" customHeight="1"/>
    <row r="732" customFormat="1" ht="12" customHeight="1"/>
    <row r="733" customFormat="1" ht="12" customHeight="1"/>
    <row r="734" customFormat="1" ht="12" customHeight="1"/>
    <row r="735" customFormat="1" ht="12" customHeight="1"/>
    <row r="736" customFormat="1" ht="12" customHeight="1"/>
    <row r="737" customFormat="1" ht="12" customHeight="1"/>
    <row r="738" customFormat="1" ht="12" customHeight="1"/>
    <row r="739" customFormat="1" ht="12" customHeight="1"/>
    <row r="740" customFormat="1" ht="12" customHeight="1"/>
    <row r="741" customFormat="1" ht="12" customHeight="1"/>
    <row r="742" customFormat="1" ht="12" customHeight="1"/>
    <row r="743" customFormat="1" ht="12" customHeight="1"/>
    <row r="744" customFormat="1" ht="12" customHeight="1"/>
    <row r="745" customFormat="1" ht="12" customHeight="1"/>
    <row r="746" customFormat="1" ht="12" customHeight="1"/>
    <row r="747" customFormat="1" ht="12" customHeight="1"/>
    <row r="748" customFormat="1" ht="12" customHeight="1"/>
    <row r="749" customFormat="1" ht="12" customHeight="1"/>
    <row r="750" customFormat="1" ht="12" customHeight="1"/>
    <row r="751" customFormat="1" ht="12" customHeight="1"/>
    <row r="752" customFormat="1" ht="12" customHeight="1"/>
    <row r="753" customFormat="1" ht="12" customHeight="1"/>
    <row r="754" customFormat="1" ht="12" customHeight="1"/>
    <row r="755" customFormat="1" ht="12" customHeight="1"/>
    <row r="756" customFormat="1" ht="12" customHeight="1"/>
    <row r="757" customFormat="1" ht="12" customHeight="1"/>
    <row r="758" customFormat="1" ht="12" customHeight="1"/>
    <row r="759" customFormat="1" ht="12" customHeight="1"/>
    <row r="760" customFormat="1" ht="12" customHeight="1"/>
    <row r="761" customFormat="1" ht="12" customHeight="1"/>
    <row r="762" customFormat="1" ht="12" customHeight="1"/>
    <row r="763" customFormat="1" ht="12" customHeight="1"/>
    <row r="764" customFormat="1" ht="12" customHeight="1"/>
    <row r="765" customFormat="1" ht="12" customHeight="1"/>
    <row r="766" customFormat="1" ht="12" customHeight="1"/>
    <row r="767" customFormat="1" ht="12" customHeight="1"/>
    <row r="768" customFormat="1" ht="12" customHeight="1"/>
    <row r="769" customFormat="1" ht="12" customHeight="1"/>
    <row r="770" customFormat="1" ht="12" customHeight="1"/>
    <row r="771" customFormat="1" ht="12" customHeight="1"/>
    <row r="772" customFormat="1" ht="12" customHeight="1"/>
    <row r="773" customFormat="1" ht="12" customHeight="1"/>
    <row r="774" customFormat="1" ht="12" customHeight="1"/>
    <row r="775" customFormat="1" ht="12" customHeight="1"/>
    <row r="776" customFormat="1" ht="12" customHeight="1"/>
    <row r="777" customFormat="1" ht="12" customHeight="1"/>
    <row r="778" customFormat="1" ht="12" customHeight="1"/>
    <row r="779" customFormat="1" ht="12" customHeight="1"/>
    <row r="780" customFormat="1" ht="12" customHeight="1"/>
    <row r="781" customFormat="1" ht="12" customHeight="1"/>
    <row r="782" customFormat="1" ht="12" customHeight="1"/>
    <row r="783" customFormat="1" ht="12" customHeight="1"/>
    <row r="784" customFormat="1" ht="12" customHeight="1"/>
    <row r="785" customFormat="1" ht="12" customHeight="1"/>
    <row r="786" customFormat="1" ht="12" customHeight="1"/>
    <row r="787" customFormat="1" ht="12" customHeight="1"/>
    <row r="788" customFormat="1" ht="12" customHeight="1"/>
    <row r="789" customFormat="1" ht="12" customHeight="1"/>
    <row r="790" customFormat="1" ht="12" customHeight="1"/>
    <row r="791" customFormat="1" ht="12" customHeight="1"/>
    <row r="792" customFormat="1" ht="12" customHeight="1"/>
    <row r="793" customFormat="1" ht="12" customHeight="1"/>
    <row r="794" customFormat="1" ht="12" customHeight="1"/>
    <row r="795" customFormat="1" ht="12" customHeight="1"/>
    <row r="796" customFormat="1" ht="12" customHeight="1"/>
    <row r="797" customFormat="1" ht="12" customHeight="1"/>
    <row r="798" customFormat="1" ht="12" customHeight="1"/>
    <row r="799" customFormat="1" ht="12" customHeight="1"/>
    <row r="800" customFormat="1" ht="12" customHeight="1"/>
    <row r="801" customFormat="1" ht="12" customHeight="1"/>
    <row r="802" customFormat="1" ht="12" customHeight="1"/>
    <row r="803" customFormat="1" ht="12" customHeight="1"/>
    <row r="804" customFormat="1" ht="12" customHeight="1"/>
    <row r="805" customFormat="1" ht="12" customHeight="1"/>
    <row r="806" customFormat="1" ht="12" customHeight="1"/>
    <row r="807" customFormat="1" ht="12" customHeight="1"/>
    <row r="808" customFormat="1" ht="12" customHeight="1"/>
    <row r="809" customFormat="1" ht="12" customHeight="1"/>
    <row r="810" customFormat="1" ht="12" customHeight="1"/>
    <row r="811" customFormat="1" ht="12" customHeight="1"/>
    <row r="812" customFormat="1" ht="12" customHeight="1"/>
    <row r="813" customFormat="1" ht="12" customHeight="1"/>
    <row r="814" customFormat="1" ht="12" customHeight="1"/>
    <row r="815" customFormat="1" ht="12" customHeight="1"/>
    <row r="816" customFormat="1" ht="12" customHeight="1"/>
    <row r="817" customFormat="1" ht="12" customHeight="1"/>
    <row r="818" customFormat="1" ht="12" customHeight="1"/>
    <row r="819" customFormat="1" ht="12" customHeight="1"/>
    <row r="820" customFormat="1" ht="12" customHeight="1"/>
    <row r="821" customFormat="1" ht="12" customHeight="1"/>
    <row r="822" customFormat="1" ht="12" customHeight="1"/>
    <row r="823" customFormat="1" ht="12" customHeight="1"/>
    <row r="824" customFormat="1" ht="12" customHeight="1"/>
    <row r="825" customFormat="1" ht="12" customHeight="1"/>
    <row r="826" customFormat="1" ht="12" customHeight="1"/>
    <row r="827" customFormat="1" ht="12" customHeight="1"/>
    <row r="828" customFormat="1" ht="12" customHeight="1"/>
    <row r="829" customFormat="1" ht="12" customHeight="1"/>
    <row r="830" customFormat="1" ht="12" customHeight="1"/>
    <row r="831" customFormat="1" ht="12" customHeight="1"/>
    <row r="832" customFormat="1" ht="12" customHeight="1"/>
    <row r="833" customFormat="1" ht="12" customHeight="1"/>
    <row r="834" customFormat="1" ht="12" customHeight="1"/>
    <row r="835" customFormat="1" ht="12" customHeight="1"/>
    <row r="836" customFormat="1" ht="12" customHeight="1"/>
    <row r="837" customFormat="1" ht="12" customHeight="1"/>
    <row r="838" customFormat="1" ht="12" customHeight="1"/>
    <row r="839" customFormat="1" ht="12" customHeight="1"/>
    <row r="840" customFormat="1" ht="12" customHeight="1"/>
    <row r="841" customFormat="1" ht="12" customHeight="1"/>
    <row r="842" customFormat="1" ht="12" customHeight="1"/>
    <row r="843" customFormat="1" ht="12" customHeight="1"/>
    <row r="844" customFormat="1" ht="12" customHeight="1"/>
    <row r="845" customFormat="1" ht="12" customHeight="1"/>
    <row r="846" customFormat="1" ht="12" customHeight="1"/>
    <row r="847" customFormat="1" ht="12" customHeight="1"/>
    <row r="848" customFormat="1" ht="12" customHeight="1"/>
    <row r="849" customFormat="1" ht="12" customHeight="1"/>
    <row r="850" customFormat="1" ht="12" customHeight="1"/>
    <row r="851" customFormat="1" ht="12" customHeight="1"/>
    <row r="852" customFormat="1" ht="12" customHeight="1"/>
    <row r="853" customFormat="1" ht="12" customHeight="1"/>
    <row r="854" customFormat="1" ht="12" customHeight="1"/>
    <row r="855" customFormat="1" ht="12" customHeight="1"/>
    <row r="856" customFormat="1" ht="12" customHeight="1"/>
    <row r="857" customFormat="1" ht="12" customHeight="1"/>
    <row r="858" customFormat="1" ht="12" customHeight="1"/>
    <row r="859" customFormat="1" ht="12" customHeight="1"/>
    <row r="860" customFormat="1" ht="12" customHeight="1"/>
    <row r="861" customFormat="1" ht="12" customHeight="1"/>
    <row r="862" customFormat="1" ht="12" customHeight="1"/>
    <row r="863" customFormat="1" ht="12" customHeight="1"/>
    <row r="864" customFormat="1" ht="12" customHeight="1"/>
    <row r="865" customFormat="1" ht="12" customHeight="1"/>
    <row r="866" customFormat="1" ht="12" customHeight="1"/>
    <row r="867" customFormat="1" ht="12" customHeight="1"/>
    <row r="868" customFormat="1" ht="12" customHeight="1"/>
    <row r="869" customFormat="1" ht="12" customHeight="1"/>
    <row r="870" customFormat="1" ht="12" customHeight="1"/>
    <row r="871" customFormat="1" ht="12" customHeight="1"/>
    <row r="872" customFormat="1" ht="12" customHeight="1"/>
    <row r="873" customFormat="1" ht="12" customHeight="1"/>
    <row r="874" customFormat="1" ht="12" customHeight="1"/>
    <row r="875" customFormat="1" ht="12" customHeight="1"/>
    <row r="876" customFormat="1" ht="12" customHeight="1"/>
    <row r="877" customFormat="1" ht="12" customHeight="1"/>
    <row r="878" customFormat="1" ht="12" customHeight="1"/>
    <row r="879" customFormat="1" ht="12" customHeight="1"/>
    <row r="880" customFormat="1" ht="12" customHeight="1"/>
    <row r="881" customFormat="1" ht="12" customHeight="1"/>
    <row r="882" customFormat="1" ht="12" customHeight="1"/>
    <row r="883" customFormat="1" ht="12" customHeight="1"/>
    <row r="884" customFormat="1" ht="12" customHeight="1"/>
    <row r="885" customFormat="1" ht="12" customHeight="1"/>
    <row r="886" customFormat="1" ht="12" customHeight="1"/>
    <row r="887" customFormat="1" ht="12" customHeight="1"/>
    <row r="888" customFormat="1" ht="12" customHeight="1"/>
    <row r="889" customFormat="1" ht="12" customHeight="1"/>
    <row r="890" customFormat="1" ht="12" customHeight="1"/>
    <row r="891" customFormat="1" ht="12" customHeight="1"/>
    <row r="892" customFormat="1" ht="12" customHeight="1"/>
    <row r="893" customFormat="1" ht="12" customHeight="1"/>
    <row r="894" customFormat="1" ht="12" customHeight="1"/>
    <row r="895" customFormat="1" ht="12" customHeight="1"/>
    <row r="896" customFormat="1" ht="12" customHeight="1"/>
    <row r="897" customFormat="1" ht="12" customHeight="1"/>
    <row r="898" customFormat="1" ht="12" customHeight="1"/>
    <row r="899" customFormat="1" ht="12" customHeight="1"/>
    <row r="900" customFormat="1" ht="12" customHeight="1"/>
    <row r="901" customFormat="1" ht="12" customHeight="1"/>
    <row r="902" customFormat="1" ht="12" customHeight="1"/>
    <row r="903" customFormat="1" ht="12" customHeight="1"/>
    <row r="904" customFormat="1" ht="12" customHeight="1"/>
    <row r="905" customFormat="1" ht="12" customHeight="1"/>
    <row r="906" customFormat="1" ht="12" customHeight="1"/>
    <row r="907" customFormat="1" ht="12" customHeight="1"/>
    <row r="908" customFormat="1" ht="12" customHeight="1"/>
    <row r="909" customFormat="1" ht="12" customHeight="1"/>
    <row r="910" customFormat="1" ht="12" customHeight="1"/>
    <row r="911" customFormat="1" ht="12" customHeight="1"/>
    <row r="912" customFormat="1" ht="12" customHeight="1"/>
    <row r="913" customFormat="1" ht="12" customHeight="1"/>
    <row r="914" customFormat="1" ht="12" customHeight="1"/>
    <row r="915" customFormat="1" ht="12" customHeight="1"/>
    <row r="916" customFormat="1" ht="12" customHeight="1"/>
    <row r="917" customFormat="1" ht="12" customHeight="1"/>
    <row r="918" customFormat="1" ht="12" customHeight="1"/>
    <row r="919" customFormat="1" ht="12" customHeight="1"/>
    <row r="920" customFormat="1" ht="12" customHeight="1"/>
    <row r="921" customFormat="1" ht="12" customHeight="1"/>
    <row r="922" customFormat="1" ht="12" customHeight="1"/>
    <row r="923" customFormat="1" ht="12" customHeight="1"/>
    <row r="924" customFormat="1" ht="12" customHeight="1"/>
    <row r="925" customFormat="1" ht="12" customHeight="1"/>
    <row r="926" customFormat="1" ht="12" customHeight="1"/>
    <row r="927" customFormat="1" ht="12" customHeight="1"/>
    <row r="928" customFormat="1" ht="12" customHeight="1"/>
    <row r="929" customFormat="1" ht="12" customHeight="1"/>
    <row r="930" customFormat="1" ht="12" customHeight="1"/>
    <row r="931" customFormat="1" ht="12" customHeight="1"/>
    <row r="932" customFormat="1" ht="12" customHeight="1"/>
    <row r="933" customFormat="1" ht="12" customHeight="1"/>
    <row r="934" customFormat="1" ht="12" customHeight="1"/>
    <row r="935" customFormat="1" ht="12" customHeight="1"/>
    <row r="936" customFormat="1" ht="12" customHeight="1"/>
    <row r="937" customFormat="1" ht="12" customHeight="1"/>
    <row r="938" customFormat="1" ht="12" customHeight="1"/>
    <row r="939" customFormat="1" ht="12" customHeight="1"/>
    <row r="940" customFormat="1" ht="12" customHeight="1"/>
    <row r="941" customFormat="1" ht="12" customHeight="1"/>
    <row r="942" customFormat="1" ht="12" customHeight="1"/>
    <row r="943" customFormat="1" ht="12" customHeight="1"/>
    <row r="944" customFormat="1" ht="12" customHeight="1"/>
    <row r="945" customFormat="1" ht="12" customHeight="1"/>
    <row r="946" customFormat="1" ht="12" customHeight="1"/>
    <row r="947" customFormat="1" ht="12" customHeight="1"/>
    <row r="948" customFormat="1" ht="12" customHeight="1"/>
    <row r="949" customFormat="1" ht="12" customHeight="1"/>
    <row r="950" customFormat="1" ht="12" customHeight="1"/>
    <row r="951" customFormat="1" ht="12" customHeight="1"/>
    <row r="952" customFormat="1" ht="12" customHeight="1"/>
    <row r="953" customFormat="1" ht="12" customHeight="1"/>
    <row r="954" customFormat="1" ht="12" customHeight="1"/>
    <row r="955" customFormat="1" ht="12" customHeight="1"/>
    <row r="956" customFormat="1" ht="12" customHeight="1"/>
    <row r="957" customFormat="1" ht="12" customHeight="1"/>
    <row r="958" customFormat="1" ht="12" customHeight="1"/>
    <row r="959" customFormat="1" ht="12" customHeight="1"/>
    <row r="960" customFormat="1" ht="12" customHeight="1"/>
    <row r="961" customFormat="1" ht="12" customHeight="1"/>
    <row r="962" customFormat="1" ht="12" customHeight="1"/>
    <row r="963" customFormat="1" ht="12" customHeight="1"/>
    <row r="964" customFormat="1" ht="12" customHeight="1"/>
    <row r="965" customFormat="1" ht="12" customHeight="1"/>
    <row r="966" customFormat="1" ht="12" customHeight="1"/>
    <row r="967" customFormat="1" ht="12" customHeight="1"/>
    <row r="968" customFormat="1" ht="12" customHeight="1"/>
    <row r="969" customFormat="1" ht="12" customHeight="1"/>
    <row r="970" customFormat="1" ht="12" customHeight="1"/>
    <row r="971" customFormat="1" ht="12" customHeight="1"/>
    <row r="972" customFormat="1" ht="12" customHeight="1"/>
    <row r="973" customFormat="1" ht="12" customHeight="1"/>
    <row r="974" customFormat="1" ht="12" customHeight="1"/>
    <row r="975" customFormat="1" ht="12" customHeight="1"/>
    <row r="976" customFormat="1" ht="12" customHeight="1"/>
    <row r="977" customFormat="1" ht="12" customHeight="1"/>
    <row r="978" customFormat="1" ht="12" customHeight="1"/>
    <row r="979" customFormat="1" ht="12" customHeight="1"/>
    <row r="980" customFormat="1" ht="12" customHeight="1"/>
    <row r="981" customFormat="1" ht="12" customHeight="1"/>
    <row r="982" customFormat="1" ht="12" customHeight="1"/>
    <row r="983" customFormat="1" ht="12" customHeight="1"/>
    <row r="984" customFormat="1" ht="12" customHeight="1"/>
    <row r="985" customFormat="1" ht="12" customHeight="1"/>
    <row r="986" customFormat="1" ht="12" customHeight="1"/>
    <row r="987" customFormat="1" ht="12" customHeight="1"/>
    <row r="988" customFormat="1" ht="12" customHeight="1"/>
    <row r="989" customFormat="1" ht="12" customHeight="1"/>
    <row r="990" customFormat="1" ht="12" customHeight="1"/>
    <row r="991" customFormat="1" ht="12" customHeight="1"/>
    <row r="992" customFormat="1" ht="12" customHeight="1"/>
    <row r="993" customFormat="1" ht="12" customHeight="1"/>
    <row r="994" customFormat="1" ht="12" customHeight="1"/>
    <row r="995" customFormat="1" ht="12" customHeight="1"/>
    <row r="996" customFormat="1" ht="12" customHeight="1"/>
    <row r="997" customFormat="1" ht="12" customHeight="1"/>
    <row r="998" customFormat="1" ht="12" customHeight="1"/>
    <row r="999" customFormat="1" ht="12" customHeight="1"/>
    <row r="1000" customFormat="1" ht="12" customHeight="1"/>
  </sheetData>
  <mergeCells count="1">
    <mergeCell ref="C1:D1"/>
  </mergeCells>
  <dataValidations count="2">
    <dataValidation type="list" allowBlank="1" showErrorMessage="1" sqref="B4" xr:uid="{4C50A52C-05FC-2142-864D-9221A83B3CD8}">
      <formula1>arbeiders</formula1>
    </dataValidation>
    <dataValidation type="list" allowBlank="1" showErrorMessage="1" sqref="B5" xr:uid="{B8266F81-C997-0B4A-A2EF-4E9516040B2B}">
      <formula1>productie</formula1>
    </dataValidation>
  </dataValidations>
  <pageMargins left="0.75" right="0.75" top="1" bottom="1" header="0" footer="0"/>
  <pageSetup paperSize="9" orientation="portrait"/>
  <legacyDrawing r:id="rId1"/>
</worksheet>
</file>

<file path=xl/worksheets/sheet5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>
    <pageSetUpPr fitToPage="1"/>
  </sheetPr>
  <dimension ref="A1:Z1000"/>
  <sheetViews>
    <sheetView workbookViewId="0">
      <selection activeCell="E22" sqref="E22"/>
    </sheetView>
  </sheetViews>
  <sheetFormatPr defaultColWidth="14.5" defaultRowHeight="15" customHeight="1"/>
  <cols>
    <col min="1" max="1" width="39.625" customWidth="1"/>
    <col min="2" max="2" width="12.5" customWidth="1"/>
    <col min="3" max="3" width="12" customWidth="1"/>
    <col min="4" max="4" width="12.5" customWidth="1"/>
    <col min="5" max="26" width="11" customWidth="1"/>
  </cols>
  <sheetData>
    <row r="1" spans="1:26" s="93" customFormat="1" ht="15.95" customHeight="1">
      <c r="A1" s="128" t="s">
        <v>40</v>
      </c>
      <c r="B1" s="129">
        <v>2026</v>
      </c>
      <c r="C1" s="169" t="s">
        <v>153</v>
      </c>
      <c r="D1" s="182"/>
    </row>
    <row r="2" spans="1:26" ht="12" customHeight="1"/>
    <row r="3" spans="1:26" ht="12" customHeight="1">
      <c r="A3" s="17" t="s">
        <v>42</v>
      </c>
      <c r="B3" s="18" t="s">
        <v>15</v>
      </c>
    </row>
    <row r="4" spans="1:26" ht="12" customHeight="1">
      <c r="A4" s="17" t="s">
        <v>43</v>
      </c>
      <c r="B4" s="18" t="s">
        <v>15</v>
      </c>
    </row>
    <row r="5" spans="1:26" ht="12" customHeight="1">
      <c r="A5" s="17" t="s">
        <v>44</v>
      </c>
      <c r="B5" s="18" t="s">
        <v>15</v>
      </c>
    </row>
    <row r="6" spans="1:26" ht="12" customHeight="1">
      <c r="A6" s="17" t="s">
        <v>45</v>
      </c>
      <c r="B6" s="19">
        <v>0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2" customHeight="1"/>
    <row r="8" spans="1:26" ht="12" customHeight="1">
      <c r="A8" s="15" t="s">
        <v>46</v>
      </c>
    </row>
    <row r="9" spans="1:26" ht="12" customHeight="1">
      <c r="A9" s="17" t="s">
        <v>47</v>
      </c>
      <c r="B9" s="20" t="s">
        <v>152</v>
      </c>
    </row>
    <row r="10" spans="1:26" ht="12" customHeight="1">
      <c r="A10" s="17" t="s">
        <v>49</v>
      </c>
      <c r="B10" s="18" t="s">
        <v>15</v>
      </c>
    </row>
    <row r="11" spans="1:26" ht="12" customHeight="1">
      <c r="A11" s="17" t="s">
        <v>50</v>
      </c>
      <c r="B11" s="18" t="s">
        <v>15</v>
      </c>
      <c r="C11" s="7" t="s">
        <v>15</v>
      </c>
      <c r="D11" s="6" t="s">
        <v>15</v>
      </c>
      <c r="E11" s="6"/>
      <c r="F11" s="6"/>
    </row>
    <row r="12" spans="1:26" ht="12" customHeight="1">
      <c r="A12" s="17" t="s">
        <v>51</v>
      </c>
      <c r="B12" s="18" t="s">
        <v>15</v>
      </c>
      <c r="C12" s="7" t="s">
        <v>15</v>
      </c>
      <c r="D12" s="6"/>
      <c r="E12" s="6"/>
      <c r="F12" s="6"/>
    </row>
    <row r="13" spans="1:26" ht="12" customHeight="1">
      <c r="A13" s="17" t="s">
        <v>52</v>
      </c>
      <c r="B13" s="18" t="s">
        <v>15</v>
      </c>
      <c r="C13" s="7" t="s">
        <v>15</v>
      </c>
    </row>
    <row r="14" spans="1:26" ht="12" customHeight="1"/>
    <row r="15" spans="1:26" ht="12" customHeight="1">
      <c r="A15" s="17" t="s">
        <v>107</v>
      </c>
      <c r="B15" s="21">
        <v>0</v>
      </c>
    </row>
    <row r="16" spans="1:26" ht="12" customHeight="1">
      <c r="A16" s="17" t="s">
        <v>108</v>
      </c>
      <c r="B16" s="21">
        <v>0</v>
      </c>
    </row>
    <row r="17" spans="1:16" ht="12" customHeight="1">
      <c r="A17" s="17" t="s">
        <v>109</v>
      </c>
      <c r="B17" s="21">
        <v>0</v>
      </c>
    </row>
    <row r="18" spans="1:16" ht="12" customHeight="1"/>
    <row r="19" spans="1:16" ht="12" customHeight="1">
      <c r="A19" s="17" t="s">
        <v>133</v>
      </c>
      <c r="B19" s="21">
        <f t="shared" ref="B19:B21" si="0">B15*3/13/38</f>
        <v>0</v>
      </c>
    </row>
    <row r="20" spans="1:16" ht="12" customHeight="1">
      <c r="A20" s="17" t="s">
        <v>134</v>
      </c>
      <c r="B20" s="21">
        <f t="shared" si="0"/>
        <v>0</v>
      </c>
    </row>
    <row r="21" spans="1:16" ht="12" customHeight="1">
      <c r="A21" s="17" t="s">
        <v>135</v>
      </c>
      <c r="B21" s="21">
        <f t="shared" si="0"/>
        <v>0</v>
      </c>
    </row>
    <row r="22" spans="1:16" ht="12" customHeight="1">
      <c r="A22" s="7" t="s">
        <v>15</v>
      </c>
      <c r="B22" s="7" t="s">
        <v>15</v>
      </c>
      <c r="C22" s="7" t="s">
        <v>15</v>
      </c>
    </row>
    <row r="23" spans="1:16" ht="12" customHeight="1">
      <c r="A23" s="17" t="s">
        <v>75</v>
      </c>
      <c r="B23" s="8">
        <f>'RSZ-tarieven'!B5</f>
        <v>0.30609999999999998</v>
      </c>
      <c r="C23" s="8"/>
    </row>
    <row r="24" spans="1:16" ht="12" customHeight="1">
      <c r="A24" s="17" t="s">
        <v>76</v>
      </c>
      <c r="B24" s="8">
        <f>'RSZ-tarieven'!B15</f>
        <v>1.9799999999999998E-2</v>
      </c>
      <c r="C24" s="8"/>
    </row>
    <row r="25" spans="1:16" ht="12" customHeight="1">
      <c r="A25" s="17" t="s">
        <v>77</v>
      </c>
      <c r="B25" s="22">
        <f>IF(B6&lt;10,0,1.69%)</f>
        <v>0</v>
      </c>
      <c r="C25" s="8"/>
    </row>
    <row r="26" spans="1:16" ht="12" customHeight="1">
      <c r="A26" s="17" t="s">
        <v>136</v>
      </c>
      <c r="B26" s="26">
        <f>IF(B15&gt;3744,0,0.14*(11233.89-(B15*3))/13/5/38)</f>
        <v>0.63673870445344127</v>
      </c>
      <c r="C26" s="6" t="s">
        <v>15</v>
      </c>
    </row>
    <row r="27" spans="1:16" ht="12" customHeight="1">
      <c r="A27" s="17" t="s">
        <v>79</v>
      </c>
      <c r="B27" s="27"/>
      <c r="C27" s="8" t="s">
        <v>154</v>
      </c>
    </row>
    <row r="28" spans="1:16" ht="12" customHeight="1">
      <c r="A28" s="17" t="s">
        <v>80</v>
      </c>
      <c r="B28" s="27"/>
      <c r="C28" s="8" t="s">
        <v>154</v>
      </c>
      <c r="J28" s="28" t="s">
        <v>15</v>
      </c>
      <c r="M28" s="29" t="s">
        <v>15</v>
      </c>
      <c r="P28" s="24"/>
    </row>
    <row r="29" spans="1:16" ht="12" customHeight="1">
      <c r="I29" s="28" t="s">
        <v>15</v>
      </c>
      <c r="J29" s="28"/>
      <c r="M29" s="29"/>
      <c r="P29" s="24"/>
    </row>
    <row r="30" spans="1:16" ht="12" customHeight="1">
      <c r="B30" s="30">
        <f>B1</f>
        <v>2026</v>
      </c>
      <c r="C30" s="20" t="s">
        <v>82</v>
      </c>
      <c r="D30" s="20" t="s">
        <v>83</v>
      </c>
      <c r="E30" s="20" t="s">
        <v>84</v>
      </c>
      <c r="F30" s="20" t="s">
        <v>85</v>
      </c>
      <c r="G30" s="20" t="s">
        <v>86</v>
      </c>
      <c r="H30" s="20" t="s">
        <v>87</v>
      </c>
      <c r="I30" s="20" t="s">
        <v>89</v>
      </c>
      <c r="J30" s="20" t="s">
        <v>90</v>
      </c>
      <c r="K30" s="20" t="s">
        <v>91</v>
      </c>
      <c r="L30" s="20" t="s">
        <v>92</v>
      </c>
      <c r="M30" s="20" t="s">
        <v>93</v>
      </c>
      <c r="N30" s="20" t="s">
        <v>95</v>
      </c>
    </row>
    <row r="31" spans="1:16" ht="12" customHeight="1">
      <c r="A31" s="27" t="s">
        <v>155</v>
      </c>
      <c r="B31" s="44">
        <f t="shared" ref="B31:B33" si="1">SUM(C31:N31)</f>
        <v>0</v>
      </c>
      <c r="C31" s="45">
        <v>0</v>
      </c>
      <c r="D31" s="46">
        <v>0</v>
      </c>
      <c r="E31" s="46">
        <v>0</v>
      </c>
      <c r="F31" s="46">
        <v>0</v>
      </c>
      <c r="G31" s="46">
        <v>0</v>
      </c>
      <c r="H31" s="46">
        <v>0</v>
      </c>
      <c r="I31" s="46">
        <v>0</v>
      </c>
      <c r="J31" s="46">
        <v>0</v>
      </c>
      <c r="K31" s="46">
        <v>0</v>
      </c>
      <c r="L31" s="46">
        <v>0</v>
      </c>
      <c r="M31" s="46">
        <v>0</v>
      </c>
      <c r="N31" s="47">
        <v>0</v>
      </c>
    </row>
    <row r="32" spans="1:16" ht="12" customHeight="1">
      <c r="A32" s="7" t="s">
        <v>99</v>
      </c>
      <c r="B32" s="33">
        <f t="shared" si="1"/>
        <v>0</v>
      </c>
      <c r="C32" s="34">
        <f t="shared" ref="C32:M32" si="2">$B$19*C31</f>
        <v>0</v>
      </c>
      <c r="D32" s="24">
        <f t="shared" si="2"/>
        <v>0</v>
      </c>
      <c r="E32" s="24">
        <f t="shared" si="2"/>
        <v>0</v>
      </c>
      <c r="F32" s="24">
        <f t="shared" si="2"/>
        <v>0</v>
      </c>
      <c r="G32" s="24">
        <f t="shared" si="2"/>
        <v>0</v>
      </c>
      <c r="H32" s="24">
        <f t="shared" si="2"/>
        <v>0</v>
      </c>
      <c r="I32" s="24">
        <f t="shared" si="2"/>
        <v>0</v>
      </c>
      <c r="J32" s="24">
        <f t="shared" si="2"/>
        <v>0</v>
      </c>
      <c r="K32" s="24">
        <f t="shared" si="2"/>
        <v>0</v>
      </c>
      <c r="L32" s="24">
        <f t="shared" si="2"/>
        <v>0</v>
      </c>
      <c r="M32" s="24">
        <f t="shared" si="2"/>
        <v>0</v>
      </c>
      <c r="N32" s="113">
        <f>$B19*N31</f>
        <v>0</v>
      </c>
    </row>
    <row r="33" spans="1:14" ht="12" customHeight="1">
      <c r="A33" s="7" t="s">
        <v>101</v>
      </c>
      <c r="B33" s="33">
        <f t="shared" si="1"/>
        <v>0</v>
      </c>
      <c r="C33" s="34">
        <f t="shared" ref="C33:N33" si="3">MAX(0,IF((C32)&gt;0,((C32)*108%)*($B$23+$B$24+$B25)-(($B26*C31)+$B27+$B28),0))</f>
        <v>0</v>
      </c>
      <c r="D33" s="24">
        <f t="shared" si="3"/>
        <v>0</v>
      </c>
      <c r="E33" s="24">
        <f t="shared" si="3"/>
        <v>0</v>
      </c>
      <c r="F33" s="24">
        <f t="shared" si="3"/>
        <v>0</v>
      </c>
      <c r="G33" s="24">
        <f t="shared" si="3"/>
        <v>0</v>
      </c>
      <c r="H33" s="24">
        <f t="shared" si="3"/>
        <v>0</v>
      </c>
      <c r="I33" s="24">
        <f t="shared" si="3"/>
        <v>0</v>
      </c>
      <c r="J33" s="24">
        <f t="shared" si="3"/>
        <v>0</v>
      </c>
      <c r="K33" s="24">
        <f t="shared" si="3"/>
        <v>0</v>
      </c>
      <c r="L33" s="24">
        <f t="shared" si="3"/>
        <v>0</v>
      </c>
      <c r="M33" s="24">
        <f t="shared" si="3"/>
        <v>0</v>
      </c>
      <c r="N33" s="114">
        <f t="shared" si="3"/>
        <v>0</v>
      </c>
    </row>
    <row r="34" spans="1:14" ht="12" customHeight="1">
      <c r="B34" s="37">
        <f t="shared" ref="B34:N34" si="4">SUM(B32:B33)</f>
        <v>0</v>
      </c>
      <c r="C34" s="120">
        <f t="shared" si="4"/>
        <v>0</v>
      </c>
      <c r="D34" s="121">
        <f t="shared" si="4"/>
        <v>0</v>
      </c>
      <c r="E34" s="121">
        <f t="shared" si="4"/>
        <v>0</v>
      </c>
      <c r="F34" s="121">
        <f t="shared" si="4"/>
        <v>0</v>
      </c>
      <c r="G34" s="121">
        <f t="shared" si="4"/>
        <v>0</v>
      </c>
      <c r="H34" s="121">
        <f t="shared" si="4"/>
        <v>0</v>
      </c>
      <c r="I34" s="121">
        <f t="shared" si="4"/>
        <v>0</v>
      </c>
      <c r="J34" s="121">
        <f t="shared" si="4"/>
        <v>0</v>
      </c>
      <c r="K34" s="121">
        <f t="shared" si="4"/>
        <v>0</v>
      </c>
      <c r="L34" s="121">
        <f t="shared" si="4"/>
        <v>0</v>
      </c>
      <c r="M34" s="121">
        <f t="shared" si="4"/>
        <v>0</v>
      </c>
      <c r="N34" s="122">
        <f t="shared" si="4"/>
        <v>0</v>
      </c>
    </row>
    <row r="35" spans="1:14" ht="12" customHeight="1">
      <c r="A35" s="38" t="s">
        <v>105</v>
      </c>
      <c r="B35" s="39">
        <f>(SUM(C34:N34)-B34)+(SUM(C32:N33)-B34)</f>
        <v>0</v>
      </c>
    </row>
    <row r="36" spans="1:14" ht="12" customHeight="1">
      <c r="B36" s="40" t="s">
        <v>106</v>
      </c>
    </row>
    <row r="37" spans="1:14" ht="12" customHeight="1">
      <c r="A37" s="8">
        <v>0.1027</v>
      </c>
      <c r="B37" s="41">
        <f>SUM(C37:N37)</f>
        <v>0</v>
      </c>
      <c r="C37" s="123">
        <f t="shared" ref="C37:G37" si="5">(C32*108%)*$A$37</f>
        <v>0</v>
      </c>
      <c r="D37" s="123">
        <f t="shared" si="5"/>
        <v>0</v>
      </c>
      <c r="E37" s="123">
        <f t="shared" si="5"/>
        <v>0</v>
      </c>
      <c r="F37" s="123">
        <f t="shared" si="5"/>
        <v>0</v>
      </c>
      <c r="G37" s="123">
        <f t="shared" si="5"/>
        <v>0</v>
      </c>
      <c r="H37" s="123">
        <f t="shared" ref="H37:I37" si="6">(108%*H32)*$A$37</f>
        <v>0</v>
      </c>
      <c r="I37" s="123">
        <f t="shared" si="6"/>
        <v>0</v>
      </c>
      <c r="J37" s="123">
        <f t="shared" ref="J37:N37" si="7">(J32*108%)*$A$37</f>
        <v>0</v>
      </c>
      <c r="K37" s="123">
        <f t="shared" si="7"/>
        <v>0</v>
      </c>
      <c r="L37" s="123">
        <f t="shared" si="7"/>
        <v>0</v>
      </c>
      <c r="M37" s="123">
        <f t="shared" si="7"/>
        <v>0</v>
      </c>
      <c r="N37" s="125">
        <f t="shared" si="7"/>
        <v>0</v>
      </c>
    </row>
    <row r="38" spans="1:14" ht="12" customHeight="1"/>
    <row r="39" spans="1:14" ht="12" customHeight="1"/>
    <row r="40" spans="1:14" ht="12" customHeight="1"/>
    <row r="41" spans="1:14" ht="12" customHeight="1"/>
    <row r="42" spans="1:14" ht="12" customHeight="1"/>
    <row r="43" spans="1:14" ht="12" customHeight="1"/>
    <row r="44" spans="1:14" ht="12" customHeight="1"/>
    <row r="45" spans="1:14" ht="12" customHeight="1"/>
    <row r="46" spans="1:14" ht="12" customHeight="1"/>
    <row r="47" spans="1:14" ht="12" customHeight="1"/>
    <row r="48" spans="1:14" ht="12" customHeight="1"/>
    <row r="49" customFormat="1" ht="12" customHeight="1"/>
    <row r="50" customFormat="1" ht="12" customHeight="1"/>
    <row r="51" customFormat="1" ht="12" customHeight="1"/>
    <row r="52" customFormat="1" ht="12" customHeight="1"/>
    <row r="53" customFormat="1" ht="12" customHeight="1"/>
    <row r="54" customFormat="1" ht="12" customHeight="1"/>
    <row r="55" customFormat="1" ht="12" customHeight="1"/>
    <row r="56" customFormat="1" ht="12" customHeight="1"/>
    <row r="57" customFormat="1" ht="12" customHeight="1"/>
    <row r="58" customFormat="1" ht="12" customHeight="1"/>
    <row r="59" customFormat="1" ht="12" customHeight="1"/>
    <row r="60" customFormat="1" ht="12" customHeight="1"/>
    <row r="61" customFormat="1" ht="12" customHeight="1"/>
    <row r="62" customFormat="1" ht="12" customHeight="1"/>
    <row r="63" customFormat="1" ht="12" customHeight="1"/>
    <row r="64" customFormat="1" ht="12" customHeight="1"/>
    <row r="65" customFormat="1" ht="12" customHeight="1"/>
    <row r="66" customFormat="1" ht="12" customHeight="1"/>
    <row r="67" customFormat="1" ht="12" customHeight="1"/>
    <row r="68" customFormat="1" ht="12" customHeight="1"/>
    <row r="69" customFormat="1" ht="12" customHeight="1"/>
    <row r="70" customFormat="1" ht="12" customHeight="1"/>
    <row r="71" customFormat="1" ht="12" customHeight="1"/>
    <row r="72" customFormat="1" ht="12" customHeight="1"/>
    <row r="73" customFormat="1" ht="12" customHeight="1"/>
    <row r="74" customFormat="1" ht="12" customHeight="1"/>
    <row r="75" customFormat="1" ht="12" customHeight="1"/>
    <row r="76" customFormat="1" ht="12" customHeight="1"/>
    <row r="77" customFormat="1" ht="12" customHeight="1"/>
    <row r="78" customFormat="1" ht="12" customHeight="1"/>
    <row r="79" customFormat="1" ht="12" customHeight="1"/>
    <row r="80" customFormat="1" ht="12" customHeight="1"/>
    <row r="81" customFormat="1" ht="12" customHeight="1"/>
    <row r="82" customFormat="1" ht="12" customHeight="1"/>
    <row r="83" customFormat="1" ht="12" customHeight="1"/>
    <row r="84" customFormat="1" ht="12" customHeight="1"/>
    <row r="85" customFormat="1" ht="12" customHeight="1"/>
    <row r="86" customFormat="1" ht="12" customHeight="1"/>
    <row r="87" customFormat="1" ht="12" customHeight="1"/>
    <row r="88" customFormat="1" ht="12" customHeight="1"/>
    <row r="89" customFormat="1" ht="12" customHeight="1"/>
    <row r="90" customFormat="1" ht="12" customHeight="1"/>
    <row r="91" customFormat="1" ht="12" customHeight="1"/>
    <row r="92" customFormat="1" ht="12" customHeight="1"/>
    <row r="93" customFormat="1" ht="12" customHeight="1"/>
    <row r="94" customFormat="1" ht="12" customHeight="1"/>
    <row r="95" customFormat="1" ht="12" customHeight="1"/>
    <row r="96" customFormat="1" ht="12" customHeight="1"/>
    <row r="97" customFormat="1" ht="12" customHeight="1"/>
    <row r="98" customFormat="1" ht="12" customHeight="1"/>
    <row r="99" customFormat="1" ht="12" customHeight="1"/>
    <row r="100" customFormat="1" ht="12" customHeight="1"/>
    <row r="101" customFormat="1" ht="12" customHeight="1"/>
    <row r="102" customFormat="1" ht="12" customHeight="1"/>
    <row r="103" customFormat="1" ht="12" customHeight="1"/>
    <row r="104" customFormat="1" ht="12" customHeight="1"/>
    <row r="105" customFormat="1" ht="12" customHeight="1"/>
    <row r="106" customFormat="1" ht="12" customHeight="1"/>
    <row r="107" customFormat="1" ht="12" customHeight="1"/>
    <row r="108" customFormat="1" ht="12" customHeight="1"/>
    <row r="109" customFormat="1" ht="12" customHeight="1"/>
    <row r="110" customFormat="1" ht="12" customHeight="1"/>
    <row r="111" customFormat="1" ht="12" customHeight="1"/>
    <row r="112" customFormat="1" ht="12" customHeight="1"/>
    <row r="113" customFormat="1" ht="12" customHeight="1"/>
    <row r="114" customFormat="1" ht="12" customHeight="1"/>
    <row r="115" customFormat="1" ht="12" customHeight="1"/>
    <row r="116" customFormat="1" ht="12" customHeight="1"/>
    <row r="117" customFormat="1" ht="12" customHeight="1"/>
    <row r="118" customFormat="1" ht="12" customHeight="1"/>
    <row r="119" customFormat="1" ht="12" customHeight="1"/>
    <row r="120" customFormat="1" ht="12" customHeight="1"/>
    <row r="121" customFormat="1" ht="12" customHeight="1"/>
    <row r="122" customFormat="1" ht="12" customHeight="1"/>
    <row r="123" customFormat="1" ht="12" customHeight="1"/>
    <row r="124" customFormat="1" ht="12" customHeight="1"/>
    <row r="125" customFormat="1" ht="12" customHeight="1"/>
    <row r="126" customFormat="1" ht="12" customHeight="1"/>
    <row r="127" customFormat="1" ht="12" customHeight="1"/>
    <row r="128" customFormat="1" ht="12" customHeight="1"/>
    <row r="129" customFormat="1" ht="12" customHeight="1"/>
    <row r="130" customFormat="1" ht="12" customHeight="1"/>
    <row r="131" customFormat="1" ht="12" customHeight="1"/>
    <row r="132" customFormat="1" ht="12" customHeight="1"/>
    <row r="133" customFormat="1" ht="12" customHeight="1"/>
    <row r="134" customFormat="1" ht="12" customHeight="1"/>
    <row r="135" customFormat="1" ht="12" customHeight="1"/>
    <row r="136" customFormat="1" ht="12" customHeight="1"/>
    <row r="137" customFormat="1" ht="12" customHeight="1"/>
    <row r="138" customFormat="1" ht="12" customHeight="1"/>
    <row r="139" customFormat="1" ht="12" customHeight="1"/>
    <row r="140" customFormat="1" ht="12" customHeight="1"/>
    <row r="141" customFormat="1" ht="12" customHeight="1"/>
    <row r="142" customFormat="1" ht="12" customHeight="1"/>
    <row r="143" customFormat="1" ht="12" customHeight="1"/>
    <row r="144" customFormat="1" ht="12" customHeight="1"/>
    <row r="145" customFormat="1" ht="12" customHeight="1"/>
    <row r="146" customFormat="1" ht="12" customHeight="1"/>
    <row r="147" customFormat="1" ht="12" customHeight="1"/>
    <row r="148" customFormat="1" ht="12" customHeight="1"/>
    <row r="149" customFormat="1" ht="12" customHeight="1"/>
    <row r="150" customFormat="1" ht="12" customHeight="1"/>
    <row r="151" customFormat="1" ht="12" customHeight="1"/>
    <row r="152" customFormat="1" ht="12" customHeight="1"/>
    <row r="153" customFormat="1" ht="12" customHeight="1"/>
    <row r="154" customFormat="1" ht="12" customHeight="1"/>
    <row r="155" customFormat="1" ht="12" customHeight="1"/>
    <row r="156" customFormat="1" ht="12" customHeight="1"/>
    <row r="157" customFormat="1" ht="12" customHeight="1"/>
    <row r="158" customFormat="1" ht="12" customHeight="1"/>
    <row r="159" customFormat="1" ht="12" customHeight="1"/>
    <row r="160" customFormat="1" ht="12" customHeight="1"/>
    <row r="161" customFormat="1" ht="12" customHeight="1"/>
    <row r="162" customFormat="1" ht="12" customHeight="1"/>
    <row r="163" customFormat="1" ht="12" customHeight="1"/>
    <row r="164" customFormat="1" ht="12" customHeight="1"/>
    <row r="165" customFormat="1" ht="12" customHeight="1"/>
    <row r="166" customFormat="1" ht="12" customHeight="1"/>
    <row r="167" customFormat="1" ht="12" customHeight="1"/>
    <row r="168" customFormat="1" ht="12" customHeight="1"/>
    <row r="169" customFormat="1" ht="12" customHeight="1"/>
    <row r="170" customFormat="1" ht="12" customHeight="1"/>
    <row r="171" customFormat="1" ht="12" customHeight="1"/>
    <row r="172" customFormat="1" ht="12" customHeight="1"/>
    <row r="173" customFormat="1" ht="12" customHeight="1"/>
    <row r="174" customFormat="1" ht="12" customHeight="1"/>
    <row r="175" customFormat="1" ht="12" customHeight="1"/>
    <row r="176" customFormat="1" ht="12" customHeight="1"/>
    <row r="177" customFormat="1" ht="12" customHeight="1"/>
    <row r="178" customFormat="1" ht="12" customHeight="1"/>
    <row r="179" customFormat="1" ht="12" customHeight="1"/>
    <row r="180" customFormat="1" ht="12" customHeight="1"/>
    <row r="181" customFormat="1" ht="12" customHeight="1"/>
    <row r="182" customFormat="1" ht="12" customHeight="1"/>
    <row r="183" customFormat="1" ht="12" customHeight="1"/>
    <row r="184" customFormat="1" ht="12" customHeight="1"/>
    <row r="185" customFormat="1" ht="12" customHeight="1"/>
    <row r="186" customFormat="1" ht="12" customHeight="1"/>
    <row r="187" customFormat="1" ht="12" customHeight="1"/>
    <row r="188" customFormat="1" ht="12" customHeight="1"/>
    <row r="189" customFormat="1" ht="12" customHeight="1"/>
    <row r="190" customFormat="1" ht="12" customHeight="1"/>
    <row r="191" customFormat="1" ht="12" customHeight="1"/>
    <row r="192" customFormat="1" ht="12" customHeight="1"/>
    <row r="193" customFormat="1" ht="12" customHeight="1"/>
    <row r="194" customFormat="1" ht="12" customHeight="1"/>
    <row r="195" customFormat="1" ht="12" customHeight="1"/>
    <row r="196" customFormat="1" ht="12" customHeight="1"/>
    <row r="197" customFormat="1" ht="12" customHeight="1"/>
    <row r="198" customFormat="1" ht="12" customHeight="1"/>
    <row r="199" customFormat="1" ht="12" customHeight="1"/>
    <row r="200" customFormat="1" ht="12" customHeight="1"/>
    <row r="201" customFormat="1" ht="12" customHeight="1"/>
    <row r="202" customFormat="1" ht="12" customHeight="1"/>
    <row r="203" customFormat="1" ht="12" customHeight="1"/>
    <row r="204" customFormat="1" ht="12" customHeight="1"/>
    <row r="205" customFormat="1" ht="12" customHeight="1"/>
    <row r="206" customFormat="1" ht="12" customHeight="1"/>
    <row r="207" customFormat="1" ht="12" customHeight="1"/>
    <row r="208" customFormat="1" ht="12" customHeight="1"/>
    <row r="209" customFormat="1" ht="12" customHeight="1"/>
    <row r="210" customFormat="1" ht="12" customHeight="1"/>
    <row r="211" customFormat="1" ht="12" customHeight="1"/>
    <row r="212" customFormat="1" ht="12" customHeight="1"/>
    <row r="213" customFormat="1" ht="12" customHeight="1"/>
    <row r="214" customFormat="1" ht="12" customHeight="1"/>
    <row r="215" customFormat="1" ht="12" customHeight="1"/>
    <row r="216" customFormat="1" ht="12" customHeight="1"/>
    <row r="217" customFormat="1" ht="12" customHeight="1"/>
    <row r="218" customFormat="1" ht="12" customHeight="1"/>
    <row r="219" customFormat="1" ht="12" customHeight="1"/>
    <row r="220" customFormat="1" ht="12" customHeight="1"/>
    <row r="221" customFormat="1" ht="12" customHeight="1"/>
    <row r="222" customFormat="1" ht="12" customHeight="1"/>
    <row r="223" customFormat="1" ht="12" customHeight="1"/>
    <row r="224" customFormat="1" ht="12" customHeight="1"/>
    <row r="225" customFormat="1" ht="12" customHeight="1"/>
    <row r="226" customFormat="1" ht="12" customHeight="1"/>
    <row r="227" customFormat="1" ht="12" customHeight="1"/>
    <row r="228" customFormat="1" ht="12" customHeight="1"/>
    <row r="229" customFormat="1" ht="12" customHeight="1"/>
    <row r="230" customFormat="1" ht="12" customHeight="1"/>
    <row r="231" customFormat="1" ht="12" customHeight="1"/>
    <row r="232" customFormat="1" ht="12" customHeight="1"/>
    <row r="233" customFormat="1" ht="12" customHeight="1"/>
    <row r="234" customFormat="1" ht="12" customHeight="1"/>
    <row r="235" customFormat="1" ht="12" customHeight="1"/>
    <row r="236" customFormat="1" ht="12" customHeight="1"/>
    <row r="237" customFormat="1" ht="12" customHeight="1"/>
    <row r="238" customFormat="1" ht="12" customHeight="1"/>
    <row r="239" customFormat="1" ht="12" customHeight="1"/>
    <row r="240" customFormat="1" ht="12" customHeight="1"/>
    <row r="241" customFormat="1" ht="12" customHeight="1"/>
    <row r="242" customFormat="1" ht="12" customHeight="1"/>
    <row r="243" customFormat="1" ht="12" customHeight="1"/>
    <row r="244" customFormat="1" ht="12" customHeight="1"/>
    <row r="245" customFormat="1" ht="12" customHeight="1"/>
    <row r="246" customFormat="1" ht="12" customHeight="1"/>
    <row r="247" customFormat="1" ht="12" customHeight="1"/>
    <row r="248" customFormat="1" ht="12" customHeight="1"/>
    <row r="249" customFormat="1" ht="12" customHeight="1"/>
    <row r="250" customFormat="1" ht="12" customHeight="1"/>
    <row r="251" customFormat="1" ht="12" customHeight="1"/>
    <row r="252" customFormat="1" ht="12" customHeight="1"/>
    <row r="253" customFormat="1" ht="12" customHeight="1"/>
    <row r="254" customFormat="1" ht="12" customHeight="1"/>
    <row r="255" customFormat="1" ht="12" customHeight="1"/>
    <row r="256" customFormat="1" ht="12" customHeight="1"/>
    <row r="257" customFormat="1" ht="12" customHeight="1"/>
    <row r="258" customFormat="1" ht="12" customHeight="1"/>
    <row r="259" customFormat="1" ht="12" customHeight="1"/>
    <row r="260" customFormat="1" ht="12" customHeight="1"/>
    <row r="261" customFormat="1" ht="12" customHeight="1"/>
    <row r="262" customFormat="1" ht="12" customHeight="1"/>
    <row r="263" customFormat="1" ht="12" customHeight="1"/>
    <row r="264" customFormat="1" ht="12" customHeight="1"/>
    <row r="265" customFormat="1" ht="12" customHeight="1"/>
    <row r="266" customFormat="1" ht="12" customHeight="1"/>
    <row r="267" customFormat="1" ht="12" customHeight="1"/>
    <row r="268" customFormat="1" ht="12" customHeight="1"/>
    <row r="269" customFormat="1" ht="12" customHeight="1"/>
    <row r="270" customFormat="1" ht="12" customHeight="1"/>
    <row r="271" customFormat="1" ht="12" customHeight="1"/>
    <row r="272" customFormat="1" ht="12" customHeight="1"/>
    <row r="273" customFormat="1" ht="12" customHeight="1"/>
    <row r="274" customFormat="1" ht="12" customHeight="1"/>
    <row r="275" customFormat="1" ht="12" customHeight="1"/>
    <row r="276" customFormat="1" ht="12" customHeight="1"/>
    <row r="277" customFormat="1" ht="12" customHeight="1"/>
    <row r="278" customFormat="1" ht="12" customHeight="1"/>
    <row r="279" customFormat="1" ht="12" customHeight="1"/>
    <row r="280" customFormat="1" ht="12" customHeight="1"/>
    <row r="281" customFormat="1" ht="12" customHeight="1"/>
    <row r="282" customFormat="1" ht="12" customHeight="1"/>
    <row r="283" customFormat="1" ht="12" customHeight="1"/>
    <row r="284" customFormat="1" ht="12" customHeight="1"/>
    <row r="285" customFormat="1" ht="12" customHeight="1"/>
    <row r="286" customFormat="1" ht="12" customHeight="1"/>
    <row r="287" customFormat="1" ht="12" customHeight="1"/>
    <row r="288" customFormat="1" ht="12" customHeight="1"/>
    <row r="289" customFormat="1" ht="12" customHeight="1"/>
    <row r="290" customFormat="1" ht="12" customHeight="1"/>
    <row r="291" customFormat="1" ht="12" customHeight="1"/>
    <row r="292" customFormat="1" ht="12" customHeight="1"/>
    <row r="293" customFormat="1" ht="12" customHeight="1"/>
    <row r="294" customFormat="1" ht="12" customHeight="1"/>
    <row r="295" customFormat="1" ht="12" customHeight="1"/>
    <row r="296" customFormat="1" ht="12" customHeight="1"/>
    <row r="297" customFormat="1" ht="12" customHeight="1"/>
    <row r="298" customFormat="1" ht="12" customHeight="1"/>
    <row r="299" customFormat="1" ht="12" customHeight="1"/>
    <row r="300" customFormat="1" ht="12" customHeight="1"/>
    <row r="301" customFormat="1" ht="12" customHeight="1"/>
    <row r="302" customFormat="1" ht="12" customHeight="1"/>
    <row r="303" customFormat="1" ht="12" customHeight="1"/>
    <row r="304" customFormat="1" ht="12" customHeight="1"/>
    <row r="305" customFormat="1" ht="12" customHeight="1"/>
    <row r="306" customFormat="1" ht="12" customHeight="1"/>
    <row r="307" customFormat="1" ht="12" customHeight="1"/>
    <row r="308" customFormat="1" ht="12" customHeight="1"/>
    <row r="309" customFormat="1" ht="12" customHeight="1"/>
    <row r="310" customFormat="1" ht="12" customHeight="1"/>
    <row r="311" customFormat="1" ht="12" customHeight="1"/>
    <row r="312" customFormat="1" ht="12" customHeight="1"/>
    <row r="313" customFormat="1" ht="12" customHeight="1"/>
    <row r="314" customFormat="1" ht="12" customHeight="1"/>
    <row r="315" customFormat="1" ht="12" customHeight="1"/>
    <row r="316" customFormat="1" ht="12" customHeight="1"/>
    <row r="317" customFormat="1" ht="12" customHeight="1"/>
    <row r="318" customFormat="1" ht="12" customHeight="1"/>
    <row r="319" customFormat="1" ht="12" customHeight="1"/>
    <row r="320" customFormat="1" ht="12" customHeight="1"/>
    <row r="321" customFormat="1" ht="12" customHeight="1"/>
    <row r="322" customFormat="1" ht="12" customHeight="1"/>
    <row r="323" customFormat="1" ht="12" customHeight="1"/>
    <row r="324" customFormat="1" ht="12" customHeight="1"/>
    <row r="325" customFormat="1" ht="12" customHeight="1"/>
    <row r="326" customFormat="1" ht="12" customHeight="1"/>
    <row r="327" customFormat="1" ht="12" customHeight="1"/>
    <row r="328" customFormat="1" ht="12" customHeight="1"/>
    <row r="329" customFormat="1" ht="12" customHeight="1"/>
    <row r="330" customFormat="1" ht="12" customHeight="1"/>
    <row r="331" customFormat="1" ht="12" customHeight="1"/>
    <row r="332" customFormat="1" ht="12" customHeight="1"/>
    <row r="333" customFormat="1" ht="12" customHeight="1"/>
    <row r="334" customFormat="1" ht="12" customHeight="1"/>
    <row r="335" customFormat="1" ht="12" customHeight="1"/>
    <row r="336" customFormat="1" ht="12" customHeight="1"/>
    <row r="337" customFormat="1" ht="12" customHeight="1"/>
    <row r="338" customFormat="1" ht="12" customHeight="1"/>
    <row r="339" customFormat="1" ht="12" customHeight="1"/>
    <row r="340" customFormat="1" ht="12" customHeight="1"/>
    <row r="341" customFormat="1" ht="12" customHeight="1"/>
    <row r="342" customFormat="1" ht="12" customHeight="1"/>
    <row r="343" customFormat="1" ht="12" customHeight="1"/>
    <row r="344" customFormat="1" ht="12" customHeight="1"/>
    <row r="345" customFormat="1" ht="12" customHeight="1"/>
    <row r="346" customFormat="1" ht="12" customHeight="1"/>
    <row r="347" customFormat="1" ht="12" customHeight="1"/>
    <row r="348" customFormat="1" ht="12" customHeight="1"/>
    <row r="349" customFormat="1" ht="12" customHeight="1"/>
    <row r="350" customFormat="1" ht="12" customHeight="1"/>
    <row r="351" customFormat="1" ht="12" customHeight="1"/>
    <row r="352" customFormat="1" ht="12" customHeight="1"/>
    <row r="353" customFormat="1" ht="12" customHeight="1"/>
    <row r="354" customFormat="1" ht="12" customHeight="1"/>
    <row r="355" customFormat="1" ht="12" customHeight="1"/>
    <row r="356" customFormat="1" ht="12" customHeight="1"/>
    <row r="357" customFormat="1" ht="12" customHeight="1"/>
    <row r="358" customFormat="1" ht="12" customHeight="1"/>
    <row r="359" customFormat="1" ht="12" customHeight="1"/>
    <row r="360" customFormat="1" ht="12" customHeight="1"/>
    <row r="361" customFormat="1" ht="12" customHeight="1"/>
    <row r="362" customFormat="1" ht="12" customHeight="1"/>
    <row r="363" customFormat="1" ht="12" customHeight="1"/>
    <row r="364" customFormat="1" ht="12" customHeight="1"/>
    <row r="365" customFormat="1" ht="12" customHeight="1"/>
    <row r="366" customFormat="1" ht="12" customHeight="1"/>
    <row r="367" customFormat="1" ht="12" customHeight="1"/>
    <row r="368" customFormat="1" ht="12" customHeight="1"/>
    <row r="369" customFormat="1" ht="12" customHeight="1"/>
    <row r="370" customFormat="1" ht="12" customHeight="1"/>
    <row r="371" customFormat="1" ht="12" customHeight="1"/>
    <row r="372" customFormat="1" ht="12" customHeight="1"/>
    <row r="373" customFormat="1" ht="12" customHeight="1"/>
    <row r="374" customFormat="1" ht="12" customHeight="1"/>
    <row r="375" customFormat="1" ht="12" customHeight="1"/>
    <row r="376" customFormat="1" ht="12" customHeight="1"/>
    <row r="377" customFormat="1" ht="12" customHeight="1"/>
    <row r="378" customFormat="1" ht="12" customHeight="1"/>
    <row r="379" customFormat="1" ht="12" customHeight="1"/>
    <row r="380" customFormat="1" ht="12" customHeight="1"/>
    <row r="381" customFormat="1" ht="12" customHeight="1"/>
    <row r="382" customFormat="1" ht="12" customHeight="1"/>
    <row r="383" customFormat="1" ht="12" customHeight="1"/>
    <row r="384" customFormat="1" ht="12" customHeight="1"/>
    <row r="385" customFormat="1" ht="12" customHeight="1"/>
    <row r="386" customFormat="1" ht="12" customHeight="1"/>
    <row r="387" customFormat="1" ht="12" customHeight="1"/>
    <row r="388" customFormat="1" ht="12" customHeight="1"/>
    <row r="389" customFormat="1" ht="12" customHeight="1"/>
    <row r="390" customFormat="1" ht="12" customHeight="1"/>
    <row r="391" customFormat="1" ht="12" customHeight="1"/>
    <row r="392" customFormat="1" ht="12" customHeight="1"/>
    <row r="393" customFormat="1" ht="12" customHeight="1"/>
    <row r="394" customFormat="1" ht="12" customHeight="1"/>
    <row r="395" customFormat="1" ht="12" customHeight="1"/>
    <row r="396" customFormat="1" ht="12" customHeight="1"/>
    <row r="397" customFormat="1" ht="12" customHeight="1"/>
    <row r="398" customFormat="1" ht="12" customHeight="1"/>
    <row r="399" customFormat="1" ht="12" customHeight="1"/>
    <row r="400" customFormat="1" ht="12" customHeight="1"/>
    <row r="401" customFormat="1" ht="12" customHeight="1"/>
    <row r="402" customFormat="1" ht="12" customHeight="1"/>
    <row r="403" customFormat="1" ht="12" customHeight="1"/>
    <row r="404" customFormat="1" ht="12" customHeight="1"/>
    <row r="405" customFormat="1" ht="12" customHeight="1"/>
    <row r="406" customFormat="1" ht="12" customHeight="1"/>
    <row r="407" customFormat="1" ht="12" customHeight="1"/>
    <row r="408" customFormat="1" ht="12" customHeight="1"/>
    <row r="409" customFormat="1" ht="12" customHeight="1"/>
    <row r="410" customFormat="1" ht="12" customHeight="1"/>
    <row r="411" customFormat="1" ht="12" customHeight="1"/>
    <row r="412" customFormat="1" ht="12" customHeight="1"/>
    <row r="413" customFormat="1" ht="12" customHeight="1"/>
    <row r="414" customFormat="1" ht="12" customHeight="1"/>
    <row r="415" customFormat="1" ht="12" customHeight="1"/>
    <row r="416" customFormat="1" ht="12" customHeight="1"/>
    <row r="417" customFormat="1" ht="12" customHeight="1"/>
    <row r="418" customFormat="1" ht="12" customHeight="1"/>
    <row r="419" customFormat="1" ht="12" customHeight="1"/>
    <row r="420" customFormat="1" ht="12" customHeight="1"/>
    <row r="421" customFormat="1" ht="12" customHeight="1"/>
    <row r="422" customFormat="1" ht="12" customHeight="1"/>
    <row r="423" customFormat="1" ht="12" customHeight="1"/>
    <row r="424" customFormat="1" ht="12" customHeight="1"/>
    <row r="425" customFormat="1" ht="12" customHeight="1"/>
    <row r="426" customFormat="1" ht="12" customHeight="1"/>
    <row r="427" customFormat="1" ht="12" customHeight="1"/>
    <row r="428" customFormat="1" ht="12" customHeight="1"/>
    <row r="429" customFormat="1" ht="12" customHeight="1"/>
    <row r="430" customFormat="1" ht="12" customHeight="1"/>
    <row r="431" customFormat="1" ht="12" customHeight="1"/>
    <row r="432" customFormat="1" ht="12" customHeight="1"/>
    <row r="433" customFormat="1" ht="12" customHeight="1"/>
    <row r="434" customFormat="1" ht="12" customHeight="1"/>
    <row r="435" customFormat="1" ht="12" customHeight="1"/>
    <row r="436" customFormat="1" ht="12" customHeight="1"/>
    <row r="437" customFormat="1" ht="12" customHeight="1"/>
    <row r="438" customFormat="1" ht="12" customHeight="1"/>
    <row r="439" customFormat="1" ht="12" customHeight="1"/>
    <row r="440" customFormat="1" ht="12" customHeight="1"/>
    <row r="441" customFormat="1" ht="12" customHeight="1"/>
    <row r="442" customFormat="1" ht="12" customHeight="1"/>
    <row r="443" customFormat="1" ht="12" customHeight="1"/>
    <row r="444" customFormat="1" ht="12" customHeight="1"/>
    <row r="445" customFormat="1" ht="12" customHeight="1"/>
    <row r="446" customFormat="1" ht="12" customHeight="1"/>
    <row r="447" customFormat="1" ht="12" customHeight="1"/>
    <row r="448" customFormat="1" ht="12" customHeight="1"/>
    <row r="449" customFormat="1" ht="12" customHeight="1"/>
    <row r="450" customFormat="1" ht="12" customHeight="1"/>
    <row r="451" customFormat="1" ht="12" customHeight="1"/>
    <row r="452" customFormat="1" ht="12" customHeight="1"/>
    <row r="453" customFormat="1" ht="12" customHeight="1"/>
    <row r="454" customFormat="1" ht="12" customHeight="1"/>
    <row r="455" customFormat="1" ht="12" customHeight="1"/>
    <row r="456" customFormat="1" ht="12" customHeight="1"/>
    <row r="457" customFormat="1" ht="12" customHeight="1"/>
    <row r="458" customFormat="1" ht="12" customHeight="1"/>
    <row r="459" customFormat="1" ht="12" customHeight="1"/>
    <row r="460" customFormat="1" ht="12" customHeight="1"/>
    <row r="461" customFormat="1" ht="12" customHeight="1"/>
    <row r="462" customFormat="1" ht="12" customHeight="1"/>
    <row r="463" customFormat="1" ht="12" customHeight="1"/>
    <row r="464" customFormat="1" ht="12" customHeight="1"/>
    <row r="465" customFormat="1" ht="12" customHeight="1"/>
    <row r="466" customFormat="1" ht="12" customHeight="1"/>
    <row r="467" customFormat="1" ht="12" customHeight="1"/>
    <row r="468" customFormat="1" ht="12" customHeight="1"/>
    <row r="469" customFormat="1" ht="12" customHeight="1"/>
    <row r="470" customFormat="1" ht="12" customHeight="1"/>
    <row r="471" customFormat="1" ht="12" customHeight="1"/>
    <row r="472" customFormat="1" ht="12" customHeight="1"/>
    <row r="473" customFormat="1" ht="12" customHeight="1"/>
    <row r="474" customFormat="1" ht="12" customHeight="1"/>
    <row r="475" customFormat="1" ht="12" customHeight="1"/>
    <row r="476" customFormat="1" ht="12" customHeight="1"/>
    <row r="477" customFormat="1" ht="12" customHeight="1"/>
    <row r="478" customFormat="1" ht="12" customHeight="1"/>
    <row r="479" customFormat="1" ht="12" customHeight="1"/>
    <row r="480" customFormat="1" ht="12" customHeight="1"/>
    <row r="481" customFormat="1" ht="12" customHeight="1"/>
    <row r="482" customFormat="1" ht="12" customHeight="1"/>
    <row r="483" customFormat="1" ht="12" customHeight="1"/>
    <row r="484" customFormat="1" ht="12" customHeight="1"/>
    <row r="485" customFormat="1" ht="12" customHeight="1"/>
    <row r="486" customFormat="1" ht="12" customHeight="1"/>
    <row r="487" customFormat="1" ht="12" customHeight="1"/>
    <row r="488" customFormat="1" ht="12" customHeight="1"/>
    <row r="489" customFormat="1" ht="12" customHeight="1"/>
    <row r="490" customFormat="1" ht="12" customHeight="1"/>
    <row r="491" customFormat="1" ht="12" customHeight="1"/>
    <row r="492" customFormat="1" ht="12" customHeight="1"/>
    <row r="493" customFormat="1" ht="12" customHeight="1"/>
    <row r="494" customFormat="1" ht="12" customHeight="1"/>
    <row r="495" customFormat="1" ht="12" customHeight="1"/>
    <row r="496" customFormat="1" ht="12" customHeight="1"/>
    <row r="497" customFormat="1" ht="12" customHeight="1"/>
    <row r="498" customFormat="1" ht="12" customHeight="1"/>
    <row r="499" customFormat="1" ht="12" customHeight="1"/>
    <row r="500" customFormat="1" ht="12" customHeight="1"/>
    <row r="501" customFormat="1" ht="12" customHeight="1"/>
    <row r="502" customFormat="1" ht="12" customHeight="1"/>
    <row r="503" customFormat="1" ht="12" customHeight="1"/>
    <row r="504" customFormat="1" ht="12" customHeight="1"/>
    <row r="505" customFormat="1" ht="12" customHeight="1"/>
    <row r="506" customFormat="1" ht="12" customHeight="1"/>
    <row r="507" customFormat="1" ht="12" customHeight="1"/>
    <row r="508" customFormat="1" ht="12" customHeight="1"/>
    <row r="509" customFormat="1" ht="12" customHeight="1"/>
    <row r="510" customFormat="1" ht="12" customHeight="1"/>
    <row r="511" customFormat="1" ht="12" customHeight="1"/>
    <row r="512" customFormat="1" ht="12" customHeight="1"/>
    <row r="513" customFormat="1" ht="12" customHeight="1"/>
    <row r="514" customFormat="1" ht="12" customHeight="1"/>
    <row r="515" customFormat="1" ht="12" customHeight="1"/>
    <row r="516" customFormat="1" ht="12" customHeight="1"/>
    <row r="517" customFormat="1" ht="12" customHeight="1"/>
    <row r="518" customFormat="1" ht="12" customHeight="1"/>
    <row r="519" customFormat="1" ht="12" customHeight="1"/>
    <row r="520" customFormat="1" ht="12" customHeight="1"/>
    <row r="521" customFormat="1" ht="12" customHeight="1"/>
    <row r="522" customFormat="1" ht="12" customHeight="1"/>
    <row r="523" customFormat="1" ht="12" customHeight="1"/>
    <row r="524" customFormat="1" ht="12" customHeight="1"/>
    <row r="525" customFormat="1" ht="12" customHeight="1"/>
    <row r="526" customFormat="1" ht="12" customHeight="1"/>
    <row r="527" customFormat="1" ht="12" customHeight="1"/>
    <row r="528" customFormat="1" ht="12" customHeight="1"/>
    <row r="529" customFormat="1" ht="12" customHeight="1"/>
    <row r="530" customFormat="1" ht="12" customHeight="1"/>
    <row r="531" customFormat="1" ht="12" customHeight="1"/>
    <row r="532" customFormat="1" ht="12" customHeight="1"/>
    <row r="533" customFormat="1" ht="12" customHeight="1"/>
    <row r="534" customFormat="1" ht="12" customHeight="1"/>
    <row r="535" customFormat="1" ht="12" customHeight="1"/>
    <row r="536" customFormat="1" ht="12" customHeight="1"/>
    <row r="537" customFormat="1" ht="12" customHeight="1"/>
    <row r="538" customFormat="1" ht="12" customHeight="1"/>
    <row r="539" customFormat="1" ht="12" customHeight="1"/>
    <row r="540" customFormat="1" ht="12" customHeight="1"/>
    <row r="541" customFormat="1" ht="12" customHeight="1"/>
    <row r="542" customFormat="1" ht="12" customHeight="1"/>
    <row r="543" customFormat="1" ht="12" customHeight="1"/>
    <row r="544" customFormat="1" ht="12" customHeight="1"/>
    <row r="545" customFormat="1" ht="12" customHeight="1"/>
    <row r="546" customFormat="1" ht="12" customHeight="1"/>
    <row r="547" customFormat="1" ht="12" customHeight="1"/>
    <row r="548" customFormat="1" ht="12" customHeight="1"/>
    <row r="549" customFormat="1" ht="12" customHeight="1"/>
    <row r="550" customFormat="1" ht="12" customHeight="1"/>
    <row r="551" customFormat="1" ht="12" customHeight="1"/>
    <row r="552" customFormat="1" ht="12" customHeight="1"/>
    <row r="553" customFormat="1" ht="12" customHeight="1"/>
    <row r="554" customFormat="1" ht="12" customHeight="1"/>
    <row r="555" customFormat="1" ht="12" customHeight="1"/>
    <row r="556" customFormat="1" ht="12" customHeight="1"/>
    <row r="557" customFormat="1" ht="12" customHeight="1"/>
    <row r="558" customFormat="1" ht="12" customHeight="1"/>
    <row r="559" customFormat="1" ht="12" customHeight="1"/>
    <row r="560" customFormat="1" ht="12" customHeight="1"/>
    <row r="561" customFormat="1" ht="12" customHeight="1"/>
    <row r="562" customFormat="1" ht="12" customHeight="1"/>
    <row r="563" customFormat="1" ht="12" customHeight="1"/>
    <row r="564" customFormat="1" ht="12" customHeight="1"/>
    <row r="565" customFormat="1" ht="12" customHeight="1"/>
    <row r="566" customFormat="1" ht="12" customHeight="1"/>
    <row r="567" customFormat="1" ht="12" customHeight="1"/>
    <row r="568" customFormat="1" ht="12" customHeight="1"/>
    <row r="569" customFormat="1" ht="12" customHeight="1"/>
    <row r="570" customFormat="1" ht="12" customHeight="1"/>
    <row r="571" customFormat="1" ht="12" customHeight="1"/>
    <row r="572" customFormat="1" ht="12" customHeight="1"/>
    <row r="573" customFormat="1" ht="12" customHeight="1"/>
    <row r="574" customFormat="1" ht="12" customHeight="1"/>
    <row r="575" customFormat="1" ht="12" customHeight="1"/>
    <row r="576" customFormat="1" ht="12" customHeight="1"/>
    <row r="577" customFormat="1" ht="12" customHeight="1"/>
    <row r="578" customFormat="1" ht="12" customHeight="1"/>
    <row r="579" customFormat="1" ht="12" customHeight="1"/>
    <row r="580" customFormat="1" ht="12" customHeight="1"/>
    <row r="581" customFormat="1" ht="12" customHeight="1"/>
    <row r="582" customFormat="1" ht="12" customHeight="1"/>
    <row r="583" customFormat="1" ht="12" customHeight="1"/>
    <row r="584" customFormat="1" ht="12" customHeight="1"/>
    <row r="585" customFormat="1" ht="12" customHeight="1"/>
    <row r="586" customFormat="1" ht="12" customHeight="1"/>
    <row r="587" customFormat="1" ht="12" customHeight="1"/>
    <row r="588" customFormat="1" ht="12" customHeight="1"/>
    <row r="589" customFormat="1" ht="12" customHeight="1"/>
    <row r="590" customFormat="1" ht="12" customHeight="1"/>
    <row r="591" customFormat="1" ht="12" customHeight="1"/>
    <row r="592" customFormat="1" ht="12" customHeight="1"/>
    <row r="593" customFormat="1" ht="12" customHeight="1"/>
    <row r="594" customFormat="1" ht="12" customHeight="1"/>
    <row r="595" customFormat="1" ht="12" customHeight="1"/>
    <row r="596" customFormat="1" ht="12" customHeight="1"/>
    <row r="597" customFormat="1" ht="12" customHeight="1"/>
    <row r="598" customFormat="1" ht="12" customHeight="1"/>
    <row r="599" customFormat="1" ht="12" customHeight="1"/>
    <row r="600" customFormat="1" ht="12" customHeight="1"/>
    <row r="601" customFormat="1" ht="12" customHeight="1"/>
    <row r="602" customFormat="1" ht="12" customHeight="1"/>
    <row r="603" customFormat="1" ht="12" customHeight="1"/>
    <row r="604" customFormat="1" ht="12" customHeight="1"/>
    <row r="605" customFormat="1" ht="12" customHeight="1"/>
    <row r="606" customFormat="1" ht="12" customHeight="1"/>
    <row r="607" customFormat="1" ht="12" customHeight="1"/>
    <row r="608" customFormat="1" ht="12" customHeight="1"/>
    <row r="609" customFormat="1" ht="12" customHeight="1"/>
    <row r="610" customFormat="1" ht="12" customHeight="1"/>
    <row r="611" customFormat="1" ht="12" customHeight="1"/>
    <row r="612" customFormat="1" ht="12" customHeight="1"/>
    <row r="613" customFormat="1" ht="12" customHeight="1"/>
    <row r="614" customFormat="1" ht="12" customHeight="1"/>
    <row r="615" customFormat="1" ht="12" customHeight="1"/>
    <row r="616" customFormat="1" ht="12" customHeight="1"/>
    <row r="617" customFormat="1" ht="12" customHeight="1"/>
    <row r="618" customFormat="1" ht="12" customHeight="1"/>
    <row r="619" customFormat="1" ht="12" customHeight="1"/>
    <row r="620" customFormat="1" ht="12" customHeight="1"/>
    <row r="621" customFormat="1" ht="12" customHeight="1"/>
    <row r="622" customFormat="1" ht="12" customHeight="1"/>
    <row r="623" customFormat="1" ht="12" customHeight="1"/>
    <row r="624" customFormat="1" ht="12" customHeight="1"/>
    <row r="625" customFormat="1" ht="12" customHeight="1"/>
    <row r="626" customFormat="1" ht="12" customHeight="1"/>
    <row r="627" customFormat="1" ht="12" customHeight="1"/>
    <row r="628" customFormat="1" ht="12" customHeight="1"/>
    <row r="629" customFormat="1" ht="12" customHeight="1"/>
    <row r="630" customFormat="1" ht="12" customHeight="1"/>
    <row r="631" customFormat="1" ht="12" customHeight="1"/>
    <row r="632" customFormat="1" ht="12" customHeight="1"/>
    <row r="633" customFormat="1" ht="12" customHeight="1"/>
    <row r="634" customFormat="1" ht="12" customHeight="1"/>
    <row r="635" customFormat="1" ht="12" customHeight="1"/>
    <row r="636" customFormat="1" ht="12" customHeight="1"/>
    <row r="637" customFormat="1" ht="12" customHeight="1"/>
    <row r="638" customFormat="1" ht="12" customHeight="1"/>
    <row r="639" customFormat="1" ht="12" customHeight="1"/>
    <row r="640" customFormat="1" ht="12" customHeight="1"/>
    <row r="641" customFormat="1" ht="12" customHeight="1"/>
    <row r="642" customFormat="1" ht="12" customHeight="1"/>
    <row r="643" customFormat="1" ht="12" customHeight="1"/>
    <row r="644" customFormat="1" ht="12" customHeight="1"/>
    <row r="645" customFormat="1" ht="12" customHeight="1"/>
    <row r="646" customFormat="1" ht="12" customHeight="1"/>
    <row r="647" customFormat="1" ht="12" customHeight="1"/>
    <row r="648" customFormat="1" ht="12" customHeight="1"/>
    <row r="649" customFormat="1" ht="12" customHeight="1"/>
    <row r="650" customFormat="1" ht="12" customHeight="1"/>
    <row r="651" customFormat="1" ht="12" customHeight="1"/>
    <row r="652" customFormat="1" ht="12" customHeight="1"/>
    <row r="653" customFormat="1" ht="12" customHeight="1"/>
    <row r="654" customFormat="1" ht="12" customHeight="1"/>
    <row r="655" customFormat="1" ht="12" customHeight="1"/>
    <row r="656" customFormat="1" ht="12" customHeight="1"/>
    <row r="657" customFormat="1" ht="12" customHeight="1"/>
    <row r="658" customFormat="1" ht="12" customHeight="1"/>
    <row r="659" customFormat="1" ht="12" customHeight="1"/>
    <row r="660" customFormat="1" ht="12" customHeight="1"/>
    <row r="661" customFormat="1" ht="12" customHeight="1"/>
    <row r="662" customFormat="1" ht="12" customHeight="1"/>
    <row r="663" customFormat="1" ht="12" customHeight="1"/>
    <row r="664" customFormat="1" ht="12" customHeight="1"/>
    <row r="665" customFormat="1" ht="12" customHeight="1"/>
    <row r="666" customFormat="1" ht="12" customHeight="1"/>
    <row r="667" customFormat="1" ht="12" customHeight="1"/>
    <row r="668" customFormat="1" ht="12" customHeight="1"/>
    <row r="669" customFormat="1" ht="12" customHeight="1"/>
    <row r="670" customFormat="1" ht="12" customHeight="1"/>
    <row r="671" customFormat="1" ht="12" customHeight="1"/>
    <row r="672" customFormat="1" ht="12" customHeight="1"/>
    <row r="673" customFormat="1" ht="12" customHeight="1"/>
    <row r="674" customFormat="1" ht="12" customHeight="1"/>
    <row r="675" customFormat="1" ht="12" customHeight="1"/>
    <row r="676" customFormat="1" ht="12" customHeight="1"/>
    <row r="677" customFormat="1" ht="12" customHeight="1"/>
    <row r="678" customFormat="1" ht="12" customHeight="1"/>
    <row r="679" customFormat="1" ht="12" customHeight="1"/>
    <row r="680" customFormat="1" ht="12" customHeight="1"/>
    <row r="681" customFormat="1" ht="12" customHeight="1"/>
    <row r="682" customFormat="1" ht="12" customHeight="1"/>
    <row r="683" customFormat="1" ht="12" customHeight="1"/>
    <row r="684" customFormat="1" ht="12" customHeight="1"/>
    <row r="685" customFormat="1" ht="12" customHeight="1"/>
    <row r="686" customFormat="1" ht="12" customHeight="1"/>
    <row r="687" customFormat="1" ht="12" customHeight="1"/>
    <row r="688" customFormat="1" ht="12" customHeight="1"/>
    <row r="689" customFormat="1" ht="12" customHeight="1"/>
    <row r="690" customFormat="1" ht="12" customHeight="1"/>
    <row r="691" customFormat="1" ht="12" customHeight="1"/>
    <row r="692" customFormat="1" ht="12" customHeight="1"/>
    <row r="693" customFormat="1" ht="12" customHeight="1"/>
    <row r="694" customFormat="1" ht="12" customHeight="1"/>
    <row r="695" customFormat="1" ht="12" customHeight="1"/>
    <row r="696" customFormat="1" ht="12" customHeight="1"/>
    <row r="697" customFormat="1" ht="12" customHeight="1"/>
    <row r="698" customFormat="1" ht="12" customHeight="1"/>
    <row r="699" customFormat="1" ht="12" customHeight="1"/>
    <row r="700" customFormat="1" ht="12" customHeight="1"/>
    <row r="701" customFormat="1" ht="12" customHeight="1"/>
    <row r="702" customFormat="1" ht="12" customHeight="1"/>
    <row r="703" customFormat="1" ht="12" customHeight="1"/>
    <row r="704" customFormat="1" ht="12" customHeight="1"/>
    <row r="705" customFormat="1" ht="12" customHeight="1"/>
    <row r="706" customFormat="1" ht="12" customHeight="1"/>
    <row r="707" customFormat="1" ht="12" customHeight="1"/>
    <row r="708" customFormat="1" ht="12" customHeight="1"/>
    <row r="709" customFormat="1" ht="12" customHeight="1"/>
    <row r="710" customFormat="1" ht="12" customHeight="1"/>
    <row r="711" customFormat="1" ht="12" customHeight="1"/>
    <row r="712" customFormat="1" ht="12" customHeight="1"/>
    <row r="713" customFormat="1" ht="12" customHeight="1"/>
    <row r="714" customFormat="1" ht="12" customHeight="1"/>
    <row r="715" customFormat="1" ht="12" customHeight="1"/>
    <row r="716" customFormat="1" ht="12" customHeight="1"/>
    <row r="717" customFormat="1" ht="12" customHeight="1"/>
    <row r="718" customFormat="1" ht="12" customHeight="1"/>
    <row r="719" customFormat="1" ht="12" customHeight="1"/>
    <row r="720" customFormat="1" ht="12" customHeight="1"/>
    <row r="721" customFormat="1" ht="12" customHeight="1"/>
    <row r="722" customFormat="1" ht="12" customHeight="1"/>
    <row r="723" customFormat="1" ht="12" customHeight="1"/>
    <row r="724" customFormat="1" ht="12" customHeight="1"/>
    <row r="725" customFormat="1" ht="12" customHeight="1"/>
    <row r="726" customFormat="1" ht="12" customHeight="1"/>
    <row r="727" customFormat="1" ht="12" customHeight="1"/>
    <row r="728" customFormat="1" ht="12" customHeight="1"/>
    <row r="729" customFormat="1" ht="12" customHeight="1"/>
    <row r="730" customFormat="1" ht="12" customHeight="1"/>
    <row r="731" customFormat="1" ht="12" customHeight="1"/>
    <row r="732" customFormat="1" ht="12" customHeight="1"/>
    <row r="733" customFormat="1" ht="12" customHeight="1"/>
    <row r="734" customFormat="1" ht="12" customHeight="1"/>
    <row r="735" customFormat="1" ht="12" customHeight="1"/>
    <row r="736" customFormat="1" ht="12" customHeight="1"/>
    <row r="737" customFormat="1" ht="12" customHeight="1"/>
    <row r="738" customFormat="1" ht="12" customHeight="1"/>
    <row r="739" customFormat="1" ht="12" customHeight="1"/>
    <row r="740" customFormat="1" ht="12" customHeight="1"/>
    <row r="741" customFormat="1" ht="12" customHeight="1"/>
    <row r="742" customFormat="1" ht="12" customHeight="1"/>
    <row r="743" customFormat="1" ht="12" customHeight="1"/>
    <row r="744" customFormat="1" ht="12" customHeight="1"/>
    <row r="745" customFormat="1" ht="12" customHeight="1"/>
    <row r="746" customFormat="1" ht="12" customHeight="1"/>
    <row r="747" customFormat="1" ht="12" customHeight="1"/>
    <row r="748" customFormat="1" ht="12" customHeight="1"/>
    <row r="749" customFormat="1" ht="12" customHeight="1"/>
    <row r="750" customFormat="1" ht="12" customHeight="1"/>
    <row r="751" customFormat="1" ht="12" customHeight="1"/>
    <row r="752" customFormat="1" ht="12" customHeight="1"/>
    <row r="753" customFormat="1" ht="12" customHeight="1"/>
    <row r="754" customFormat="1" ht="12" customHeight="1"/>
    <row r="755" customFormat="1" ht="12" customHeight="1"/>
    <row r="756" customFormat="1" ht="12" customHeight="1"/>
    <row r="757" customFormat="1" ht="12" customHeight="1"/>
    <row r="758" customFormat="1" ht="12" customHeight="1"/>
    <row r="759" customFormat="1" ht="12" customHeight="1"/>
    <row r="760" customFormat="1" ht="12" customHeight="1"/>
    <row r="761" customFormat="1" ht="12" customHeight="1"/>
    <row r="762" customFormat="1" ht="12" customHeight="1"/>
    <row r="763" customFormat="1" ht="12" customHeight="1"/>
    <row r="764" customFormat="1" ht="12" customHeight="1"/>
    <row r="765" customFormat="1" ht="12" customHeight="1"/>
    <row r="766" customFormat="1" ht="12" customHeight="1"/>
    <row r="767" customFormat="1" ht="12" customHeight="1"/>
    <row r="768" customFormat="1" ht="12" customHeight="1"/>
    <row r="769" customFormat="1" ht="12" customHeight="1"/>
    <row r="770" customFormat="1" ht="12" customHeight="1"/>
    <row r="771" customFormat="1" ht="12" customHeight="1"/>
    <row r="772" customFormat="1" ht="12" customHeight="1"/>
    <row r="773" customFormat="1" ht="12" customHeight="1"/>
    <row r="774" customFormat="1" ht="12" customHeight="1"/>
    <row r="775" customFormat="1" ht="12" customHeight="1"/>
    <row r="776" customFormat="1" ht="12" customHeight="1"/>
    <row r="777" customFormat="1" ht="12" customHeight="1"/>
    <row r="778" customFormat="1" ht="12" customHeight="1"/>
    <row r="779" customFormat="1" ht="12" customHeight="1"/>
    <row r="780" customFormat="1" ht="12" customHeight="1"/>
    <row r="781" customFormat="1" ht="12" customHeight="1"/>
    <row r="782" customFormat="1" ht="12" customHeight="1"/>
    <row r="783" customFormat="1" ht="12" customHeight="1"/>
    <row r="784" customFormat="1" ht="12" customHeight="1"/>
    <row r="785" customFormat="1" ht="12" customHeight="1"/>
    <row r="786" customFormat="1" ht="12" customHeight="1"/>
    <row r="787" customFormat="1" ht="12" customHeight="1"/>
    <row r="788" customFormat="1" ht="12" customHeight="1"/>
    <row r="789" customFormat="1" ht="12" customHeight="1"/>
    <row r="790" customFormat="1" ht="12" customHeight="1"/>
    <row r="791" customFormat="1" ht="12" customHeight="1"/>
    <row r="792" customFormat="1" ht="12" customHeight="1"/>
    <row r="793" customFormat="1" ht="12" customHeight="1"/>
    <row r="794" customFormat="1" ht="12" customHeight="1"/>
    <row r="795" customFormat="1" ht="12" customHeight="1"/>
    <row r="796" customFormat="1" ht="12" customHeight="1"/>
    <row r="797" customFormat="1" ht="12" customHeight="1"/>
    <row r="798" customFormat="1" ht="12" customHeight="1"/>
    <row r="799" customFormat="1" ht="12" customHeight="1"/>
    <row r="800" customFormat="1" ht="12" customHeight="1"/>
    <row r="801" customFormat="1" ht="12" customHeight="1"/>
    <row r="802" customFormat="1" ht="12" customHeight="1"/>
    <row r="803" customFormat="1" ht="12" customHeight="1"/>
    <row r="804" customFormat="1" ht="12" customHeight="1"/>
    <row r="805" customFormat="1" ht="12" customHeight="1"/>
    <row r="806" customFormat="1" ht="12" customHeight="1"/>
    <row r="807" customFormat="1" ht="12" customHeight="1"/>
    <row r="808" customFormat="1" ht="12" customHeight="1"/>
    <row r="809" customFormat="1" ht="12" customHeight="1"/>
    <row r="810" customFormat="1" ht="12" customHeight="1"/>
    <row r="811" customFormat="1" ht="12" customHeight="1"/>
    <row r="812" customFormat="1" ht="12" customHeight="1"/>
    <row r="813" customFormat="1" ht="12" customHeight="1"/>
    <row r="814" customFormat="1" ht="12" customHeight="1"/>
    <row r="815" customFormat="1" ht="12" customHeight="1"/>
    <row r="816" customFormat="1" ht="12" customHeight="1"/>
    <row r="817" customFormat="1" ht="12" customHeight="1"/>
    <row r="818" customFormat="1" ht="12" customHeight="1"/>
    <row r="819" customFormat="1" ht="12" customHeight="1"/>
    <row r="820" customFormat="1" ht="12" customHeight="1"/>
    <row r="821" customFormat="1" ht="12" customHeight="1"/>
    <row r="822" customFormat="1" ht="12" customHeight="1"/>
    <row r="823" customFormat="1" ht="12" customHeight="1"/>
    <row r="824" customFormat="1" ht="12" customHeight="1"/>
    <row r="825" customFormat="1" ht="12" customHeight="1"/>
    <row r="826" customFormat="1" ht="12" customHeight="1"/>
    <row r="827" customFormat="1" ht="12" customHeight="1"/>
    <row r="828" customFormat="1" ht="12" customHeight="1"/>
    <row r="829" customFormat="1" ht="12" customHeight="1"/>
    <row r="830" customFormat="1" ht="12" customHeight="1"/>
    <row r="831" customFormat="1" ht="12" customHeight="1"/>
    <row r="832" customFormat="1" ht="12" customHeight="1"/>
    <row r="833" customFormat="1" ht="12" customHeight="1"/>
    <row r="834" customFormat="1" ht="12" customHeight="1"/>
    <row r="835" customFormat="1" ht="12" customHeight="1"/>
    <row r="836" customFormat="1" ht="12" customHeight="1"/>
    <row r="837" customFormat="1" ht="12" customHeight="1"/>
    <row r="838" customFormat="1" ht="12" customHeight="1"/>
    <row r="839" customFormat="1" ht="12" customHeight="1"/>
    <row r="840" customFormat="1" ht="12" customHeight="1"/>
    <row r="841" customFormat="1" ht="12" customHeight="1"/>
    <row r="842" customFormat="1" ht="12" customHeight="1"/>
    <row r="843" customFormat="1" ht="12" customHeight="1"/>
    <row r="844" customFormat="1" ht="12" customHeight="1"/>
    <row r="845" customFormat="1" ht="12" customHeight="1"/>
    <row r="846" customFormat="1" ht="12" customHeight="1"/>
    <row r="847" customFormat="1" ht="12" customHeight="1"/>
    <row r="848" customFormat="1" ht="12" customHeight="1"/>
    <row r="849" customFormat="1" ht="12" customHeight="1"/>
    <row r="850" customFormat="1" ht="12" customHeight="1"/>
    <row r="851" customFormat="1" ht="12" customHeight="1"/>
    <row r="852" customFormat="1" ht="12" customHeight="1"/>
    <row r="853" customFormat="1" ht="12" customHeight="1"/>
    <row r="854" customFormat="1" ht="12" customHeight="1"/>
    <row r="855" customFormat="1" ht="12" customHeight="1"/>
    <row r="856" customFormat="1" ht="12" customHeight="1"/>
    <row r="857" customFormat="1" ht="12" customHeight="1"/>
    <row r="858" customFormat="1" ht="12" customHeight="1"/>
    <row r="859" customFormat="1" ht="12" customHeight="1"/>
    <row r="860" customFormat="1" ht="12" customHeight="1"/>
    <row r="861" customFormat="1" ht="12" customHeight="1"/>
    <row r="862" customFormat="1" ht="12" customHeight="1"/>
    <row r="863" customFormat="1" ht="12" customHeight="1"/>
    <row r="864" customFormat="1" ht="12" customHeight="1"/>
    <row r="865" customFormat="1" ht="12" customHeight="1"/>
    <row r="866" customFormat="1" ht="12" customHeight="1"/>
    <row r="867" customFormat="1" ht="12" customHeight="1"/>
    <row r="868" customFormat="1" ht="12" customHeight="1"/>
    <row r="869" customFormat="1" ht="12" customHeight="1"/>
    <row r="870" customFormat="1" ht="12" customHeight="1"/>
    <row r="871" customFormat="1" ht="12" customHeight="1"/>
    <row r="872" customFormat="1" ht="12" customHeight="1"/>
    <row r="873" customFormat="1" ht="12" customHeight="1"/>
    <row r="874" customFormat="1" ht="12" customHeight="1"/>
    <row r="875" customFormat="1" ht="12" customHeight="1"/>
    <row r="876" customFormat="1" ht="12" customHeight="1"/>
    <row r="877" customFormat="1" ht="12" customHeight="1"/>
    <row r="878" customFormat="1" ht="12" customHeight="1"/>
    <row r="879" customFormat="1" ht="12" customHeight="1"/>
    <row r="880" customFormat="1" ht="12" customHeight="1"/>
    <row r="881" customFormat="1" ht="12" customHeight="1"/>
    <row r="882" customFormat="1" ht="12" customHeight="1"/>
    <row r="883" customFormat="1" ht="12" customHeight="1"/>
    <row r="884" customFormat="1" ht="12" customHeight="1"/>
    <row r="885" customFormat="1" ht="12" customHeight="1"/>
    <row r="886" customFormat="1" ht="12" customHeight="1"/>
    <row r="887" customFormat="1" ht="12" customHeight="1"/>
    <row r="888" customFormat="1" ht="12" customHeight="1"/>
    <row r="889" customFormat="1" ht="12" customHeight="1"/>
    <row r="890" customFormat="1" ht="12" customHeight="1"/>
    <row r="891" customFormat="1" ht="12" customHeight="1"/>
    <row r="892" customFormat="1" ht="12" customHeight="1"/>
    <row r="893" customFormat="1" ht="12" customHeight="1"/>
    <row r="894" customFormat="1" ht="12" customHeight="1"/>
    <row r="895" customFormat="1" ht="12" customHeight="1"/>
    <row r="896" customFormat="1" ht="12" customHeight="1"/>
    <row r="897" customFormat="1" ht="12" customHeight="1"/>
    <row r="898" customFormat="1" ht="12" customHeight="1"/>
    <row r="899" customFormat="1" ht="12" customHeight="1"/>
    <row r="900" customFormat="1" ht="12" customHeight="1"/>
    <row r="901" customFormat="1" ht="12" customHeight="1"/>
    <row r="902" customFormat="1" ht="12" customHeight="1"/>
    <row r="903" customFormat="1" ht="12" customHeight="1"/>
    <row r="904" customFormat="1" ht="12" customHeight="1"/>
    <row r="905" customFormat="1" ht="12" customHeight="1"/>
    <row r="906" customFormat="1" ht="12" customHeight="1"/>
    <row r="907" customFormat="1" ht="12" customHeight="1"/>
    <row r="908" customFormat="1" ht="12" customHeight="1"/>
    <row r="909" customFormat="1" ht="12" customHeight="1"/>
    <row r="910" customFormat="1" ht="12" customHeight="1"/>
    <row r="911" customFormat="1" ht="12" customHeight="1"/>
    <row r="912" customFormat="1" ht="12" customHeight="1"/>
    <row r="913" customFormat="1" ht="12" customHeight="1"/>
    <row r="914" customFormat="1" ht="12" customHeight="1"/>
    <row r="915" customFormat="1" ht="12" customHeight="1"/>
    <row r="916" customFormat="1" ht="12" customHeight="1"/>
    <row r="917" customFormat="1" ht="12" customHeight="1"/>
    <row r="918" customFormat="1" ht="12" customHeight="1"/>
    <row r="919" customFormat="1" ht="12" customHeight="1"/>
    <row r="920" customFormat="1" ht="12" customHeight="1"/>
    <row r="921" customFormat="1" ht="12" customHeight="1"/>
    <row r="922" customFormat="1" ht="12" customHeight="1"/>
    <row r="923" customFormat="1" ht="12" customHeight="1"/>
    <row r="924" customFormat="1" ht="12" customHeight="1"/>
    <row r="925" customFormat="1" ht="12" customHeight="1"/>
    <row r="926" customFormat="1" ht="12" customHeight="1"/>
    <row r="927" customFormat="1" ht="12" customHeight="1"/>
    <row r="928" customFormat="1" ht="12" customHeight="1"/>
    <row r="929" customFormat="1" ht="12" customHeight="1"/>
    <row r="930" customFormat="1" ht="12" customHeight="1"/>
    <row r="931" customFormat="1" ht="12" customHeight="1"/>
    <row r="932" customFormat="1" ht="12" customHeight="1"/>
    <row r="933" customFormat="1" ht="12" customHeight="1"/>
    <row r="934" customFormat="1" ht="12" customHeight="1"/>
    <row r="935" customFormat="1" ht="12" customHeight="1"/>
    <row r="936" customFormat="1" ht="12" customHeight="1"/>
    <row r="937" customFormat="1" ht="12" customHeight="1"/>
    <row r="938" customFormat="1" ht="12" customHeight="1"/>
    <row r="939" customFormat="1" ht="12" customHeight="1"/>
    <row r="940" customFormat="1" ht="12" customHeight="1"/>
    <row r="941" customFormat="1" ht="12" customHeight="1"/>
    <row r="942" customFormat="1" ht="12" customHeight="1"/>
    <row r="943" customFormat="1" ht="12" customHeight="1"/>
    <row r="944" customFormat="1" ht="12" customHeight="1"/>
    <row r="945" customFormat="1" ht="12" customHeight="1"/>
    <row r="946" customFormat="1" ht="12" customHeight="1"/>
    <row r="947" customFormat="1" ht="12" customHeight="1"/>
    <row r="948" customFormat="1" ht="12" customHeight="1"/>
    <row r="949" customFormat="1" ht="12" customHeight="1"/>
    <row r="950" customFormat="1" ht="12" customHeight="1"/>
    <row r="951" customFormat="1" ht="12" customHeight="1"/>
    <row r="952" customFormat="1" ht="12" customHeight="1"/>
    <row r="953" customFormat="1" ht="12" customHeight="1"/>
    <row r="954" customFormat="1" ht="12" customHeight="1"/>
    <row r="955" customFormat="1" ht="12" customHeight="1"/>
    <row r="956" customFormat="1" ht="12" customHeight="1"/>
    <row r="957" customFormat="1" ht="12" customHeight="1"/>
    <row r="958" customFormat="1" ht="12" customHeight="1"/>
    <row r="959" customFormat="1" ht="12" customHeight="1"/>
    <row r="960" customFormat="1" ht="12" customHeight="1"/>
    <row r="961" customFormat="1" ht="12" customHeight="1"/>
    <row r="962" customFormat="1" ht="12" customHeight="1"/>
    <row r="963" customFormat="1" ht="12" customHeight="1"/>
    <row r="964" customFormat="1" ht="12" customHeight="1"/>
    <row r="965" customFormat="1" ht="12" customHeight="1"/>
    <row r="966" customFormat="1" ht="12" customHeight="1"/>
    <row r="967" customFormat="1" ht="12" customHeight="1"/>
    <row r="968" customFormat="1" ht="12" customHeight="1"/>
    <row r="969" customFormat="1" ht="12" customHeight="1"/>
    <row r="970" customFormat="1" ht="12" customHeight="1"/>
    <row r="971" customFormat="1" ht="12" customHeight="1"/>
    <row r="972" customFormat="1" ht="12" customHeight="1"/>
    <row r="973" customFormat="1" ht="12" customHeight="1"/>
    <row r="974" customFormat="1" ht="12" customHeight="1"/>
    <row r="975" customFormat="1" ht="12" customHeight="1"/>
    <row r="976" customFormat="1" ht="12" customHeight="1"/>
    <row r="977" customFormat="1" ht="12" customHeight="1"/>
    <row r="978" customFormat="1" ht="12" customHeight="1"/>
    <row r="979" customFormat="1" ht="12" customHeight="1"/>
    <row r="980" customFormat="1" ht="12" customHeight="1"/>
    <row r="981" customFormat="1" ht="12" customHeight="1"/>
    <row r="982" customFormat="1" ht="12" customHeight="1"/>
    <row r="983" customFormat="1" ht="12" customHeight="1"/>
    <row r="984" customFormat="1" ht="12" customHeight="1"/>
    <row r="985" customFormat="1" ht="12" customHeight="1"/>
    <row r="986" customFormat="1" ht="12" customHeight="1"/>
    <row r="987" customFormat="1" ht="12" customHeight="1"/>
    <row r="988" customFormat="1" ht="12" customHeight="1"/>
    <row r="989" customFormat="1" ht="12" customHeight="1"/>
    <row r="990" customFormat="1" ht="12" customHeight="1"/>
    <row r="991" customFormat="1" ht="12" customHeight="1"/>
    <row r="992" customFormat="1" ht="12" customHeight="1"/>
    <row r="993" customFormat="1" ht="12" customHeight="1"/>
    <row r="994" customFormat="1" ht="12" customHeight="1"/>
    <row r="995" customFormat="1" ht="12" customHeight="1"/>
    <row r="996" customFormat="1" ht="12" customHeight="1"/>
    <row r="997" customFormat="1" ht="12" customHeight="1"/>
    <row r="998" customFormat="1" ht="12" customHeight="1"/>
    <row r="999" customFormat="1" ht="12" customHeight="1"/>
    <row r="1000" customFormat="1" ht="12" customHeight="1"/>
  </sheetData>
  <mergeCells count="1">
    <mergeCell ref="C1:D1"/>
  </mergeCells>
  <dataValidations count="2">
    <dataValidation type="list" allowBlank="1" showErrorMessage="1" sqref="B4" xr:uid="{4E443503-3CDE-EE47-BCAE-C66D7891CED9}">
      <formula1>arbeiders</formula1>
    </dataValidation>
    <dataValidation type="list" allowBlank="1" showErrorMessage="1" sqref="B5" xr:uid="{039AC8D1-F3BF-9246-BC2A-21BF0B005CAB}">
      <formula1>productie</formula1>
    </dataValidation>
  </dataValidations>
  <pageMargins left="0.75" right="0.75" top="1" bottom="1" header="0" footer="0"/>
  <pageSetup paperSize="9" orientation="portrait"/>
  <legacyDrawing r:id="rId1"/>
</worksheet>
</file>

<file path=xl/worksheets/sheet5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>
    <tabColor rgb="FF0070C0"/>
  </sheetPr>
  <dimension ref="A1:D1000"/>
  <sheetViews>
    <sheetView workbookViewId="0">
      <selection activeCell="E65" sqref="E65"/>
    </sheetView>
  </sheetViews>
  <sheetFormatPr defaultColWidth="14.5" defaultRowHeight="15" customHeight="1"/>
  <cols>
    <col min="1" max="1" width="15.875" customWidth="1"/>
    <col min="2" max="2" width="24.5" customWidth="1"/>
    <col min="3" max="3" width="14.5" customWidth="1"/>
    <col min="4" max="26" width="10.875" customWidth="1"/>
  </cols>
  <sheetData>
    <row r="1" spans="1:4" ht="12" customHeight="1">
      <c r="A1" s="156" t="s">
        <v>219</v>
      </c>
      <c r="B1" s="157" t="s">
        <v>220</v>
      </c>
      <c r="C1" s="157" t="s">
        <v>221</v>
      </c>
      <c r="D1" s="158" t="s">
        <v>159</v>
      </c>
    </row>
    <row r="2" spans="1:4" ht="12" customHeight="1">
      <c r="A2" s="83" t="s">
        <v>222</v>
      </c>
      <c r="B2" s="84" t="s">
        <v>223</v>
      </c>
      <c r="C2" s="84" t="s">
        <v>212</v>
      </c>
      <c r="D2" s="130" t="s">
        <v>15</v>
      </c>
    </row>
    <row r="3" spans="1:4" ht="12" customHeight="1">
      <c r="A3" s="83" t="s">
        <v>224</v>
      </c>
      <c r="B3" s="84" t="s">
        <v>207</v>
      </c>
      <c r="C3" s="84" t="s">
        <v>213</v>
      </c>
      <c r="D3" s="130"/>
    </row>
    <row r="4" spans="1:4" ht="12" customHeight="1">
      <c r="A4" s="83" t="s">
        <v>225</v>
      </c>
      <c r="B4" s="84" t="s">
        <v>210</v>
      </c>
      <c r="C4" s="84" t="s">
        <v>214</v>
      </c>
      <c r="D4" s="130"/>
    </row>
    <row r="5" spans="1:4" ht="12" customHeight="1">
      <c r="A5" s="83" t="s">
        <v>226</v>
      </c>
      <c r="B5" s="84" t="s">
        <v>227</v>
      </c>
      <c r="C5" s="84" t="s">
        <v>228</v>
      </c>
      <c r="D5" s="130"/>
    </row>
    <row r="6" spans="1:4" ht="12" customHeight="1">
      <c r="A6" s="83" t="s">
        <v>229</v>
      </c>
      <c r="B6" s="84" t="s">
        <v>230</v>
      </c>
      <c r="C6" s="84" t="s">
        <v>231</v>
      </c>
      <c r="D6" s="130"/>
    </row>
    <row r="7" spans="1:4" ht="12" customHeight="1">
      <c r="A7" s="83" t="s">
        <v>204</v>
      </c>
      <c r="B7" s="84" t="s">
        <v>211</v>
      </c>
      <c r="C7" s="84"/>
      <c r="D7" s="130"/>
    </row>
    <row r="8" spans="1:4" ht="12" customHeight="1">
      <c r="A8" s="83" t="s">
        <v>232</v>
      </c>
      <c r="B8" s="85"/>
      <c r="C8" s="84"/>
      <c r="D8" s="130"/>
    </row>
    <row r="9" spans="1:4" ht="12" customHeight="1">
      <c r="A9" s="83" t="s">
        <v>233</v>
      </c>
      <c r="B9" s="85"/>
      <c r="C9" s="84"/>
      <c r="D9" s="130"/>
    </row>
    <row r="10" spans="1:4" ht="12" customHeight="1">
      <c r="A10" s="83" t="s">
        <v>202</v>
      </c>
      <c r="B10" s="85"/>
      <c r="C10" s="84"/>
      <c r="D10" s="130"/>
    </row>
    <row r="11" spans="1:4" ht="12" customHeight="1">
      <c r="A11" s="83" t="s">
        <v>205</v>
      </c>
      <c r="B11" s="85"/>
      <c r="C11" s="84"/>
      <c r="D11" s="130"/>
    </row>
    <row r="12" spans="1:4" ht="12" customHeight="1">
      <c r="A12" s="83" t="s">
        <v>234</v>
      </c>
      <c r="B12" s="85"/>
      <c r="C12" s="84"/>
      <c r="D12" s="130"/>
    </row>
    <row r="13" spans="1:4" ht="12" customHeight="1">
      <c r="A13" s="83" t="s">
        <v>201</v>
      </c>
      <c r="B13" s="84"/>
      <c r="C13" s="84"/>
      <c r="D13" s="130"/>
    </row>
    <row r="14" spans="1:4" ht="12" customHeight="1">
      <c r="A14" s="83" t="s">
        <v>235</v>
      </c>
      <c r="B14" s="84"/>
      <c r="C14" s="84"/>
      <c r="D14" s="130"/>
    </row>
    <row r="15" spans="1:4" ht="12" customHeight="1">
      <c r="A15" s="83" t="s">
        <v>236</v>
      </c>
      <c r="B15" s="84"/>
      <c r="C15" s="84"/>
      <c r="D15" s="130"/>
    </row>
    <row r="16" spans="1:4" ht="12" customHeight="1">
      <c r="A16" s="83" t="s">
        <v>206</v>
      </c>
      <c r="B16" s="84"/>
      <c r="C16" s="84"/>
      <c r="D16" s="130"/>
    </row>
    <row r="17" spans="1:4" ht="12" customHeight="1">
      <c r="A17" s="83" t="s">
        <v>200</v>
      </c>
      <c r="B17" s="84"/>
      <c r="C17" s="84"/>
      <c r="D17" s="130"/>
    </row>
    <row r="18" spans="1:4" ht="12" customHeight="1">
      <c r="A18" s="83" t="s">
        <v>223</v>
      </c>
      <c r="B18" s="84"/>
      <c r="C18" s="159"/>
      <c r="D18" s="130"/>
    </row>
    <row r="19" spans="1:4" ht="12" customHeight="1">
      <c r="A19" s="83" t="s">
        <v>227</v>
      </c>
      <c r="B19" s="84"/>
      <c r="C19" s="85"/>
      <c r="D19" s="130"/>
    </row>
    <row r="20" spans="1:4" ht="12" customHeight="1">
      <c r="A20" s="83" t="s">
        <v>208</v>
      </c>
      <c r="B20" s="159"/>
      <c r="C20" s="85"/>
      <c r="D20" s="130"/>
    </row>
    <row r="21" spans="1:4" ht="12" customHeight="1">
      <c r="A21" s="83" t="s">
        <v>237</v>
      </c>
      <c r="B21" s="85"/>
      <c r="C21" s="85"/>
      <c r="D21" s="130"/>
    </row>
    <row r="22" spans="1:4" ht="12" customHeight="1">
      <c r="A22" s="83" t="s">
        <v>209</v>
      </c>
      <c r="B22" s="85"/>
      <c r="C22" s="85"/>
      <c r="D22" s="130"/>
    </row>
    <row r="23" spans="1:4" ht="12" customHeight="1">
      <c r="A23" s="66"/>
      <c r="B23" s="85"/>
      <c r="C23" s="85"/>
      <c r="D23" s="130"/>
    </row>
    <row r="24" spans="1:4" ht="12" customHeight="1">
      <c r="A24" s="66"/>
      <c r="B24" s="85"/>
      <c r="C24" s="85"/>
      <c r="D24" s="130"/>
    </row>
    <row r="25" spans="1:4" ht="12" customHeight="1">
      <c r="A25" s="137"/>
      <c r="B25" s="86"/>
      <c r="C25" s="86"/>
      <c r="D25" s="160"/>
    </row>
    <row r="26" spans="1:4" ht="12" customHeight="1">
      <c r="A26" s="6"/>
      <c r="B26" s="6"/>
      <c r="C26" s="6"/>
    </row>
    <row r="27" spans="1:4" ht="12" customHeight="1"/>
    <row r="28" spans="1:4" ht="12" customHeight="1"/>
    <row r="29" spans="1:4" ht="12" customHeight="1"/>
    <row r="30" spans="1:4" ht="12" customHeight="1"/>
    <row r="31" spans="1:4" ht="12" customHeight="1"/>
    <row r="32" spans="1:4" ht="12" customHeight="1"/>
    <row r="33" ht="12" customHeight="1"/>
    <row r="34" ht="12" customHeight="1"/>
    <row r="35" ht="12" customHeight="1"/>
    <row r="36" ht="12" customHeight="1"/>
    <row r="37" ht="12" customHeight="1"/>
    <row r="38" ht="12" customHeight="1"/>
    <row r="39" ht="12" customHeight="1"/>
    <row r="40" ht="12" customHeight="1"/>
    <row r="41" ht="12" customHeight="1"/>
    <row r="42" ht="12" customHeight="1"/>
    <row r="43" ht="12" customHeight="1"/>
    <row r="44" ht="12" customHeight="1"/>
    <row r="45" ht="12" customHeight="1"/>
    <row r="46" ht="12" customHeight="1"/>
    <row r="47" ht="12" customHeight="1"/>
    <row r="48" ht="12" customHeight="1"/>
    <row r="49" ht="12" customHeight="1"/>
    <row r="50" ht="12" customHeight="1"/>
    <row r="51" ht="12" customHeight="1"/>
    <row r="52" ht="12" customHeight="1"/>
    <row r="53" ht="12" customHeight="1"/>
    <row r="54" ht="12" customHeight="1"/>
    <row r="55" ht="12" customHeight="1"/>
    <row r="56" ht="12" customHeight="1"/>
    <row r="57" ht="12" customHeight="1"/>
    <row r="58" ht="12" customHeight="1"/>
    <row r="59" ht="12" customHeight="1"/>
    <row r="60" ht="12" customHeight="1"/>
    <row r="61" ht="12" customHeight="1"/>
    <row r="62" ht="12" customHeight="1"/>
    <row r="63" ht="12" customHeight="1"/>
    <row r="64" ht="12" customHeight="1"/>
    <row r="65" ht="12" customHeight="1"/>
    <row r="66" ht="12" customHeight="1"/>
    <row r="67" ht="12" customHeight="1"/>
    <row r="68" ht="12" customHeight="1"/>
    <row r="69" ht="12" customHeight="1"/>
    <row r="70" ht="12" customHeight="1"/>
    <row r="71" ht="12" customHeight="1"/>
    <row r="72" ht="12" customHeight="1"/>
    <row r="73" ht="12" customHeight="1"/>
    <row r="74" ht="12" customHeight="1"/>
    <row r="75" ht="12" customHeight="1"/>
    <row r="76" ht="12" customHeight="1"/>
    <row r="77" ht="12" customHeight="1"/>
    <row r="78" ht="12" customHeight="1"/>
    <row r="79" ht="12" customHeight="1"/>
    <row r="80" ht="12" customHeight="1"/>
    <row r="81" ht="12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  <row r="94" ht="12" customHeight="1"/>
    <row r="95" ht="12" customHeight="1"/>
    <row r="96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  <row r="170" ht="12" customHeight="1"/>
    <row r="171" ht="12" customHeight="1"/>
    <row r="172" ht="12" customHeight="1"/>
    <row r="173" ht="12" customHeight="1"/>
    <row r="174" ht="12" customHeight="1"/>
    <row r="175" ht="12" customHeight="1"/>
    <row r="176" ht="12" customHeight="1"/>
    <row r="177" ht="12" customHeight="1"/>
    <row r="178" ht="12" customHeight="1"/>
    <row r="179" ht="12" customHeight="1"/>
    <row r="180" ht="12" customHeight="1"/>
    <row r="181" ht="12" customHeight="1"/>
    <row r="182" ht="12" customHeight="1"/>
    <row r="183" ht="12" customHeight="1"/>
    <row r="184" ht="12" customHeight="1"/>
    <row r="185" ht="12" customHeight="1"/>
    <row r="186" ht="12" customHeight="1"/>
    <row r="187" ht="12" customHeight="1"/>
    <row r="188" ht="12" customHeight="1"/>
    <row r="189" ht="12" customHeight="1"/>
    <row r="190" ht="12" customHeight="1"/>
    <row r="191" ht="12" customHeight="1"/>
    <row r="192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ht="12" customHeight="1"/>
    <row r="242" ht="12" customHeight="1"/>
    <row r="243" ht="12" customHeight="1"/>
    <row r="244" ht="12" customHeight="1"/>
    <row r="245" ht="12" customHeight="1"/>
    <row r="246" ht="12" customHeight="1"/>
    <row r="247" ht="12" customHeight="1"/>
    <row r="248" ht="12" customHeight="1"/>
    <row r="249" ht="12" customHeight="1"/>
    <row r="250" ht="12" customHeight="1"/>
    <row r="251" ht="12" customHeight="1"/>
    <row r="252" ht="12" customHeight="1"/>
    <row r="253" ht="12" customHeight="1"/>
    <row r="254" ht="12" customHeight="1"/>
    <row r="255" ht="12" customHeight="1"/>
    <row r="256" ht="12" customHeight="1"/>
    <row r="257" ht="12" customHeight="1"/>
    <row r="258" ht="12" customHeight="1"/>
    <row r="259" ht="12" customHeight="1"/>
    <row r="260" ht="12" customHeight="1"/>
    <row r="261" ht="12" customHeight="1"/>
    <row r="262" ht="12" customHeight="1"/>
    <row r="263" ht="12" customHeight="1"/>
    <row r="264" ht="12" customHeight="1"/>
    <row r="265" ht="12" customHeight="1"/>
    <row r="266" ht="12" customHeight="1"/>
    <row r="267" ht="12" customHeight="1"/>
    <row r="268" ht="12" customHeight="1"/>
    <row r="269" ht="12" customHeight="1"/>
    <row r="270" ht="12" customHeight="1"/>
    <row r="271" ht="12" customHeight="1"/>
    <row r="272" ht="12" customHeight="1"/>
    <row r="273" ht="12" customHeight="1"/>
    <row r="274" ht="12" customHeight="1"/>
    <row r="275" ht="12" customHeight="1"/>
    <row r="276" ht="12" customHeight="1"/>
    <row r="277" ht="12" customHeight="1"/>
    <row r="278" ht="12" customHeight="1"/>
    <row r="279" ht="12" customHeight="1"/>
    <row r="280" ht="12" customHeight="1"/>
    <row r="281" ht="12" customHeight="1"/>
    <row r="282" ht="12" customHeight="1"/>
    <row r="283" ht="12" customHeight="1"/>
    <row r="284" ht="12" customHeight="1"/>
    <row r="285" ht="12" customHeight="1"/>
    <row r="286" ht="12" customHeight="1"/>
    <row r="287" ht="12" customHeight="1"/>
    <row r="288" ht="12" customHeight="1"/>
    <row r="289" ht="12" customHeight="1"/>
    <row r="290" ht="12" customHeight="1"/>
    <row r="291" ht="12" customHeight="1"/>
    <row r="292" ht="12" customHeight="1"/>
    <row r="293" ht="12" customHeight="1"/>
    <row r="294" ht="12" customHeight="1"/>
    <row r="295" ht="12" customHeight="1"/>
    <row r="296" ht="12" customHeight="1"/>
    <row r="297" ht="12" customHeight="1"/>
    <row r="298" ht="12" customHeight="1"/>
    <row r="299" ht="12" customHeight="1"/>
    <row r="300" ht="12" customHeight="1"/>
    <row r="301" ht="12" customHeight="1"/>
    <row r="302" ht="12" customHeight="1"/>
    <row r="303" ht="12" customHeight="1"/>
    <row r="304" ht="12" customHeight="1"/>
    <row r="305" ht="12" customHeight="1"/>
    <row r="306" ht="12" customHeight="1"/>
    <row r="307" ht="12" customHeight="1"/>
    <row r="308" ht="12" customHeight="1"/>
    <row r="309" ht="12" customHeight="1"/>
    <row r="310" ht="12" customHeight="1"/>
    <row r="311" ht="12" customHeight="1"/>
    <row r="312" ht="12" customHeight="1"/>
    <row r="313" ht="12" customHeight="1"/>
    <row r="314" ht="12" customHeight="1"/>
    <row r="315" ht="12" customHeight="1"/>
    <row r="316" ht="12" customHeight="1"/>
    <row r="317" ht="12" customHeight="1"/>
    <row r="318" ht="12" customHeight="1"/>
    <row r="319" ht="12" customHeight="1"/>
    <row r="320" ht="12" customHeight="1"/>
    <row r="321" ht="12" customHeight="1"/>
    <row r="322" ht="12" customHeight="1"/>
    <row r="323" ht="12" customHeight="1"/>
    <row r="324" ht="12" customHeight="1"/>
    <row r="325" ht="12" customHeight="1"/>
    <row r="326" ht="12" customHeight="1"/>
    <row r="327" ht="12" customHeight="1"/>
    <row r="328" ht="12" customHeight="1"/>
    <row r="329" ht="12" customHeight="1"/>
    <row r="330" ht="12" customHeight="1"/>
    <row r="331" ht="12" customHeight="1"/>
    <row r="332" ht="12" customHeight="1"/>
    <row r="333" ht="12" customHeight="1"/>
    <row r="334" ht="12" customHeight="1"/>
    <row r="335" ht="12" customHeight="1"/>
    <row r="336" ht="12" customHeight="1"/>
    <row r="337" ht="12" customHeight="1"/>
    <row r="338" ht="12" customHeight="1"/>
    <row r="339" ht="12" customHeight="1"/>
    <row r="340" ht="12" customHeight="1"/>
    <row r="341" ht="12" customHeight="1"/>
    <row r="342" ht="12" customHeight="1"/>
    <row r="343" ht="12" customHeight="1"/>
    <row r="344" ht="12" customHeight="1"/>
    <row r="345" ht="12" customHeight="1"/>
    <row r="346" ht="12" customHeight="1"/>
    <row r="347" ht="12" customHeight="1"/>
    <row r="348" ht="12" customHeight="1"/>
    <row r="349" ht="12" customHeight="1"/>
    <row r="350" ht="12" customHeight="1"/>
    <row r="351" ht="12" customHeight="1"/>
    <row r="352" ht="12" customHeight="1"/>
    <row r="353" ht="12" customHeight="1"/>
    <row r="354" ht="12" customHeight="1"/>
    <row r="355" ht="12" customHeight="1"/>
    <row r="356" ht="12" customHeight="1"/>
    <row r="357" ht="12" customHeight="1"/>
    <row r="358" ht="12" customHeight="1"/>
    <row r="359" ht="12" customHeight="1"/>
    <row r="360" ht="12" customHeight="1"/>
    <row r="361" ht="12" customHeight="1"/>
    <row r="362" ht="12" customHeight="1"/>
    <row r="363" ht="12" customHeight="1"/>
    <row r="364" ht="12" customHeight="1"/>
    <row r="365" ht="12" customHeight="1"/>
    <row r="366" ht="12" customHeight="1"/>
    <row r="367" ht="12" customHeight="1"/>
    <row r="368" ht="12" customHeight="1"/>
    <row r="369" ht="12" customHeight="1"/>
    <row r="370" ht="12" customHeight="1"/>
    <row r="371" ht="12" customHeight="1"/>
    <row r="372" ht="12" customHeight="1"/>
    <row r="373" ht="12" customHeight="1"/>
    <row r="374" ht="12" customHeight="1"/>
    <row r="375" ht="12" customHeight="1"/>
    <row r="376" ht="12" customHeight="1"/>
    <row r="377" ht="12" customHeight="1"/>
    <row r="378" ht="12" customHeight="1"/>
    <row r="379" ht="12" customHeight="1"/>
    <row r="380" ht="12" customHeight="1"/>
    <row r="381" ht="12" customHeight="1"/>
    <row r="382" ht="12" customHeight="1"/>
    <row r="383" ht="12" customHeight="1"/>
    <row r="384" ht="12" customHeight="1"/>
    <row r="385" ht="12" customHeight="1"/>
    <row r="386" ht="12" customHeight="1"/>
    <row r="387" ht="12" customHeight="1"/>
    <row r="388" ht="12" customHeight="1"/>
    <row r="389" ht="12" customHeight="1"/>
    <row r="390" ht="12" customHeight="1"/>
    <row r="391" ht="12" customHeight="1"/>
    <row r="392" ht="12" customHeight="1"/>
    <row r="393" ht="12" customHeight="1"/>
    <row r="394" ht="12" customHeight="1"/>
    <row r="395" ht="12" customHeight="1"/>
    <row r="396" ht="12" customHeight="1"/>
    <row r="397" ht="12" customHeight="1"/>
    <row r="398" ht="12" customHeight="1"/>
    <row r="399" ht="12" customHeight="1"/>
    <row r="400" ht="12" customHeight="1"/>
    <row r="401" ht="12" customHeight="1"/>
    <row r="402" ht="12" customHeight="1"/>
    <row r="403" ht="12" customHeight="1"/>
    <row r="404" ht="12" customHeight="1"/>
    <row r="405" ht="12" customHeight="1"/>
    <row r="406" ht="12" customHeight="1"/>
    <row r="407" ht="12" customHeight="1"/>
    <row r="408" ht="12" customHeight="1"/>
    <row r="409" ht="12" customHeight="1"/>
    <row r="410" ht="12" customHeight="1"/>
    <row r="411" ht="12" customHeight="1"/>
    <row r="412" ht="12" customHeight="1"/>
    <row r="413" ht="12" customHeight="1"/>
    <row r="414" ht="12" customHeight="1"/>
    <row r="415" ht="12" customHeight="1"/>
    <row r="416" ht="12" customHeight="1"/>
    <row r="417" ht="12" customHeight="1"/>
    <row r="418" ht="12" customHeight="1"/>
    <row r="419" ht="12" customHeight="1"/>
    <row r="420" ht="12" customHeight="1"/>
    <row r="421" ht="12" customHeight="1"/>
    <row r="422" ht="12" customHeight="1"/>
    <row r="423" ht="12" customHeight="1"/>
    <row r="424" ht="12" customHeight="1"/>
    <row r="425" ht="12" customHeight="1"/>
    <row r="426" ht="12" customHeight="1"/>
    <row r="427" ht="12" customHeight="1"/>
    <row r="428" ht="12" customHeight="1"/>
    <row r="429" ht="12" customHeight="1"/>
    <row r="430" ht="12" customHeight="1"/>
    <row r="431" ht="12" customHeight="1"/>
    <row r="432" ht="12" customHeight="1"/>
    <row r="433" ht="12" customHeight="1"/>
    <row r="434" ht="12" customHeight="1"/>
    <row r="435" ht="12" customHeight="1"/>
    <row r="436" ht="12" customHeight="1"/>
    <row r="437" ht="12" customHeight="1"/>
    <row r="438" ht="12" customHeight="1"/>
    <row r="439" ht="12" customHeight="1"/>
    <row r="440" ht="12" customHeight="1"/>
    <row r="441" ht="12" customHeight="1"/>
    <row r="442" ht="12" customHeight="1"/>
    <row r="443" ht="12" customHeight="1"/>
    <row r="444" ht="12" customHeight="1"/>
    <row r="445" ht="12" customHeight="1"/>
    <row r="446" ht="12" customHeight="1"/>
    <row r="447" ht="12" customHeight="1"/>
    <row r="448" ht="12" customHeight="1"/>
    <row r="449" ht="12" customHeight="1"/>
    <row r="450" ht="12" customHeight="1"/>
    <row r="451" ht="12" customHeight="1"/>
    <row r="452" ht="12" customHeight="1"/>
    <row r="453" ht="12" customHeight="1"/>
    <row r="454" ht="12" customHeight="1"/>
    <row r="455" ht="12" customHeight="1"/>
    <row r="456" ht="12" customHeight="1"/>
    <row r="457" ht="12" customHeight="1"/>
    <row r="458" ht="12" customHeight="1"/>
    <row r="459" ht="12" customHeight="1"/>
    <row r="460" ht="12" customHeight="1"/>
    <row r="461" ht="12" customHeight="1"/>
    <row r="462" ht="12" customHeight="1"/>
    <row r="463" ht="12" customHeight="1"/>
    <row r="464" ht="12" customHeight="1"/>
    <row r="465" ht="12" customHeight="1"/>
    <row r="466" ht="12" customHeight="1"/>
    <row r="467" ht="12" customHeight="1"/>
    <row r="468" ht="12" customHeight="1"/>
    <row r="469" ht="12" customHeight="1"/>
    <row r="470" ht="12" customHeight="1"/>
    <row r="471" ht="12" customHeight="1"/>
    <row r="472" ht="12" customHeight="1"/>
    <row r="473" ht="12" customHeight="1"/>
    <row r="474" ht="12" customHeight="1"/>
    <row r="475" ht="12" customHeight="1"/>
    <row r="476" ht="12" customHeight="1"/>
    <row r="477" ht="12" customHeight="1"/>
    <row r="478" ht="12" customHeight="1"/>
    <row r="479" ht="12" customHeight="1"/>
    <row r="480" ht="12" customHeight="1"/>
    <row r="481" ht="12" customHeight="1"/>
    <row r="482" ht="12" customHeight="1"/>
    <row r="483" ht="12" customHeight="1"/>
    <row r="484" ht="12" customHeight="1"/>
    <row r="485" ht="12" customHeight="1"/>
    <row r="486" ht="12" customHeight="1"/>
    <row r="487" ht="12" customHeight="1"/>
    <row r="488" ht="12" customHeight="1"/>
    <row r="489" ht="12" customHeight="1"/>
    <row r="490" ht="12" customHeight="1"/>
    <row r="491" ht="12" customHeight="1"/>
    <row r="492" ht="12" customHeight="1"/>
    <row r="493" ht="12" customHeight="1"/>
    <row r="494" ht="12" customHeight="1"/>
    <row r="495" ht="12" customHeight="1"/>
    <row r="496" ht="12" customHeight="1"/>
    <row r="497" ht="12" customHeight="1"/>
    <row r="498" ht="12" customHeight="1"/>
    <row r="499" ht="12" customHeight="1"/>
    <row r="500" ht="12" customHeight="1"/>
    <row r="501" ht="12" customHeight="1"/>
    <row r="502" ht="12" customHeight="1"/>
    <row r="503" ht="12" customHeight="1"/>
    <row r="504" ht="12" customHeight="1"/>
    <row r="505" ht="12" customHeight="1"/>
    <row r="506" ht="12" customHeight="1"/>
    <row r="507" ht="12" customHeight="1"/>
    <row r="508" ht="12" customHeight="1"/>
    <row r="509" ht="12" customHeight="1"/>
    <row r="510" ht="12" customHeight="1"/>
    <row r="511" ht="12" customHeight="1"/>
    <row r="512" ht="12" customHeight="1"/>
    <row r="513" ht="12" customHeight="1"/>
    <row r="514" ht="12" customHeight="1"/>
    <row r="515" ht="12" customHeight="1"/>
    <row r="516" ht="12" customHeight="1"/>
    <row r="517" ht="12" customHeight="1"/>
    <row r="518" ht="12" customHeight="1"/>
    <row r="519" ht="12" customHeight="1"/>
    <row r="520" ht="12" customHeight="1"/>
    <row r="521" ht="12" customHeight="1"/>
    <row r="522" ht="12" customHeight="1"/>
    <row r="523" ht="12" customHeight="1"/>
    <row r="524" ht="12" customHeight="1"/>
    <row r="525" ht="12" customHeight="1"/>
    <row r="526" ht="12" customHeight="1"/>
    <row r="527" ht="12" customHeight="1"/>
    <row r="528" ht="12" customHeight="1"/>
    <row r="529" ht="12" customHeight="1"/>
    <row r="530" ht="12" customHeight="1"/>
    <row r="531" ht="12" customHeight="1"/>
    <row r="532" ht="12" customHeight="1"/>
    <row r="533" ht="12" customHeight="1"/>
    <row r="534" ht="12" customHeight="1"/>
    <row r="535" ht="12" customHeight="1"/>
    <row r="536" ht="12" customHeight="1"/>
    <row r="537" ht="12" customHeight="1"/>
    <row r="538" ht="12" customHeight="1"/>
    <row r="539" ht="12" customHeight="1"/>
    <row r="540" ht="12" customHeight="1"/>
    <row r="541" ht="12" customHeight="1"/>
    <row r="542" ht="12" customHeight="1"/>
    <row r="543" ht="12" customHeight="1"/>
    <row r="544" ht="12" customHeight="1"/>
    <row r="545" ht="12" customHeight="1"/>
    <row r="546" ht="12" customHeight="1"/>
    <row r="547" ht="12" customHeight="1"/>
    <row r="548" ht="12" customHeight="1"/>
    <row r="549" ht="12" customHeight="1"/>
    <row r="550" ht="12" customHeight="1"/>
    <row r="551" ht="12" customHeight="1"/>
    <row r="552" ht="12" customHeight="1"/>
    <row r="553" ht="12" customHeight="1"/>
    <row r="554" ht="12" customHeight="1"/>
    <row r="555" ht="12" customHeight="1"/>
    <row r="556" ht="12" customHeight="1"/>
    <row r="557" ht="12" customHeight="1"/>
    <row r="558" ht="12" customHeight="1"/>
    <row r="559" ht="12" customHeight="1"/>
    <row r="560" ht="12" customHeight="1"/>
    <row r="561" ht="12" customHeight="1"/>
    <row r="562" ht="12" customHeight="1"/>
    <row r="563" ht="12" customHeight="1"/>
    <row r="564" ht="12" customHeight="1"/>
    <row r="565" ht="12" customHeight="1"/>
    <row r="566" ht="12" customHeight="1"/>
    <row r="567" ht="12" customHeight="1"/>
    <row r="568" ht="12" customHeight="1"/>
    <row r="569" ht="12" customHeight="1"/>
    <row r="570" ht="12" customHeight="1"/>
    <row r="571" ht="12" customHeight="1"/>
    <row r="572" ht="12" customHeight="1"/>
    <row r="573" ht="12" customHeight="1"/>
    <row r="574" ht="12" customHeight="1"/>
    <row r="575" ht="12" customHeight="1"/>
    <row r="576" ht="12" customHeight="1"/>
    <row r="577" ht="12" customHeight="1"/>
    <row r="578" ht="12" customHeight="1"/>
    <row r="579" ht="12" customHeight="1"/>
    <row r="580" ht="12" customHeight="1"/>
    <row r="581" ht="12" customHeight="1"/>
    <row r="582" ht="12" customHeight="1"/>
    <row r="583" ht="12" customHeight="1"/>
    <row r="584" ht="12" customHeight="1"/>
    <row r="585" ht="12" customHeight="1"/>
    <row r="586" ht="12" customHeight="1"/>
    <row r="587" ht="12" customHeight="1"/>
    <row r="588" ht="12" customHeight="1"/>
    <row r="589" ht="12" customHeight="1"/>
    <row r="590" ht="12" customHeight="1"/>
    <row r="591" ht="12" customHeight="1"/>
    <row r="592" ht="12" customHeight="1"/>
    <row r="593" ht="12" customHeight="1"/>
    <row r="594" ht="12" customHeight="1"/>
    <row r="595" ht="12" customHeight="1"/>
    <row r="596" ht="12" customHeight="1"/>
    <row r="597" ht="12" customHeight="1"/>
    <row r="598" ht="12" customHeight="1"/>
    <row r="599" ht="12" customHeight="1"/>
    <row r="600" ht="12" customHeight="1"/>
    <row r="601" ht="12" customHeight="1"/>
    <row r="602" ht="12" customHeight="1"/>
    <row r="603" ht="12" customHeight="1"/>
    <row r="604" ht="12" customHeight="1"/>
    <row r="605" ht="12" customHeight="1"/>
    <row r="606" ht="12" customHeight="1"/>
    <row r="607" ht="12" customHeight="1"/>
    <row r="608" ht="12" customHeight="1"/>
    <row r="609" ht="12" customHeight="1"/>
    <row r="610" ht="12" customHeight="1"/>
    <row r="611" ht="12" customHeight="1"/>
    <row r="612" ht="12" customHeight="1"/>
    <row r="613" ht="12" customHeight="1"/>
    <row r="614" ht="12" customHeight="1"/>
    <row r="615" ht="12" customHeight="1"/>
    <row r="616" ht="12" customHeight="1"/>
    <row r="617" ht="12" customHeight="1"/>
    <row r="618" ht="12" customHeight="1"/>
    <row r="619" ht="12" customHeight="1"/>
    <row r="620" ht="12" customHeight="1"/>
    <row r="621" ht="12" customHeight="1"/>
    <row r="622" ht="12" customHeight="1"/>
    <row r="623" ht="12" customHeight="1"/>
    <row r="624" ht="12" customHeight="1"/>
    <row r="625" ht="12" customHeight="1"/>
    <row r="626" ht="12" customHeight="1"/>
    <row r="627" ht="12" customHeight="1"/>
    <row r="628" ht="12" customHeight="1"/>
    <row r="629" ht="12" customHeight="1"/>
    <row r="630" ht="12" customHeight="1"/>
    <row r="631" ht="12" customHeight="1"/>
    <row r="632" ht="12" customHeight="1"/>
    <row r="633" ht="12" customHeight="1"/>
    <row r="634" ht="12" customHeight="1"/>
    <row r="635" ht="12" customHeight="1"/>
    <row r="636" ht="12" customHeight="1"/>
    <row r="637" ht="12" customHeight="1"/>
    <row r="638" ht="12" customHeight="1"/>
    <row r="639" ht="12" customHeight="1"/>
    <row r="640" ht="12" customHeight="1"/>
    <row r="641" ht="12" customHeight="1"/>
    <row r="642" ht="12" customHeight="1"/>
    <row r="643" ht="12" customHeight="1"/>
    <row r="644" ht="12" customHeight="1"/>
    <row r="645" ht="12" customHeight="1"/>
    <row r="646" ht="12" customHeight="1"/>
    <row r="647" ht="12" customHeight="1"/>
    <row r="648" ht="12" customHeight="1"/>
    <row r="649" ht="12" customHeight="1"/>
    <row r="650" ht="12" customHeight="1"/>
    <row r="651" ht="12" customHeight="1"/>
    <row r="652" ht="12" customHeight="1"/>
    <row r="653" ht="12" customHeight="1"/>
    <row r="654" ht="12" customHeight="1"/>
    <row r="655" ht="12" customHeight="1"/>
    <row r="656" ht="12" customHeight="1"/>
    <row r="657" ht="12" customHeight="1"/>
    <row r="658" ht="12" customHeight="1"/>
    <row r="659" ht="12" customHeight="1"/>
    <row r="660" ht="12" customHeight="1"/>
    <row r="661" ht="12" customHeight="1"/>
    <row r="662" ht="12" customHeight="1"/>
    <row r="663" ht="12" customHeight="1"/>
    <row r="664" ht="12" customHeight="1"/>
    <row r="665" ht="12" customHeight="1"/>
    <row r="666" ht="12" customHeight="1"/>
    <row r="667" ht="12" customHeight="1"/>
    <row r="668" ht="12" customHeight="1"/>
    <row r="669" ht="12" customHeight="1"/>
    <row r="670" ht="12" customHeight="1"/>
    <row r="671" ht="12" customHeight="1"/>
    <row r="672" ht="12" customHeight="1"/>
    <row r="673" ht="12" customHeight="1"/>
    <row r="674" ht="12" customHeight="1"/>
    <row r="675" ht="12" customHeight="1"/>
    <row r="676" ht="12" customHeight="1"/>
    <row r="677" ht="12" customHeight="1"/>
    <row r="678" ht="12" customHeight="1"/>
    <row r="679" ht="12" customHeight="1"/>
    <row r="680" ht="12" customHeight="1"/>
    <row r="681" ht="12" customHeight="1"/>
    <row r="682" ht="12" customHeight="1"/>
    <row r="683" ht="12" customHeight="1"/>
    <row r="684" ht="12" customHeight="1"/>
    <row r="685" ht="12" customHeight="1"/>
    <row r="686" ht="12" customHeight="1"/>
    <row r="687" ht="12" customHeight="1"/>
    <row r="688" ht="12" customHeight="1"/>
    <row r="689" ht="12" customHeight="1"/>
    <row r="690" ht="12" customHeight="1"/>
    <row r="691" ht="12" customHeight="1"/>
    <row r="692" ht="12" customHeight="1"/>
    <row r="693" ht="12" customHeight="1"/>
    <row r="694" ht="12" customHeight="1"/>
    <row r="695" ht="12" customHeight="1"/>
    <row r="696" ht="12" customHeight="1"/>
    <row r="697" ht="12" customHeight="1"/>
    <row r="698" ht="12" customHeight="1"/>
    <row r="699" ht="12" customHeight="1"/>
    <row r="700" ht="12" customHeight="1"/>
    <row r="701" ht="12" customHeight="1"/>
    <row r="702" ht="12" customHeight="1"/>
    <row r="703" ht="12" customHeight="1"/>
    <row r="704" ht="12" customHeight="1"/>
    <row r="705" ht="12" customHeight="1"/>
    <row r="706" ht="12" customHeight="1"/>
    <row r="707" ht="12" customHeight="1"/>
    <row r="708" ht="12" customHeight="1"/>
    <row r="709" ht="12" customHeight="1"/>
    <row r="710" ht="12" customHeight="1"/>
    <row r="711" ht="12" customHeight="1"/>
    <row r="712" ht="12" customHeight="1"/>
    <row r="713" ht="12" customHeight="1"/>
    <row r="714" ht="12" customHeight="1"/>
    <row r="715" ht="12" customHeight="1"/>
    <row r="716" ht="12" customHeight="1"/>
    <row r="717" ht="12" customHeight="1"/>
    <row r="718" ht="12" customHeight="1"/>
    <row r="719" ht="12" customHeight="1"/>
    <row r="720" ht="12" customHeight="1"/>
    <row r="721" ht="12" customHeight="1"/>
    <row r="722" ht="12" customHeight="1"/>
    <row r="723" ht="12" customHeight="1"/>
    <row r="724" ht="12" customHeight="1"/>
    <row r="725" ht="12" customHeight="1"/>
    <row r="726" ht="12" customHeight="1"/>
    <row r="727" ht="12" customHeight="1"/>
    <row r="728" ht="12" customHeight="1"/>
    <row r="729" ht="12" customHeight="1"/>
    <row r="730" ht="12" customHeight="1"/>
    <row r="731" ht="12" customHeight="1"/>
    <row r="732" ht="12" customHeight="1"/>
    <row r="733" ht="12" customHeight="1"/>
    <row r="734" ht="12" customHeight="1"/>
    <row r="735" ht="12" customHeight="1"/>
    <row r="736" ht="12" customHeight="1"/>
    <row r="737" ht="12" customHeight="1"/>
    <row r="738" ht="12" customHeight="1"/>
    <row r="739" ht="12" customHeight="1"/>
    <row r="740" ht="12" customHeight="1"/>
    <row r="741" ht="12" customHeight="1"/>
    <row r="742" ht="12" customHeight="1"/>
    <row r="743" ht="12" customHeight="1"/>
    <row r="744" ht="12" customHeight="1"/>
    <row r="745" ht="12" customHeight="1"/>
    <row r="746" ht="12" customHeight="1"/>
    <row r="747" ht="12" customHeight="1"/>
    <row r="748" ht="12" customHeight="1"/>
    <row r="749" ht="12" customHeight="1"/>
    <row r="750" ht="12" customHeight="1"/>
    <row r="751" ht="12" customHeight="1"/>
    <row r="752" ht="12" customHeight="1"/>
    <row r="753" ht="12" customHeight="1"/>
    <row r="754" ht="12" customHeight="1"/>
    <row r="755" ht="12" customHeight="1"/>
    <row r="756" ht="12" customHeight="1"/>
    <row r="757" ht="12" customHeight="1"/>
    <row r="758" ht="12" customHeight="1"/>
    <row r="759" ht="12" customHeight="1"/>
    <row r="760" ht="12" customHeight="1"/>
    <row r="761" ht="12" customHeight="1"/>
    <row r="762" ht="12" customHeight="1"/>
    <row r="763" ht="12" customHeight="1"/>
    <row r="764" ht="12" customHeight="1"/>
    <row r="765" ht="12" customHeight="1"/>
    <row r="766" ht="12" customHeight="1"/>
    <row r="767" ht="12" customHeight="1"/>
    <row r="768" ht="12" customHeight="1"/>
    <row r="769" ht="12" customHeight="1"/>
    <row r="770" ht="12" customHeight="1"/>
    <row r="771" ht="12" customHeight="1"/>
    <row r="772" ht="12" customHeight="1"/>
    <row r="773" ht="12" customHeight="1"/>
    <row r="774" ht="12" customHeight="1"/>
    <row r="775" ht="12" customHeight="1"/>
    <row r="776" ht="12" customHeight="1"/>
    <row r="777" ht="12" customHeight="1"/>
    <row r="778" ht="12" customHeight="1"/>
    <row r="779" ht="12" customHeight="1"/>
    <row r="780" ht="12" customHeight="1"/>
    <row r="781" ht="12" customHeight="1"/>
    <row r="782" ht="12" customHeight="1"/>
    <row r="783" ht="12" customHeight="1"/>
    <row r="784" ht="12" customHeight="1"/>
    <row r="785" ht="12" customHeight="1"/>
    <row r="786" ht="12" customHeight="1"/>
    <row r="787" ht="12" customHeight="1"/>
    <row r="788" ht="12" customHeight="1"/>
    <row r="789" ht="12" customHeight="1"/>
    <row r="790" ht="12" customHeight="1"/>
    <row r="791" ht="12" customHeight="1"/>
    <row r="792" ht="12" customHeight="1"/>
    <row r="793" ht="12" customHeight="1"/>
    <row r="794" ht="12" customHeight="1"/>
    <row r="795" ht="12" customHeight="1"/>
    <row r="796" ht="12" customHeight="1"/>
    <row r="797" ht="12" customHeight="1"/>
    <row r="798" ht="12" customHeight="1"/>
    <row r="799" ht="12" customHeight="1"/>
    <row r="800" ht="12" customHeight="1"/>
    <row r="801" ht="12" customHeight="1"/>
    <row r="802" ht="12" customHeight="1"/>
    <row r="803" ht="12" customHeight="1"/>
    <row r="804" ht="12" customHeight="1"/>
    <row r="805" ht="12" customHeight="1"/>
    <row r="806" ht="12" customHeight="1"/>
    <row r="807" ht="12" customHeight="1"/>
    <row r="808" ht="12" customHeight="1"/>
    <row r="809" ht="12" customHeight="1"/>
    <row r="810" ht="12" customHeight="1"/>
    <row r="811" ht="12" customHeight="1"/>
    <row r="812" ht="12" customHeight="1"/>
    <row r="813" ht="12" customHeight="1"/>
    <row r="814" ht="12" customHeight="1"/>
    <row r="815" ht="12" customHeight="1"/>
    <row r="816" ht="12" customHeight="1"/>
    <row r="817" ht="12" customHeight="1"/>
    <row r="818" ht="12" customHeight="1"/>
    <row r="819" ht="12" customHeight="1"/>
    <row r="820" ht="12" customHeight="1"/>
    <row r="821" ht="12" customHeight="1"/>
    <row r="822" ht="12" customHeight="1"/>
    <row r="823" ht="12" customHeight="1"/>
    <row r="824" ht="12" customHeight="1"/>
    <row r="825" ht="12" customHeight="1"/>
    <row r="826" ht="12" customHeight="1"/>
    <row r="827" ht="12" customHeight="1"/>
    <row r="828" ht="12" customHeight="1"/>
    <row r="829" ht="12" customHeight="1"/>
    <row r="830" ht="12" customHeight="1"/>
    <row r="831" ht="12" customHeight="1"/>
    <row r="832" ht="12" customHeight="1"/>
    <row r="833" ht="12" customHeight="1"/>
    <row r="834" ht="12" customHeight="1"/>
    <row r="835" ht="12" customHeight="1"/>
    <row r="836" ht="12" customHeight="1"/>
    <row r="837" ht="12" customHeight="1"/>
    <row r="838" ht="12" customHeight="1"/>
    <row r="839" ht="12" customHeight="1"/>
    <row r="840" ht="12" customHeight="1"/>
    <row r="841" ht="12" customHeight="1"/>
    <row r="842" ht="12" customHeight="1"/>
    <row r="843" ht="12" customHeight="1"/>
    <row r="844" ht="12" customHeight="1"/>
    <row r="845" ht="12" customHeight="1"/>
    <row r="846" ht="12" customHeight="1"/>
    <row r="847" ht="12" customHeight="1"/>
    <row r="848" ht="12" customHeight="1"/>
    <row r="849" ht="12" customHeight="1"/>
    <row r="850" ht="12" customHeight="1"/>
    <row r="851" ht="12" customHeight="1"/>
    <row r="852" ht="12" customHeight="1"/>
    <row r="853" ht="12" customHeight="1"/>
    <row r="854" ht="12" customHeight="1"/>
    <row r="855" ht="12" customHeight="1"/>
    <row r="856" ht="12" customHeight="1"/>
    <row r="857" ht="12" customHeight="1"/>
    <row r="858" ht="12" customHeight="1"/>
    <row r="859" ht="12" customHeight="1"/>
    <row r="860" ht="12" customHeight="1"/>
    <row r="861" ht="12" customHeight="1"/>
    <row r="862" ht="12" customHeight="1"/>
    <row r="863" ht="12" customHeight="1"/>
    <row r="864" ht="12" customHeight="1"/>
    <row r="865" ht="12" customHeight="1"/>
    <row r="866" ht="12" customHeight="1"/>
    <row r="867" ht="12" customHeight="1"/>
    <row r="868" ht="12" customHeight="1"/>
    <row r="869" ht="12" customHeight="1"/>
    <row r="870" ht="12" customHeight="1"/>
    <row r="871" ht="12" customHeight="1"/>
    <row r="872" ht="12" customHeight="1"/>
    <row r="873" ht="12" customHeight="1"/>
    <row r="874" ht="12" customHeight="1"/>
    <row r="875" ht="12" customHeight="1"/>
    <row r="876" ht="12" customHeight="1"/>
    <row r="877" ht="12" customHeight="1"/>
    <row r="878" ht="12" customHeight="1"/>
    <row r="879" ht="12" customHeight="1"/>
    <row r="880" ht="12" customHeight="1"/>
    <row r="881" ht="12" customHeight="1"/>
    <row r="882" ht="12" customHeight="1"/>
    <row r="883" ht="12" customHeight="1"/>
    <row r="884" ht="12" customHeight="1"/>
    <row r="885" ht="12" customHeight="1"/>
    <row r="886" ht="12" customHeight="1"/>
    <row r="887" ht="12" customHeight="1"/>
    <row r="888" ht="12" customHeight="1"/>
    <row r="889" ht="12" customHeight="1"/>
    <row r="890" ht="12" customHeight="1"/>
    <row r="891" ht="12" customHeight="1"/>
    <row r="892" ht="12" customHeight="1"/>
    <row r="893" ht="12" customHeight="1"/>
    <row r="894" ht="12" customHeight="1"/>
    <row r="895" ht="12" customHeight="1"/>
    <row r="896" ht="12" customHeight="1"/>
    <row r="897" ht="12" customHeight="1"/>
    <row r="898" ht="12" customHeight="1"/>
    <row r="899" ht="12" customHeight="1"/>
    <row r="900" ht="12" customHeight="1"/>
    <row r="901" ht="12" customHeight="1"/>
    <row r="902" ht="12" customHeight="1"/>
    <row r="903" ht="12" customHeight="1"/>
    <row r="904" ht="12" customHeight="1"/>
    <row r="905" ht="12" customHeight="1"/>
    <row r="906" ht="12" customHeight="1"/>
    <row r="907" ht="12" customHeight="1"/>
    <row r="908" ht="12" customHeight="1"/>
    <row r="909" ht="12" customHeight="1"/>
    <row r="910" ht="12" customHeight="1"/>
    <row r="911" ht="12" customHeight="1"/>
    <row r="912" ht="12" customHeight="1"/>
    <row r="913" ht="12" customHeight="1"/>
    <row r="914" ht="12" customHeight="1"/>
    <row r="915" ht="12" customHeight="1"/>
    <row r="916" ht="12" customHeight="1"/>
    <row r="917" ht="12" customHeight="1"/>
    <row r="918" ht="12" customHeight="1"/>
    <row r="919" ht="12" customHeight="1"/>
    <row r="920" ht="12" customHeight="1"/>
    <row r="921" ht="12" customHeight="1"/>
    <row r="922" ht="12" customHeight="1"/>
    <row r="923" ht="12" customHeight="1"/>
    <row r="924" ht="12" customHeight="1"/>
    <row r="925" ht="12" customHeight="1"/>
    <row r="926" ht="12" customHeight="1"/>
    <row r="927" ht="12" customHeight="1"/>
    <row r="928" ht="12" customHeight="1"/>
    <row r="929" ht="12" customHeight="1"/>
    <row r="930" ht="12" customHeight="1"/>
    <row r="931" ht="12" customHeight="1"/>
    <row r="932" ht="12" customHeight="1"/>
    <row r="933" ht="12" customHeight="1"/>
    <row r="934" ht="12" customHeight="1"/>
    <row r="935" ht="12" customHeight="1"/>
    <row r="936" ht="12" customHeight="1"/>
    <row r="937" ht="12" customHeight="1"/>
    <row r="938" ht="12" customHeight="1"/>
    <row r="939" ht="12" customHeight="1"/>
    <row r="940" ht="12" customHeight="1"/>
    <row r="941" ht="12" customHeight="1"/>
    <row r="942" ht="12" customHeight="1"/>
    <row r="943" ht="12" customHeight="1"/>
    <row r="944" ht="12" customHeight="1"/>
    <row r="945" ht="12" customHeight="1"/>
    <row r="946" ht="12" customHeight="1"/>
    <row r="947" ht="12" customHeight="1"/>
    <row r="948" ht="12" customHeight="1"/>
    <row r="949" ht="12" customHeight="1"/>
    <row r="950" ht="12" customHeight="1"/>
    <row r="951" ht="12" customHeight="1"/>
    <row r="952" ht="12" customHeight="1"/>
    <row r="953" ht="12" customHeight="1"/>
    <row r="954" ht="12" customHeight="1"/>
    <row r="955" ht="12" customHeight="1"/>
    <row r="956" ht="12" customHeight="1"/>
    <row r="957" ht="12" customHeight="1"/>
    <row r="958" ht="12" customHeight="1"/>
    <row r="959" ht="12" customHeight="1"/>
    <row r="960" ht="12" customHeight="1"/>
    <row r="961" ht="12" customHeight="1"/>
    <row r="962" ht="12" customHeight="1"/>
    <row r="963" ht="12" customHeight="1"/>
    <row r="964" ht="12" customHeight="1"/>
    <row r="965" ht="12" customHeight="1"/>
    <row r="966" ht="12" customHeight="1"/>
    <row r="967" ht="12" customHeight="1"/>
    <row r="968" ht="12" customHeight="1"/>
    <row r="969" ht="12" customHeight="1"/>
    <row r="970" ht="12" customHeight="1"/>
    <row r="971" ht="12" customHeight="1"/>
    <row r="972" ht="12" customHeight="1"/>
    <row r="973" ht="12" customHeight="1"/>
    <row r="974" ht="12" customHeight="1"/>
    <row r="975" ht="12" customHeight="1"/>
    <row r="976" ht="12" customHeight="1"/>
    <row r="977" ht="12" customHeight="1"/>
    <row r="978" ht="12" customHeight="1"/>
    <row r="979" ht="12" customHeight="1"/>
    <row r="980" ht="12" customHeight="1"/>
    <row r="981" ht="12" customHeight="1"/>
    <row r="982" ht="12" customHeight="1"/>
    <row r="983" ht="12" customHeight="1"/>
    <row r="984" ht="12" customHeight="1"/>
    <row r="985" ht="12" customHeight="1"/>
    <row r="986" ht="12" customHeight="1"/>
    <row r="987" ht="12" customHeight="1"/>
    <row r="988" ht="12" customHeight="1"/>
    <row r="989" ht="12" customHeight="1"/>
    <row r="990" ht="12" customHeight="1"/>
    <row r="991" ht="12" customHeight="1"/>
    <row r="992" ht="12" customHeight="1"/>
    <row r="993" ht="12" customHeight="1"/>
    <row r="994" ht="12" customHeight="1"/>
    <row r="995" ht="12" customHeight="1"/>
    <row r="996" ht="12" customHeight="1"/>
    <row r="997" ht="12" customHeight="1"/>
    <row r="998" ht="12" customHeight="1"/>
    <row r="999" ht="12" customHeight="1"/>
    <row r="1000" ht="12" customHeight="1"/>
  </sheetData>
  <pageMargins left="0.75" right="0.75" top="1" bottom="1" header="0" footer="0"/>
  <pageSetup paperSize="9" orientation="portrait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Lies Martens</dc:creator>
  <cp:keywords/>
  <dc:description/>
  <cp:lastModifiedBy/>
  <cp:revision/>
  <dcterms:created xsi:type="dcterms:W3CDTF">2015-10-26T15:43:04Z</dcterms:created>
  <dcterms:modified xsi:type="dcterms:W3CDTF">2026-01-22T12:52:50Z</dcterms:modified>
  <cp:category/>
  <cp:contentStatus/>
</cp:coreProperties>
</file>