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xl/comments47.xml" ContentType="application/vnd.openxmlformats-officedocument.spreadsheetml.comments+xml"/>
  <Override PartName="/xl/comments48.xml" ContentType="application/vnd.openxmlformats-officedocument.spreadsheetml.comments+xml"/>
  <Override PartName="/xl/comments49.xml" ContentType="application/vnd.openxmlformats-officedocument.spreadsheetml.comments+xml"/>
  <Override PartName="/xl/comments50.xml" ContentType="application/vnd.openxmlformats-officedocument.spreadsheetml.comments+xml"/>
  <Override PartName="/xl/comments5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  <Override PartName="/xl/commentsmeta5" ContentType="application/binary"/>
  <Override PartName="/xl/commentsmeta6" ContentType="application/binary"/>
  <Override PartName="/xl/commentsmeta7" ContentType="application/binary"/>
  <Override PartName="/xl/commentsmeta8" ContentType="application/binary"/>
  <Override PartName="/xl/commentsmeta9" ContentType="application/binary"/>
  <Override PartName="/xl/commentsmeta10" ContentType="application/binary"/>
  <Override PartName="/xl/commentsmeta11" ContentType="application/binary"/>
  <Override PartName="/xl/commentsmeta12" ContentType="application/binary"/>
  <Override PartName="/xl/commentsmeta13" ContentType="application/binary"/>
  <Override PartName="/xl/commentsmeta14" ContentType="application/binary"/>
  <Override PartName="/xl/commentsmeta15" ContentType="application/binary"/>
  <Override PartName="/xl/commentsmeta16" ContentType="application/binary"/>
  <Override PartName="/xl/commentsmeta17" ContentType="application/binary"/>
  <Override PartName="/xl/commentsmeta18" ContentType="application/binary"/>
  <Override PartName="/xl/commentsmeta19" ContentType="application/binary"/>
  <Override PartName="/xl/commentsmeta20" ContentType="application/binary"/>
  <Override PartName="/xl/commentsmeta21" ContentType="application/binary"/>
  <Override PartName="/xl/commentsmeta22" ContentType="application/binary"/>
  <Override PartName="/xl/commentsmeta23" ContentType="application/binary"/>
  <Override PartName="/xl/commentsmeta24" ContentType="application/binary"/>
  <Override PartName="/xl/commentsmeta25" ContentType="application/binary"/>
  <Override PartName="/xl/commentsmeta26" ContentType="application/binary"/>
  <Override PartName="/xl/commentsmeta27" ContentType="application/binary"/>
  <Override PartName="/xl/commentsmeta28" ContentType="application/binary"/>
  <Override PartName="/xl/commentsmeta29" ContentType="application/binary"/>
  <Override PartName="/xl/commentsmeta30" ContentType="application/binary"/>
  <Override PartName="/xl/commentsmeta31" ContentType="application/binary"/>
  <Override PartName="/xl/commentsmeta32" ContentType="application/binary"/>
  <Override PartName="/xl/commentsmeta33" ContentType="application/binary"/>
  <Override PartName="/xl/commentsmeta34" ContentType="application/binary"/>
  <Override PartName="/xl/commentsmeta35" ContentType="application/binary"/>
  <Override PartName="/xl/commentsmeta36" ContentType="application/binary"/>
  <Override PartName="/xl/commentsmeta37" ContentType="application/binary"/>
  <Override PartName="/xl/commentsmeta38" ContentType="application/binary"/>
  <Override PartName="/xl/commentsmeta39" ContentType="application/binary"/>
  <Override PartName="/xl/commentsmeta40" ContentType="application/binary"/>
  <Override PartName="/xl/commentsmeta41" ContentType="application/binary"/>
  <Override PartName="/xl/commentsmeta42" ContentType="application/binary"/>
  <Override PartName="/xl/commentsmeta43" ContentType="application/binary"/>
  <Override PartName="/xl/commentsmeta44" ContentType="application/binary"/>
  <Override PartName="/xl/commentsmeta45" ContentType="application/binary"/>
  <Override PartName="/xl/commentsmeta46" ContentType="application/binary"/>
  <Override PartName="/xl/commentsmeta47" ContentType="application/binary"/>
  <Override PartName="/xl/commentsmeta48" ContentType="application/binary"/>
  <Override PartName="/xl/commentsmeta49" ContentType="application/binary"/>
  <Override PartName="/xl/commentsmeta5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veline.vanfraussen\Downloads\"/>
    </mc:Choice>
  </mc:AlternateContent>
  <xr:revisionPtr revIDLastSave="0" documentId="13_ncr:1_{2B6CA979-F22C-41B6-BD7E-748519F97F87}" xr6:coauthVersionLast="47" xr6:coauthVersionMax="47" xr10:uidLastSave="{00000000-0000-0000-0000-000000000000}"/>
  <bookViews>
    <workbookView xWindow="-120" yWindow="-120" windowWidth="29040" windowHeight="15840" firstSheet="11" activeTab="12" xr2:uid="{00000000-000D-0000-FFFF-FFFF00000000}"/>
  </bookViews>
  <sheets>
    <sheet name="VOOR JE BEGINT" sheetId="57" r:id="rId1"/>
    <sheet name="RSZ-tarieven" sheetId="1" r:id="rId2"/>
    <sheet name="structurele RSZ korting" sheetId="2" r:id="rId3"/>
    <sheet name="doelgroepvermindering k'naars" sheetId="3" r:id="rId4"/>
    <sheet name="TEMPLATE 1 bediende maandloon" sheetId="4" r:id="rId5"/>
    <sheet name="TEMPLATE 2 bediende dagloon" sheetId="5" r:id="rId6"/>
    <sheet name="TEMPLATE 3 kunstenaar MAANDloon" sheetId="6" r:id="rId7"/>
    <sheet name="TEMPLATE 4 kunstenaar DAGloon" sheetId="7" r:id="rId8"/>
    <sheet name="TEMPLATE 5 kunstenaar UURloon" sheetId="8" r:id="rId9"/>
    <sheet name="TEMPLATE 6 dienstvergoeding" sheetId="9" r:id="rId10"/>
    <sheet name="TEMPLATE 7 arbeider MAANDloon" sheetId="10" r:id="rId11"/>
    <sheet name="TEMPLATE 8 arbeider UURloon" sheetId="11" r:id="rId12"/>
    <sheet name=" TOTAAL 2026" sheetId="12" r:id="rId13"/>
    <sheet name="totaal per functie" sheetId="13" r:id="rId14"/>
    <sheet name="totaal per productie" sheetId="14" r:id="rId15"/>
    <sheet name="bediende 1A" sheetId="15" r:id="rId16"/>
    <sheet name="bediende 1B" sheetId="16" r:id="rId17"/>
    <sheet name="bediende 1C" sheetId="17" r:id="rId18"/>
    <sheet name="bediende 1D" sheetId="18" r:id="rId19"/>
    <sheet name="bediende 1E" sheetId="19" r:id="rId20"/>
    <sheet name="bediende 2A" sheetId="20" r:id="rId21"/>
    <sheet name="bediende 2B" sheetId="21" r:id="rId22"/>
    <sheet name="bediende 2C" sheetId="22" r:id="rId23"/>
    <sheet name="bediende 2D" sheetId="23" r:id="rId24"/>
    <sheet name="bediende 2E" sheetId="24" r:id="rId25"/>
    <sheet name="kunstenaar 3A" sheetId="25" r:id="rId26"/>
    <sheet name="kunstenaar 3B" sheetId="26" r:id="rId27"/>
    <sheet name="kunstenaar 3C" sheetId="27" r:id="rId28"/>
    <sheet name="kunstenaar 3D" sheetId="28" r:id="rId29"/>
    <sheet name="kunstenaar 3E" sheetId="29" r:id="rId30"/>
    <sheet name="kunstenaar 4A" sheetId="30" r:id="rId31"/>
    <sheet name="kunstenaar 4B" sheetId="31" r:id="rId32"/>
    <sheet name="kunstenaar 4C" sheetId="32" r:id="rId33"/>
    <sheet name="kunstenaar 4D" sheetId="33" r:id="rId34"/>
    <sheet name="kunstenaar 4E" sheetId="34" r:id="rId35"/>
    <sheet name="kunstenaar 5A" sheetId="35" r:id="rId36"/>
    <sheet name="kunstenaar 5B" sheetId="36" r:id="rId37"/>
    <sheet name="kunstenaar 5C" sheetId="37" r:id="rId38"/>
    <sheet name="kunstenaar 5D" sheetId="38" r:id="rId39"/>
    <sheet name="kunstenaar 5E" sheetId="39" r:id="rId40"/>
    <sheet name="kunstenaar 6A" sheetId="40" r:id="rId41"/>
    <sheet name="kunstenaar 6B" sheetId="41" r:id="rId42"/>
    <sheet name="kunstenaar 6C" sheetId="42" r:id="rId43"/>
    <sheet name="kunstenaar 6D" sheetId="43" r:id="rId44"/>
    <sheet name="kunstenaar 6E" sheetId="44" r:id="rId45"/>
    <sheet name="arbeider 7A" sheetId="45" r:id="rId46"/>
    <sheet name="arbeider 7B" sheetId="46" r:id="rId47"/>
    <sheet name="arbeider 7C" sheetId="47" r:id="rId48"/>
    <sheet name="arbeider 7D" sheetId="48" r:id="rId49"/>
    <sheet name="arbeider 7E" sheetId="49" r:id="rId50"/>
    <sheet name="arbeider 8A" sheetId="50" r:id="rId51"/>
    <sheet name="arbeider 8B" sheetId="51" r:id="rId52"/>
    <sheet name="arbeider 8C" sheetId="52" r:id="rId53"/>
    <sheet name="arbeider 8D" sheetId="53" r:id="rId54"/>
    <sheet name="arbeider 8E" sheetId="54" r:id="rId55"/>
    <sheet name="lijsten" sheetId="55" r:id="rId56"/>
  </sheets>
  <definedNames>
    <definedName name="arbeiders">lijsten!$C$2:$C$25</definedName>
    <definedName name="arteisten">lijsten!$B$2:$B$26</definedName>
    <definedName name="artiesten">lijsten!$B$2:$B$26</definedName>
    <definedName name="bedienden">lijsten!$A$2:$A$25</definedName>
    <definedName name="CAO">#REF!</definedName>
    <definedName name="categorie">#REF!</definedName>
    <definedName name="kunstenaars">#REF!</definedName>
    <definedName name="productie">lijsten!$D$2:$D$25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9" roundtripDataSignature="AMtx7mhiTMcPBp7tHEGE0+cYkXkChEGDng=="/>
    </ext>
  </extLst>
</workbook>
</file>

<file path=xl/calcChain.xml><?xml version="1.0" encoding="utf-8"?>
<calcChain xmlns="http://schemas.openxmlformats.org/spreadsheetml/2006/main">
  <c r="B94" i="12" l="1"/>
  <c r="B110" i="12"/>
  <c r="B117" i="12"/>
  <c r="B119" i="12"/>
  <c r="B113" i="12"/>
  <c r="B109" i="12"/>
  <c r="B101" i="12"/>
  <c r="B95" i="12"/>
  <c r="K33" i="54"/>
  <c r="J33" i="54"/>
  <c r="C33" i="54"/>
  <c r="L32" i="54"/>
  <c r="K32" i="54"/>
  <c r="K34" i="54" s="1"/>
  <c r="J32" i="54"/>
  <c r="J34" i="54" s="1"/>
  <c r="H32" i="54"/>
  <c r="H33" i="54" s="1"/>
  <c r="G32" i="54"/>
  <c r="G33" i="54" s="1"/>
  <c r="D32" i="54"/>
  <c r="C32" i="54"/>
  <c r="C34" i="54" s="1"/>
  <c r="B31" i="54"/>
  <c r="B30" i="54"/>
  <c r="B26" i="54"/>
  <c r="B25" i="54"/>
  <c r="B24" i="54"/>
  <c r="B23" i="54"/>
  <c r="B21" i="54"/>
  <c r="B20" i="54"/>
  <c r="B19" i="54"/>
  <c r="N32" i="54" s="1"/>
  <c r="H32" i="53"/>
  <c r="H33" i="53" s="1"/>
  <c r="B31" i="53"/>
  <c r="B30" i="53"/>
  <c r="B26" i="53"/>
  <c r="B25" i="53"/>
  <c r="B24" i="53"/>
  <c r="B23" i="53"/>
  <c r="B21" i="53"/>
  <c r="B20" i="53"/>
  <c r="B19" i="53"/>
  <c r="N32" i="53" s="1"/>
  <c r="B31" i="52"/>
  <c r="B30" i="52"/>
  <c r="B26" i="52"/>
  <c r="B25" i="52"/>
  <c r="B24" i="52"/>
  <c r="B23" i="52"/>
  <c r="B21" i="52"/>
  <c r="B20" i="52"/>
  <c r="B19" i="52"/>
  <c r="N32" i="52" s="1"/>
  <c r="H32" i="51"/>
  <c r="H33" i="51" s="1"/>
  <c r="G32" i="51"/>
  <c r="G33" i="51" s="1"/>
  <c r="B31" i="51"/>
  <c r="B30" i="51"/>
  <c r="B26" i="51"/>
  <c r="B25" i="51"/>
  <c r="B24" i="51"/>
  <c r="B23" i="51"/>
  <c r="B21" i="51"/>
  <c r="B20" i="51"/>
  <c r="B19" i="51"/>
  <c r="N32" i="51" s="1"/>
  <c r="K37" i="50"/>
  <c r="K33" i="50"/>
  <c r="C33" i="50"/>
  <c r="K32" i="50"/>
  <c r="K34" i="50" s="1"/>
  <c r="H32" i="50"/>
  <c r="H33" i="50" s="1"/>
  <c r="G32" i="50"/>
  <c r="G33" i="50" s="1"/>
  <c r="C32" i="50"/>
  <c r="C37" i="50" s="1"/>
  <c r="B31" i="50"/>
  <c r="B30" i="50"/>
  <c r="B26" i="50"/>
  <c r="B25" i="50"/>
  <c r="B24" i="50"/>
  <c r="B23" i="50"/>
  <c r="B21" i="50"/>
  <c r="B20" i="50"/>
  <c r="B19" i="50"/>
  <c r="N32" i="50" s="1"/>
  <c r="J50" i="49"/>
  <c r="P49" i="49"/>
  <c r="N49" i="49"/>
  <c r="M49" i="49"/>
  <c r="L49" i="49"/>
  <c r="K49" i="49"/>
  <c r="I49" i="49"/>
  <c r="H49" i="49"/>
  <c r="G49" i="49"/>
  <c r="F49" i="49"/>
  <c r="B49" i="49" s="1"/>
  <c r="D49" i="49"/>
  <c r="C49" i="49"/>
  <c r="O44" i="49"/>
  <c r="O46" i="49" s="1"/>
  <c r="O50" i="49" s="1"/>
  <c r="E44" i="49"/>
  <c r="E50" i="49" s="1"/>
  <c r="D44" i="49"/>
  <c r="D53" i="49" s="1"/>
  <c r="C44" i="49"/>
  <c r="C53" i="49" s="1"/>
  <c r="P42" i="49"/>
  <c r="O42" i="49"/>
  <c r="N42" i="49"/>
  <c r="M42" i="49"/>
  <c r="L42" i="49"/>
  <c r="K42" i="49"/>
  <c r="J42" i="49"/>
  <c r="I42" i="49"/>
  <c r="H42" i="49"/>
  <c r="G42" i="49"/>
  <c r="F42" i="49"/>
  <c r="D42" i="49"/>
  <c r="C42" i="49"/>
  <c r="B41" i="49"/>
  <c r="B36" i="49"/>
  <c r="B35" i="49"/>
  <c r="B34" i="49"/>
  <c r="B25" i="49"/>
  <c r="B24" i="49"/>
  <c r="B23" i="49"/>
  <c r="B37" i="49" s="1"/>
  <c r="B22" i="49"/>
  <c r="B21" i="49"/>
  <c r="C43" i="49" s="1"/>
  <c r="J50" i="48"/>
  <c r="P49" i="48"/>
  <c r="N49" i="48"/>
  <c r="M49" i="48"/>
  <c r="L49" i="48"/>
  <c r="K49" i="48"/>
  <c r="I49" i="48"/>
  <c r="H49" i="48"/>
  <c r="G49" i="48"/>
  <c r="F49" i="48"/>
  <c r="D49" i="48"/>
  <c r="C49" i="48"/>
  <c r="B49" i="48" s="1"/>
  <c r="O44" i="48"/>
  <c r="O46" i="48" s="1"/>
  <c r="O50" i="48" s="1"/>
  <c r="E44" i="48"/>
  <c r="E50" i="48" s="1"/>
  <c r="C44" i="48"/>
  <c r="P42" i="48"/>
  <c r="O42" i="48"/>
  <c r="N42" i="48"/>
  <c r="M42" i="48"/>
  <c r="L42" i="48"/>
  <c r="K42" i="48"/>
  <c r="J42" i="48"/>
  <c r="I42" i="48"/>
  <c r="H42" i="48"/>
  <c r="G42" i="48"/>
  <c r="F42" i="48"/>
  <c r="D42" i="48"/>
  <c r="C42" i="48"/>
  <c r="B41" i="48"/>
  <c r="B36" i="48"/>
  <c r="B35" i="48"/>
  <c r="B34" i="48"/>
  <c r="B25" i="48"/>
  <c r="B24" i="48"/>
  <c r="B23" i="48"/>
  <c r="B37" i="48" s="1"/>
  <c r="B22" i="48"/>
  <c r="B21" i="48"/>
  <c r="C43" i="48" s="1"/>
  <c r="J50" i="47"/>
  <c r="P49" i="47"/>
  <c r="N49" i="47"/>
  <c r="M49" i="47"/>
  <c r="L49" i="47"/>
  <c r="K49" i="47"/>
  <c r="I49" i="47"/>
  <c r="H49" i="47"/>
  <c r="G49" i="47"/>
  <c r="F49" i="47"/>
  <c r="D49" i="47"/>
  <c r="C49" i="47"/>
  <c r="B49" i="47"/>
  <c r="O44" i="47"/>
  <c r="O46" i="47" s="1"/>
  <c r="O50" i="47" s="1"/>
  <c r="E44" i="47"/>
  <c r="E50" i="47" s="1"/>
  <c r="C44" i="47"/>
  <c r="C53" i="47" s="1"/>
  <c r="P42" i="47"/>
  <c r="O42" i="47"/>
  <c r="N42" i="47"/>
  <c r="M42" i="47"/>
  <c r="L42" i="47"/>
  <c r="K42" i="47"/>
  <c r="J42" i="47"/>
  <c r="I42" i="47"/>
  <c r="H42" i="47"/>
  <c r="G42" i="47"/>
  <c r="F42" i="47"/>
  <c r="D42" i="47"/>
  <c r="C42" i="47"/>
  <c r="B41" i="47"/>
  <c r="B36" i="47"/>
  <c r="B35" i="47"/>
  <c r="B34" i="47"/>
  <c r="B25" i="47"/>
  <c r="B24" i="47"/>
  <c r="B23" i="47"/>
  <c r="B37" i="47" s="1"/>
  <c r="B22" i="47"/>
  <c r="B21" i="47"/>
  <c r="C43" i="47" s="1"/>
  <c r="J50" i="46"/>
  <c r="P49" i="46"/>
  <c r="N49" i="46"/>
  <c r="M49" i="46"/>
  <c r="L49" i="46"/>
  <c r="K49" i="46"/>
  <c r="I49" i="46"/>
  <c r="H49" i="46"/>
  <c r="G49" i="46"/>
  <c r="F49" i="46"/>
  <c r="D49" i="46"/>
  <c r="C49" i="46"/>
  <c r="B49" i="46" s="1"/>
  <c r="O44" i="46"/>
  <c r="O46" i="46" s="1"/>
  <c r="O50" i="46" s="1"/>
  <c r="E44" i="46"/>
  <c r="E50" i="46" s="1"/>
  <c r="D44" i="46"/>
  <c r="D53" i="46" s="1"/>
  <c r="C44" i="46"/>
  <c r="C53" i="46" s="1"/>
  <c r="P42" i="46"/>
  <c r="O42" i="46"/>
  <c r="N42" i="46"/>
  <c r="M42" i="46"/>
  <c r="L42" i="46"/>
  <c r="K42" i="46"/>
  <c r="J42" i="46"/>
  <c r="I42" i="46"/>
  <c r="H42" i="46"/>
  <c r="G42" i="46"/>
  <c r="F42" i="46"/>
  <c r="D42" i="46"/>
  <c r="C42" i="46"/>
  <c r="B41" i="46"/>
  <c r="B36" i="46"/>
  <c r="B35" i="46"/>
  <c r="B34" i="46"/>
  <c r="B25" i="46"/>
  <c r="B24" i="46"/>
  <c r="B23" i="46"/>
  <c r="B37" i="46" s="1"/>
  <c r="B22" i="46"/>
  <c r="B21" i="46"/>
  <c r="C43" i="46" s="1"/>
  <c r="J50" i="45"/>
  <c r="P49" i="45"/>
  <c r="N49" i="45"/>
  <c r="M49" i="45"/>
  <c r="L49" i="45"/>
  <c r="K49" i="45"/>
  <c r="I49" i="45"/>
  <c r="H49" i="45"/>
  <c r="G49" i="45"/>
  <c r="F49" i="45"/>
  <c r="D49" i="45"/>
  <c r="C49" i="45"/>
  <c r="B49" i="45" s="1"/>
  <c r="O44" i="45"/>
  <c r="O46" i="45" s="1"/>
  <c r="O50" i="45" s="1"/>
  <c r="E44" i="45"/>
  <c r="E50" i="45" s="1"/>
  <c r="C44" i="45"/>
  <c r="C53" i="45" s="1"/>
  <c r="P42" i="45"/>
  <c r="O42" i="45"/>
  <c r="N42" i="45"/>
  <c r="M42" i="45"/>
  <c r="L42" i="45"/>
  <c r="K42" i="45"/>
  <c r="J42" i="45"/>
  <c r="I42" i="45"/>
  <c r="H42" i="45"/>
  <c r="G42" i="45"/>
  <c r="F42" i="45"/>
  <c r="D42" i="45"/>
  <c r="C42" i="45"/>
  <c r="B41" i="45"/>
  <c r="B36" i="45"/>
  <c r="B35" i="45"/>
  <c r="B34" i="45"/>
  <c r="B25" i="45"/>
  <c r="B24" i="45"/>
  <c r="B23" i="45"/>
  <c r="B37" i="45" s="1"/>
  <c r="B22" i="45"/>
  <c r="B21" i="45"/>
  <c r="C43" i="45" s="1"/>
  <c r="K45" i="44"/>
  <c r="J45" i="44"/>
  <c r="I45" i="44"/>
  <c r="H45" i="44"/>
  <c r="C45" i="44"/>
  <c r="N41" i="44"/>
  <c r="M41" i="44"/>
  <c r="L41" i="44"/>
  <c r="K41" i="44"/>
  <c r="J41" i="44"/>
  <c r="I41" i="44"/>
  <c r="H41" i="44"/>
  <c r="G41" i="44"/>
  <c r="F41" i="44"/>
  <c r="E41" i="44"/>
  <c r="D41" i="44"/>
  <c r="C41" i="44"/>
  <c r="B41" i="44" s="1"/>
  <c r="N40" i="44"/>
  <c r="M40" i="44"/>
  <c r="L40" i="44"/>
  <c r="K40" i="44"/>
  <c r="J40" i="44"/>
  <c r="I40" i="44"/>
  <c r="H40" i="44"/>
  <c r="G40" i="44"/>
  <c r="F40" i="44"/>
  <c r="E40" i="44"/>
  <c r="D40" i="44"/>
  <c r="C40" i="44"/>
  <c r="B40" i="44"/>
  <c r="N39" i="44"/>
  <c r="M39" i="44"/>
  <c r="L39" i="44"/>
  <c r="K39" i="44"/>
  <c r="J39" i="44"/>
  <c r="I39" i="44"/>
  <c r="H39" i="44"/>
  <c r="G39" i="44"/>
  <c r="F39" i="44"/>
  <c r="E39" i="44"/>
  <c r="D39" i="44"/>
  <c r="B39" i="44" s="1"/>
  <c r="C39" i="44"/>
  <c r="L38" i="44"/>
  <c r="K38" i="44"/>
  <c r="J38" i="44"/>
  <c r="C38" i="44"/>
  <c r="N37" i="44"/>
  <c r="M37" i="44"/>
  <c r="L37" i="44"/>
  <c r="K37" i="44"/>
  <c r="J37" i="44"/>
  <c r="I37" i="44"/>
  <c r="H37" i="44"/>
  <c r="H42" i="44" s="1"/>
  <c r="G37" i="44"/>
  <c r="B37" i="44" s="1"/>
  <c r="F37" i="44"/>
  <c r="E37" i="44"/>
  <c r="D37" i="44"/>
  <c r="C37" i="44"/>
  <c r="N36" i="44"/>
  <c r="N45" i="44" s="1"/>
  <c r="M36" i="44"/>
  <c r="M38" i="44" s="1"/>
  <c r="L36" i="44"/>
  <c r="L42" i="44" s="1"/>
  <c r="K36" i="44"/>
  <c r="K42" i="44" s="1"/>
  <c r="J36" i="44"/>
  <c r="J42" i="44" s="1"/>
  <c r="I36" i="44"/>
  <c r="H36" i="44"/>
  <c r="H38" i="44" s="1"/>
  <c r="G36" i="44"/>
  <c r="G38" i="44" s="1"/>
  <c r="F36" i="44"/>
  <c r="F45" i="44" s="1"/>
  <c r="E36" i="44"/>
  <c r="E38" i="44" s="1"/>
  <c r="D36" i="44"/>
  <c r="C36" i="44"/>
  <c r="B36" i="44" s="1"/>
  <c r="B35" i="44"/>
  <c r="B33" i="44"/>
  <c r="B32" i="44"/>
  <c r="B31" i="44"/>
  <c r="B30" i="44"/>
  <c r="B29" i="44"/>
  <c r="B24" i="44"/>
  <c r="B23" i="44"/>
  <c r="B22" i="44"/>
  <c r="K45" i="43"/>
  <c r="J45" i="43"/>
  <c r="I45" i="43"/>
  <c r="H45" i="43"/>
  <c r="C45" i="43"/>
  <c r="N41" i="43"/>
  <c r="M41" i="43"/>
  <c r="L41" i="43"/>
  <c r="K41" i="43"/>
  <c r="J41" i="43"/>
  <c r="I41" i="43"/>
  <c r="H41" i="43"/>
  <c r="G41" i="43"/>
  <c r="F41" i="43"/>
  <c r="E41" i="43"/>
  <c r="D41" i="43"/>
  <c r="C41" i="43"/>
  <c r="B41" i="43" s="1"/>
  <c r="N40" i="43"/>
  <c r="M40" i="43"/>
  <c r="L40" i="43"/>
  <c r="K40" i="43"/>
  <c r="J40" i="43"/>
  <c r="I40" i="43"/>
  <c r="H40" i="43"/>
  <c r="B40" i="43" s="1"/>
  <c r="G40" i="43"/>
  <c r="F40" i="43"/>
  <c r="E40" i="43"/>
  <c r="D40" i="43"/>
  <c r="C40" i="43"/>
  <c r="N39" i="43"/>
  <c r="M39" i="43"/>
  <c r="L39" i="43"/>
  <c r="K39" i="43"/>
  <c r="J39" i="43"/>
  <c r="I39" i="43"/>
  <c r="H39" i="43"/>
  <c r="G39" i="43"/>
  <c r="F39" i="43"/>
  <c r="E39" i="43"/>
  <c r="D39" i="43"/>
  <c r="B39" i="43" s="1"/>
  <c r="C39" i="43"/>
  <c r="K38" i="43"/>
  <c r="J38" i="43"/>
  <c r="C38" i="43"/>
  <c r="N37" i="43"/>
  <c r="M37" i="43"/>
  <c r="L37" i="43"/>
  <c r="K37" i="43"/>
  <c r="J37" i="43"/>
  <c r="I37" i="43"/>
  <c r="H37" i="43"/>
  <c r="G37" i="43"/>
  <c r="B37" i="43" s="1"/>
  <c r="F37" i="43"/>
  <c r="E37" i="43"/>
  <c r="D37" i="43"/>
  <c r="C37" i="43"/>
  <c r="N36" i="43"/>
  <c r="N45" i="43" s="1"/>
  <c r="M36" i="43"/>
  <c r="M38" i="43" s="1"/>
  <c r="L36" i="43"/>
  <c r="K36" i="43"/>
  <c r="K42" i="43" s="1"/>
  <c r="J36" i="43"/>
  <c r="J42" i="43" s="1"/>
  <c r="I36" i="43"/>
  <c r="H36" i="43"/>
  <c r="H38" i="43" s="1"/>
  <c r="G36" i="43"/>
  <c r="G38" i="43" s="1"/>
  <c r="F36" i="43"/>
  <c r="F45" i="43" s="1"/>
  <c r="E36" i="43"/>
  <c r="E38" i="43" s="1"/>
  <c r="D36" i="43"/>
  <c r="C36" i="43"/>
  <c r="B36" i="43" s="1"/>
  <c r="B35" i="43"/>
  <c r="B33" i="43"/>
  <c r="B32" i="43"/>
  <c r="B31" i="43"/>
  <c r="B30" i="43"/>
  <c r="B29" i="43"/>
  <c r="B24" i="43"/>
  <c r="B23" i="43"/>
  <c r="B22" i="43"/>
  <c r="J45" i="42"/>
  <c r="I45" i="42"/>
  <c r="H45" i="42"/>
  <c r="G45" i="42"/>
  <c r="N41" i="42"/>
  <c r="M41" i="42"/>
  <c r="L41" i="42"/>
  <c r="K41" i="42"/>
  <c r="J41" i="42"/>
  <c r="I41" i="42"/>
  <c r="H41" i="42"/>
  <c r="G41" i="42"/>
  <c r="F41" i="42"/>
  <c r="E41" i="42"/>
  <c r="D41" i="42"/>
  <c r="C41" i="42"/>
  <c r="B41" i="42"/>
  <c r="N40" i="42"/>
  <c r="M40" i="42"/>
  <c r="L40" i="42"/>
  <c r="K40" i="42"/>
  <c r="J40" i="42"/>
  <c r="I40" i="42"/>
  <c r="H40" i="42"/>
  <c r="G40" i="42"/>
  <c r="F40" i="42"/>
  <c r="E40" i="42"/>
  <c r="D40" i="42"/>
  <c r="C40" i="42"/>
  <c r="B40" i="42" s="1"/>
  <c r="N39" i="42"/>
  <c r="M39" i="42"/>
  <c r="L39" i="42"/>
  <c r="K39" i="42"/>
  <c r="J39" i="42"/>
  <c r="I39" i="42"/>
  <c r="H39" i="42"/>
  <c r="G39" i="42"/>
  <c r="F39" i="42"/>
  <c r="E39" i="42"/>
  <c r="D39" i="42"/>
  <c r="B39" i="42" s="1"/>
  <c r="C39" i="42"/>
  <c r="J38" i="42"/>
  <c r="J42" i="42" s="1"/>
  <c r="I38" i="42"/>
  <c r="N37" i="42"/>
  <c r="M37" i="42"/>
  <c r="L37" i="42"/>
  <c r="K37" i="42"/>
  <c r="J37" i="42"/>
  <c r="I37" i="42"/>
  <c r="I42" i="42" s="1"/>
  <c r="H37" i="42"/>
  <c r="G37" i="42"/>
  <c r="F37" i="42"/>
  <c r="E37" i="42"/>
  <c r="D37" i="42"/>
  <c r="C37" i="42"/>
  <c r="N36" i="42"/>
  <c r="N45" i="42" s="1"/>
  <c r="M36" i="42"/>
  <c r="M45" i="42" s="1"/>
  <c r="L36" i="42"/>
  <c r="K36" i="42"/>
  <c r="K38" i="42" s="1"/>
  <c r="J36" i="42"/>
  <c r="I36" i="42"/>
  <c r="H36" i="42"/>
  <c r="H38" i="42" s="1"/>
  <c r="G36" i="42"/>
  <c r="G38" i="42" s="1"/>
  <c r="F36" i="42"/>
  <c r="F45" i="42" s="1"/>
  <c r="E36" i="42"/>
  <c r="E45" i="42" s="1"/>
  <c r="D36" i="42"/>
  <c r="C36" i="42"/>
  <c r="B36" i="42" s="1"/>
  <c r="B35" i="42"/>
  <c r="B33" i="42"/>
  <c r="B32" i="42"/>
  <c r="B31" i="42"/>
  <c r="B30" i="42"/>
  <c r="B29" i="42"/>
  <c r="B24" i="42"/>
  <c r="B23" i="42"/>
  <c r="B22" i="42"/>
  <c r="J45" i="41"/>
  <c r="I45" i="41"/>
  <c r="H45" i="41"/>
  <c r="G45" i="41"/>
  <c r="N41" i="41"/>
  <c r="M41" i="41"/>
  <c r="L41" i="41"/>
  <c r="K41" i="41"/>
  <c r="J41" i="41"/>
  <c r="I41" i="41"/>
  <c r="H41" i="41"/>
  <c r="G41" i="41"/>
  <c r="F41" i="41"/>
  <c r="E41" i="41"/>
  <c r="D41" i="41"/>
  <c r="C41" i="41"/>
  <c r="B41" i="41"/>
  <c r="N40" i="41"/>
  <c r="M40" i="41"/>
  <c r="L40" i="41"/>
  <c r="K40" i="41"/>
  <c r="J40" i="41"/>
  <c r="I40" i="41"/>
  <c r="H40" i="41"/>
  <c r="G40" i="41"/>
  <c r="B40" i="41" s="1"/>
  <c r="F40" i="41"/>
  <c r="E40" i="41"/>
  <c r="D40" i="41"/>
  <c r="C40" i="41"/>
  <c r="N39" i="41"/>
  <c r="M39" i="41"/>
  <c r="L39" i="41"/>
  <c r="K39" i="41"/>
  <c r="J39" i="41"/>
  <c r="I39" i="41"/>
  <c r="H39" i="41"/>
  <c r="G39" i="41"/>
  <c r="F39" i="41"/>
  <c r="E39" i="41"/>
  <c r="D39" i="41"/>
  <c r="B39" i="41" s="1"/>
  <c r="C39" i="41"/>
  <c r="J38" i="41"/>
  <c r="I38" i="41"/>
  <c r="N37" i="41"/>
  <c r="M37" i="41"/>
  <c r="L37" i="41"/>
  <c r="K37" i="41"/>
  <c r="J37" i="41"/>
  <c r="I37" i="41"/>
  <c r="H37" i="41"/>
  <c r="G37" i="41"/>
  <c r="F37" i="41"/>
  <c r="B37" i="41" s="1"/>
  <c r="E37" i="41"/>
  <c r="D37" i="41"/>
  <c r="C37" i="41"/>
  <c r="N36" i="41"/>
  <c r="N45" i="41" s="1"/>
  <c r="M36" i="41"/>
  <c r="M45" i="41" s="1"/>
  <c r="L36" i="41"/>
  <c r="K36" i="41"/>
  <c r="J36" i="41"/>
  <c r="J42" i="41" s="1"/>
  <c r="I36" i="41"/>
  <c r="I42" i="41" s="1"/>
  <c r="H36" i="41"/>
  <c r="H38" i="41" s="1"/>
  <c r="G36" i="41"/>
  <c r="G38" i="41" s="1"/>
  <c r="F36" i="41"/>
  <c r="F45" i="41" s="1"/>
  <c r="E36" i="41"/>
  <c r="E45" i="41" s="1"/>
  <c r="D36" i="41"/>
  <c r="C36" i="41"/>
  <c r="B36" i="41" s="1"/>
  <c r="B35" i="41"/>
  <c r="B33" i="41"/>
  <c r="B32" i="41"/>
  <c r="B31" i="41"/>
  <c r="B30" i="41"/>
  <c r="B29" i="41"/>
  <c r="B24" i="41"/>
  <c r="B23" i="41"/>
  <c r="B22" i="41"/>
  <c r="J45" i="40"/>
  <c r="I45" i="40"/>
  <c r="G45" i="40"/>
  <c r="N41" i="40"/>
  <c r="M41" i="40"/>
  <c r="L41" i="40"/>
  <c r="K41" i="40"/>
  <c r="J41" i="40"/>
  <c r="I41" i="40"/>
  <c r="H41" i="40"/>
  <c r="G41" i="40"/>
  <c r="F41" i="40"/>
  <c r="E41" i="40"/>
  <c r="D41" i="40"/>
  <c r="B41" i="40" s="1"/>
  <c r="C41" i="40"/>
  <c r="N40" i="40"/>
  <c r="M40" i="40"/>
  <c r="L40" i="40"/>
  <c r="K40" i="40"/>
  <c r="J40" i="40"/>
  <c r="I40" i="40"/>
  <c r="B40" i="40" s="1"/>
  <c r="H40" i="40"/>
  <c r="G40" i="40"/>
  <c r="F40" i="40"/>
  <c r="E40" i="40"/>
  <c r="D40" i="40"/>
  <c r="C40" i="40"/>
  <c r="N39" i="40"/>
  <c r="M39" i="40"/>
  <c r="L39" i="40"/>
  <c r="K39" i="40"/>
  <c r="J39" i="40"/>
  <c r="I39" i="40"/>
  <c r="H39" i="40"/>
  <c r="G39" i="40"/>
  <c r="F39" i="40"/>
  <c r="E39" i="40"/>
  <c r="D39" i="40"/>
  <c r="B39" i="40" s="1"/>
  <c r="C39" i="40"/>
  <c r="L38" i="40"/>
  <c r="K38" i="40"/>
  <c r="D38" i="40"/>
  <c r="C38" i="40"/>
  <c r="N37" i="40"/>
  <c r="M37" i="40"/>
  <c r="L37" i="40"/>
  <c r="K37" i="40"/>
  <c r="J37" i="40"/>
  <c r="J38" i="40" s="1"/>
  <c r="I37" i="40"/>
  <c r="H37" i="40"/>
  <c r="G37" i="40"/>
  <c r="F37" i="40"/>
  <c r="B37" i="40" s="1"/>
  <c r="E37" i="40"/>
  <c r="D37" i="40"/>
  <c r="C37" i="40"/>
  <c r="N36" i="40"/>
  <c r="N45" i="40" s="1"/>
  <c r="M36" i="40"/>
  <c r="M45" i="40" s="1"/>
  <c r="L36" i="40"/>
  <c r="L42" i="40" s="1"/>
  <c r="K36" i="40"/>
  <c r="K42" i="40" s="1"/>
  <c r="J36" i="40"/>
  <c r="J42" i="40" s="1"/>
  <c r="I36" i="40"/>
  <c r="H36" i="40"/>
  <c r="H38" i="40" s="1"/>
  <c r="G36" i="40"/>
  <c r="G38" i="40" s="1"/>
  <c r="G42" i="40" s="1"/>
  <c r="F36" i="40"/>
  <c r="F45" i="40" s="1"/>
  <c r="E36" i="40"/>
  <c r="E45" i="40" s="1"/>
  <c r="D36" i="40"/>
  <c r="D42" i="40" s="1"/>
  <c r="C36" i="40"/>
  <c r="B36" i="40" s="1"/>
  <c r="B35" i="40"/>
  <c r="B33" i="40"/>
  <c r="B32" i="40"/>
  <c r="B31" i="40"/>
  <c r="B30" i="40"/>
  <c r="B29" i="40"/>
  <c r="B24" i="40"/>
  <c r="B23" i="40"/>
  <c r="B22" i="40"/>
  <c r="B31" i="39"/>
  <c r="B30" i="39"/>
  <c r="B27" i="39"/>
  <c r="B26" i="39"/>
  <c r="B25" i="39"/>
  <c r="B24" i="39"/>
  <c r="B23" i="39"/>
  <c r="B21" i="39"/>
  <c r="B20" i="39"/>
  <c r="B19" i="39"/>
  <c r="N32" i="39" s="1"/>
  <c r="L33" i="38"/>
  <c r="J33" i="38"/>
  <c r="D33" i="38"/>
  <c r="L32" i="38"/>
  <c r="L34" i="38" s="1"/>
  <c r="K32" i="38"/>
  <c r="J32" i="38"/>
  <c r="J34" i="38" s="1"/>
  <c r="I32" i="38"/>
  <c r="I33" i="38" s="1"/>
  <c r="G32" i="38"/>
  <c r="G33" i="38" s="1"/>
  <c r="D32" i="38"/>
  <c r="D34" i="38" s="1"/>
  <c r="C32" i="38"/>
  <c r="B31" i="38"/>
  <c r="B30" i="38"/>
  <c r="B27" i="38"/>
  <c r="B26" i="38"/>
  <c r="B25" i="38"/>
  <c r="B24" i="38"/>
  <c r="B23" i="38"/>
  <c r="B21" i="38"/>
  <c r="B20" i="38"/>
  <c r="B19" i="38"/>
  <c r="N32" i="38" s="1"/>
  <c r="B31" i="37"/>
  <c r="B30" i="37"/>
  <c r="B27" i="37"/>
  <c r="B26" i="37"/>
  <c r="B25" i="37"/>
  <c r="B24" i="37"/>
  <c r="B23" i="37"/>
  <c r="B21" i="37"/>
  <c r="B20" i="37"/>
  <c r="B19" i="37"/>
  <c r="N32" i="37" s="1"/>
  <c r="K37" i="36"/>
  <c r="K32" i="36"/>
  <c r="J32" i="36"/>
  <c r="I32" i="36"/>
  <c r="I33" i="36" s="1"/>
  <c r="G32" i="36"/>
  <c r="G33" i="36" s="1"/>
  <c r="G34" i="36" s="1"/>
  <c r="C32" i="36"/>
  <c r="B31" i="36"/>
  <c r="B30" i="36"/>
  <c r="B27" i="36"/>
  <c r="B26" i="36"/>
  <c r="B25" i="36"/>
  <c r="B24" i="36"/>
  <c r="B23" i="36"/>
  <c r="B21" i="36"/>
  <c r="B20" i="36"/>
  <c r="B19" i="36"/>
  <c r="N32" i="36" s="1"/>
  <c r="I32" i="35"/>
  <c r="I33" i="35" s="1"/>
  <c r="B31" i="35"/>
  <c r="B30" i="35"/>
  <c r="B27" i="35"/>
  <c r="B26" i="35"/>
  <c r="B25" i="35"/>
  <c r="B24" i="35"/>
  <c r="B23" i="35"/>
  <c r="B21" i="35"/>
  <c r="B20" i="35"/>
  <c r="B19" i="35"/>
  <c r="N32" i="35" s="1"/>
  <c r="N42" i="34"/>
  <c r="M42" i="34"/>
  <c r="L42" i="34"/>
  <c r="K42" i="34"/>
  <c r="J42" i="34"/>
  <c r="I42" i="34"/>
  <c r="H42" i="34"/>
  <c r="G42" i="34"/>
  <c r="F42" i="34"/>
  <c r="E42" i="34"/>
  <c r="D42" i="34"/>
  <c r="C42" i="34"/>
  <c r="B42" i="34"/>
  <c r="N41" i="34"/>
  <c r="M41" i="34"/>
  <c r="L41" i="34"/>
  <c r="K41" i="34"/>
  <c r="J41" i="34"/>
  <c r="I41" i="34"/>
  <c r="H41" i="34"/>
  <c r="G41" i="34"/>
  <c r="F41" i="34"/>
  <c r="E41" i="34"/>
  <c r="D41" i="34"/>
  <c r="C41" i="34"/>
  <c r="B41" i="34" s="1"/>
  <c r="N40" i="34"/>
  <c r="M40" i="34"/>
  <c r="L40" i="34"/>
  <c r="K40" i="34"/>
  <c r="J40" i="34"/>
  <c r="I40" i="34"/>
  <c r="H40" i="34"/>
  <c r="G40" i="34"/>
  <c r="F40" i="34"/>
  <c r="E40" i="34"/>
  <c r="D40" i="34"/>
  <c r="B40" i="34" s="1"/>
  <c r="C40" i="34"/>
  <c r="N38" i="34"/>
  <c r="M38" i="34"/>
  <c r="L38" i="34"/>
  <c r="K38" i="34"/>
  <c r="J38" i="34"/>
  <c r="I38" i="34"/>
  <c r="H38" i="34"/>
  <c r="G38" i="34"/>
  <c r="F38" i="34"/>
  <c r="E38" i="34"/>
  <c r="D38" i="34"/>
  <c r="B38" i="34" s="1"/>
  <c r="C38" i="34"/>
  <c r="K37" i="34"/>
  <c r="C37" i="34"/>
  <c r="B36" i="34"/>
  <c r="B35" i="34"/>
  <c r="B34" i="34"/>
  <c r="B31" i="34"/>
  <c r="B30" i="34"/>
  <c r="B29" i="34"/>
  <c r="B28" i="34"/>
  <c r="B27" i="34"/>
  <c r="D20" i="34"/>
  <c r="C20" i="34"/>
  <c r="B20" i="34"/>
  <c r="I37" i="34" s="1"/>
  <c r="D19" i="34"/>
  <c r="C19" i="34"/>
  <c r="B19" i="34"/>
  <c r="J37" i="34" s="1"/>
  <c r="N42" i="33"/>
  <c r="M42" i="33"/>
  <c r="L42" i="33"/>
  <c r="K42" i="33"/>
  <c r="J42" i="33"/>
  <c r="I42" i="33"/>
  <c r="H42" i="33"/>
  <c r="G42" i="33"/>
  <c r="F42" i="33"/>
  <c r="E42" i="33"/>
  <c r="D42" i="33"/>
  <c r="C42" i="33"/>
  <c r="B42" i="33" s="1"/>
  <c r="N41" i="33"/>
  <c r="M41" i="33"/>
  <c r="L41" i="33"/>
  <c r="K41" i="33"/>
  <c r="J41" i="33"/>
  <c r="I41" i="33"/>
  <c r="H41" i="33"/>
  <c r="B41" i="33" s="1"/>
  <c r="G41" i="33"/>
  <c r="F41" i="33"/>
  <c r="E41" i="33"/>
  <c r="D41" i="33"/>
  <c r="C41" i="33"/>
  <c r="N40" i="33"/>
  <c r="M40" i="33"/>
  <c r="L40" i="33"/>
  <c r="K40" i="33"/>
  <c r="J40" i="33"/>
  <c r="I40" i="33"/>
  <c r="H40" i="33"/>
  <c r="G40" i="33"/>
  <c r="F40" i="33"/>
  <c r="E40" i="33"/>
  <c r="D40" i="33"/>
  <c r="B40" i="33" s="1"/>
  <c r="C40" i="33"/>
  <c r="N38" i="33"/>
  <c r="M38" i="33"/>
  <c r="L38" i="33"/>
  <c r="K38" i="33"/>
  <c r="J38" i="33"/>
  <c r="I38" i="33"/>
  <c r="H38" i="33"/>
  <c r="G38" i="33"/>
  <c r="B38" i="33" s="1"/>
  <c r="F38" i="33"/>
  <c r="E38" i="33"/>
  <c r="D38" i="33"/>
  <c r="C38" i="33"/>
  <c r="B36" i="33"/>
  <c r="B35" i="33"/>
  <c r="B34" i="33"/>
  <c r="B31" i="33"/>
  <c r="B30" i="33"/>
  <c r="B29" i="33"/>
  <c r="B28" i="33"/>
  <c r="B27" i="33"/>
  <c r="D20" i="33"/>
  <c r="C20" i="33"/>
  <c r="B20" i="33"/>
  <c r="D19" i="33"/>
  <c r="C19" i="33"/>
  <c r="B19" i="33"/>
  <c r="J37" i="33" s="1"/>
  <c r="N42" i="32"/>
  <c r="M42" i="32"/>
  <c r="L42" i="32"/>
  <c r="K42" i="32"/>
  <c r="J42" i="32"/>
  <c r="I42" i="32"/>
  <c r="H42" i="32"/>
  <c r="G42" i="32"/>
  <c r="F42" i="32"/>
  <c r="E42" i="32"/>
  <c r="D42" i="32"/>
  <c r="C42" i="32"/>
  <c r="B42" i="32"/>
  <c r="N41" i="32"/>
  <c r="M41" i="32"/>
  <c r="L41" i="32"/>
  <c r="K41" i="32"/>
  <c r="J41" i="32"/>
  <c r="I41" i="32"/>
  <c r="H41" i="32"/>
  <c r="G41" i="32"/>
  <c r="F41" i="32"/>
  <c r="B41" i="32" s="1"/>
  <c r="E41" i="32"/>
  <c r="D41" i="32"/>
  <c r="C41" i="32"/>
  <c r="N40" i="32"/>
  <c r="M40" i="32"/>
  <c r="L40" i="32"/>
  <c r="K40" i="32"/>
  <c r="J40" i="32"/>
  <c r="I40" i="32"/>
  <c r="H40" i="32"/>
  <c r="G40" i="32"/>
  <c r="F40" i="32"/>
  <c r="E40" i="32"/>
  <c r="D40" i="32"/>
  <c r="C40" i="32"/>
  <c r="B40" i="32" s="1"/>
  <c r="N38" i="32"/>
  <c r="M38" i="32"/>
  <c r="L38" i="32"/>
  <c r="K38" i="32"/>
  <c r="J38" i="32"/>
  <c r="I38" i="32"/>
  <c r="H38" i="32"/>
  <c r="G38" i="32"/>
  <c r="F38" i="32"/>
  <c r="E38" i="32"/>
  <c r="B38" i="32" s="1"/>
  <c r="D38" i="32"/>
  <c r="C38" i="32"/>
  <c r="K37" i="32"/>
  <c r="J37" i="32"/>
  <c r="C37" i="32"/>
  <c r="B36" i="32"/>
  <c r="B35" i="32"/>
  <c r="B34" i="32"/>
  <c r="B31" i="32"/>
  <c r="B30" i="32"/>
  <c r="B29" i="32"/>
  <c r="B28" i="32"/>
  <c r="B27" i="32"/>
  <c r="D20" i="32"/>
  <c r="C20" i="32"/>
  <c r="B20" i="32"/>
  <c r="H37" i="32" s="1"/>
  <c r="D19" i="32"/>
  <c r="C19" i="32"/>
  <c r="B19" i="32"/>
  <c r="I37" i="32" s="1"/>
  <c r="N42" i="31"/>
  <c r="M42" i="31"/>
  <c r="L42" i="31"/>
  <c r="K42" i="31"/>
  <c r="J42" i="31"/>
  <c r="I42" i="31"/>
  <c r="H42" i="31"/>
  <c r="G42" i="31"/>
  <c r="F42" i="31"/>
  <c r="E42" i="31"/>
  <c r="D42" i="31"/>
  <c r="B42" i="31" s="1"/>
  <c r="C42" i="31"/>
  <c r="N41" i="31"/>
  <c r="M41" i="31"/>
  <c r="L41" i="31"/>
  <c r="K41" i="31"/>
  <c r="J41" i="31"/>
  <c r="I41" i="31"/>
  <c r="B41" i="31" s="1"/>
  <c r="H41" i="31"/>
  <c r="G41" i="31"/>
  <c r="F41" i="31"/>
  <c r="E41" i="31"/>
  <c r="D41" i="31"/>
  <c r="C41" i="31"/>
  <c r="N40" i="31"/>
  <c r="M40" i="31"/>
  <c r="L40" i="31"/>
  <c r="K40" i="31"/>
  <c r="J40" i="31"/>
  <c r="I40" i="31"/>
  <c r="H40" i="31"/>
  <c r="G40" i="31"/>
  <c r="F40" i="31"/>
  <c r="E40" i="31"/>
  <c r="D40" i="31"/>
  <c r="B40" i="31" s="1"/>
  <c r="C40" i="31"/>
  <c r="K39" i="31"/>
  <c r="C39" i="31"/>
  <c r="N38" i="31"/>
  <c r="M38" i="31"/>
  <c r="L38" i="31"/>
  <c r="K38" i="31"/>
  <c r="J38" i="31"/>
  <c r="I38" i="31"/>
  <c r="H38" i="31"/>
  <c r="G38" i="31"/>
  <c r="F38" i="31"/>
  <c r="B38" i="31" s="1"/>
  <c r="E38" i="31"/>
  <c r="D38" i="31"/>
  <c r="C38" i="31"/>
  <c r="N37" i="31"/>
  <c r="N46" i="31" s="1"/>
  <c r="M37" i="31"/>
  <c r="M46" i="31" s="1"/>
  <c r="K37" i="31"/>
  <c r="K43" i="31" s="1"/>
  <c r="F37" i="31"/>
  <c r="F46" i="31" s="1"/>
  <c r="E37" i="31"/>
  <c r="E46" i="31" s="1"/>
  <c r="C37" i="31"/>
  <c r="B36" i="31"/>
  <c r="B35" i="31"/>
  <c r="B34" i="31"/>
  <c r="B31" i="31"/>
  <c r="B30" i="31"/>
  <c r="B29" i="31"/>
  <c r="B28" i="31"/>
  <c r="B27" i="31"/>
  <c r="D20" i="31"/>
  <c r="C20" i="31"/>
  <c r="B20" i="31"/>
  <c r="G37" i="31" s="1"/>
  <c r="D19" i="31"/>
  <c r="C19" i="31"/>
  <c r="B19" i="31"/>
  <c r="J37" i="31" s="1"/>
  <c r="N42" i="30"/>
  <c r="M42" i="30"/>
  <c r="L42" i="30"/>
  <c r="K42" i="30"/>
  <c r="J42" i="30"/>
  <c r="I42" i="30"/>
  <c r="H42" i="30"/>
  <c r="G42" i="30"/>
  <c r="F42" i="30"/>
  <c r="E42" i="30"/>
  <c r="D42" i="30"/>
  <c r="C42" i="30"/>
  <c r="B42" i="30"/>
  <c r="N41" i="30"/>
  <c r="M41" i="30"/>
  <c r="L41" i="30"/>
  <c r="K41" i="30"/>
  <c r="J41" i="30"/>
  <c r="I41" i="30"/>
  <c r="H41" i="30"/>
  <c r="G41" i="30"/>
  <c r="B41" i="30" s="1"/>
  <c r="F41" i="30"/>
  <c r="E41" i="30"/>
  <c r="D41" i="30"/>
  <c r="C41" i="30"/>
  <c r="N40" i="30"/>
  <c r="M40" i="30"/>
  <c r="L40" i="30"/>
  <c r="K40" i="30"/>
  <c r="J40" i="30"/>
  <c r="I40" i="30"/>
  <c r="H40" i="30"/>
  <c r="G40" i="30"/>
  <c r="F40" i="30"/>
  <c r="E40" i="30"/>
  <c r="D40" i="30"/>
  <c r="B40" i="30" s="1"/>
  <c r="C40" i="30"/>
  <c r="N38" i="30"/>
  <c r="M38" i="30"/>
  <c r="L38" i="30"/>
  <c r="K38" i="30"/>
  <c r="J38" i="30"/>
  <c r="I38" i="30"/>
  <c r="H38" i="30"/>
  <c r="G38" i="30"/>
  <c r="F38" i="30"/>
  <c r="B38" i="30" s="1"/>
  <c r="E38" i="30"/>
  <c r="D38" i="30"/>
  <c r="C38" i="30"/>
  <c r="N37" i="30"/>
  <c r="N46" i="30" s="1"/>
  <c r="M37" i="30"/>
  <c r="M46" i="30" s="1"/>
  <c r="K37" i="30"/>
  <c r="F37" i="30"/>
  <c r="F46" i="30" s="1"/>
  <c r="E37" i="30"/>
  <c r="E46" i="30" s="1"/>
  <c r="C37" i="30"/>
  <c r="B36" i="30"/>
  <c r="B35" i="30"/>
  <c r="B34" i="30"/>
  <c r="B31" i="30"/>
  <c r="B30" i="30"/>
  <c r="B29" i="30"/>
  <c r="B28" i="30"/>
  <c r="B27" i="30"/>
  <c r="D20" i="30"/>
  <c r="C20" i="30"/>
  <c r="B20" i="30"/>
  <c r="G37" i="30" s="1"/>
  <c r="D19" i="30"/>
  <c r="C19" i="30"/>
  <c r="B19" i="30"/>
  <c r="J37" i="30" s="1"/>
  <c r="J51" i="29"/>
  <c r="P50" i="29"/>
  <c r="N50" i="29"/>
  <c r="M50" i="29"/>
  <c r="L50" i="29"/>
  <c r="K50" i="29"/>
  <c r="I50" i="29"/>
  <c r="H50" i="29"/>
  <c r="G50" i="29"/>
  <c r="F50" i="29"/>
  <c r="D50" i="29"/>
  <c r="B50" i="29" s="1"/>
  <c r="C50" i="29"/>
  <c r="P46" i="29"/>
  <c r="N46" i="29"/>
  <c r="M46" i="29"/>
  <c r="L46" i="29"/>
  <c r="K46" i="29"/>
  <c r="O45" i="29"/>
  <c r="O47" i="29" s="1"/>
  <c r="E45" i="29"/>
  <c r="E51" i="29" s="1"/>
  <c r="C45" i="29"/>
  <c r="C54" i="29" s="1"/>
  <c r="P43" i="29"/>
  <c r="O43" i="29"/>
  <c r="N43" i="29"/>
  <c r="M43" i="29"/>
  <c r="L43" i="29"/>
  <c r="K43" i="29"/>
  <c r="J43" i="29"/>
  <c r="I43" i="29"/>
  <c r="H43" i="29"/>
  <c r="G43" i="29"/>
  <c r="F43" i="29"/>
  <c r="D43" i="29"/>
  <c r="C43" i="29"/>
  <c r="B42" i="29"/>
  <c r="B39" i="29"/>
  <c r="B38" i="29"/>
  <c r="B37" i="29"/>
  <c r="B36" i="29"/>
  <c r="B35" i="29"/>
  <c r="B26" i="29"/>
  <c r="B25" i="29"/>
  <c r="B24" i="29"/>
  <c r="B23" i="29"/>
  <c r="B21" i="29"/>
  <c r="C44" i="29" s="1"/>
  <c r="J51" i="28"/>
  <c r="P50" i="28"/>
  <c r="N50" i="28"/>
  <c r="M50" i="28"/>
  <c r="L50" i="28"/>
  <c r="K50" i="28"/>
  <c r="I50" i="28"/>
  <c r="H50" i="28"/>
  <c r="G50" i="28"/>
  <c r="F50" i="28"/>
  <c r="D50" i="28"/>
  <c r="C50" i="28"/>
  <c r="B50" i="28" s="1"/>
  <c r="P46" i="28"/>
  <c r="N46" i="28"/>
  <c r="M46" i="28"/>
  <c r="L46" i="28"/>
  <c r="K46" i="28"/>
  <c r="O45" i="28"/>
  <c r="O47" i="28" s="1"/>
  <c r="O51" i="28" s="1"/>
  <c r="E45" i="28"/>
  <c r="E51" i="28" s="1"/>
  <c r="C45" i="28"/>
  <c r="P43" i="28"/>
  <c r="O43" i="28"/>
  <c r="N43" i="28"/>
  <c r="M43" i="28"/>
  <c r="L43" i="28"/>
  <c r="K43" i="28"/>
  <c r="J43" i="28"/>
  <c r="I43" i="28"/>
  <c r="H43" i="28"/>
  <c r="G43" i="28"/>
  <c r="F43" i="28"/>
  <c r="D43" i="28"/>
  <c r="C43" i="28"/>
  <c r="B42" i="28"/>
  <c r="B39" i="28"/>
  <c r="B37" i="28"/>
  <c r="B36" i="28"/>
  <c r="B35" i="28"/>
  <c r="B26" i="28"/>
  <c r="B25" i="28"/>
  <c r="B24" i="28"/>
  <c r="B23" i="28"/>
  <c r="B38" i="28" s="1"/>
  <c r="B21" i="28"/>
  <c r="C44" i="28" s="1"/>
  <c r="J51" i="27"/>
  <c r="P50" i="27"/>
  <c r="N50" i="27"/>
  <c r="M50" i="27"/>
  <c r="L50" i="27"/>
  <c r="K50" i="27"/>
  <c r="I50" i="27"/>
  <c r="H50" i="27"/>
  <c r="G50" i="27"/>
  <c r="F50" i="27"/>
  <c r="D50" i="27"/>
  <c r="C50" i="27"/>
  <c r="B50" i="27" s="1"/>
  <c r="P46" i="27"/>
  <c r="N46" i="27"/>
  <c r="M46" i="27"/>
  <c r="L46" i="27"/>
  <c r="K46" i="27"/>
  <c r="O45" i="27"/>
  <c r="O47" i="27" s="1"/>
  <c r="O51" i="27" s="1"/>
  <c r="E45" i="27"/>
  <c r="E51" i="27" s="1"/>
  <c r="C45" i="27"/>
  <c r="C54" i="27" s="1"/>
  <c r="P43" i="27"/>
  <c r="O43" i="27"/>
  <c r="N43" i="27"/>
  <c r="M43" i="27"/>
  <c r="L43" i="27"/>
  <c r="K43" i="27"/>
  <c r="J43" i="27"/>
  <c r="I43" i="27"/>
  <c r="H43" i="27"/>
  <c r="G43" i="27"/>
  <c r="F43" i="27"/>
  <c r="D43" i="27"/>
  <c r="C43" i="27"/>
  <c r="B42" i="27"/>
  <c r="B39" i="27"/>
  <c r="B38" i="27"/>
  <c r="B37" i="27"/>
  <c r="B36" i="27"/>
  <c r="B35" i="27"/>
  <c r="B26" i="27"/>
  <c r="B25" i="27"/>
  <c r="B24" i="27"/>
  <c r="B23" i="27"/>
  <c r="B21" i="27"/>
  <c r="C44" i="27" s="1"/>
  <c r="J51" i="26"/>
  <c r="P50" i="26"/>
  <c r="N50" i="26"/>
  <c r="M50" i="26"/>
  <c r="L50" i="26"/>
  <c r="B50" i="26" s="1"/>
  <c r="K50" i="26"/>
  <c r="I50" i="26"/>
  <c r="H50" i="26"/>
  <c r="G50" i="26"/>
  <c r="F50" i="26"/>
  <c r="D50" i="26"/>
  <c r="C50" i="26"/>
  <c r="P46" i="26"/>
  <c r="N46" i="26"/>
  <c r="M46" i="26"/>
  <c r="L46" i="26"/>
  <c r="K46" i="26"/>
  <c r="O45" i="26"/>
  <c r="O47" i="26" s="1"/>
  <c r="O51" i="26" s="1"/>
  <c r="E45" i="26"/>
  <c r="E51" i="26" s="1"/>
  <c r="C45" i="26"/>
  <c r="P43" i="26"/>
  <c r="O43" i="26"/>
  <c r="N43" i="26"/>
  <c r="M43" i="26"/>
  <c r="L43" i="26"/>
  <c r="K43" i="26"/>
  <c r="J43" i="26"/>
  <c r="I43" i="26"/>
  <c r="H43" i="26"/>
  <c r="G43" i="26"/>
  <c r="F43" i="26"/>
  <c r="D43" i="26"/>
  <c r="C43" i="26"/>
  <c r="B42" i="26"/>
  <c r="B39" i="26"/>
  <c r="B37" i="26"/>
  <c r="B36" i="26"/>
  <c r="B35" i="26"/>
  <c r="B26" i="26"/>
  <c r="B25" i="26"/>
  <c r="B24" i="26"/>
  <c r="B23" i="26"/>
  <c r="B38" i="26" s="1"/>
  <c r="B21" i="26"/>
  <c r="C44" i="26" s="1"/>
  <c r="J51" i="25"/>
  <c r="P50" i="25"/>
  <c r="N50" i="25"/>
  <c r="M50" i="25"/>
  <c r="L50" i="25"/>
  <c r="K50" i="25"/>
  <c r="I50" i="25"/>
  <c r="H50" i="25"/>
  <c r="G50" i="25"/>
  <c r="F50" i="25"/>
  <c r="D50" i="25"/>
  <c r="C50" i="25"/>
  <c r="B50" i="25" s="1"/>
  <c r="P46" i="25"/>
  <c r="N46" i="25"/>
  <c r="M46" i="25"/>
  <c r="L46" i="25"/>
  <c r="K46" i="25"/>
  <c r="O45" i="25"/>
  <c r="O47" i="25" s="1"/>
  <c r="O51" i="25" s="1"/>
  <c r="E45" i="25"/>
  <c r="E51" i="25" s="1"/>
  <c r="C45" i="25"/>
  <c r="C54" i="25" s="1"/>
  <c r="P43" i="25"/>
  <c r="O43" i="25"/>
  <c r="N43" i="25"/>
  <c r="M43" i="25"/>
  <c r="L43" i="25"/>
  <c r="K43" i="25"/>
  <c r="J43" i="25"/>
  <c r="I43" i="25"/>
  <c r="H43" i="25"/>
  <c r="G43" i="25"/>
  <c r="F43" i="25"/>
  <c r="D43" i="25"/>
  <c r="C43" i="25"/>
  <c r="B42" i="25"/>
  <c r="B39" i="25"/>
  <c r="B37" i="25"/>
  <c r="B36" i="25"/>
  <c r="B35" i="25"/>
  <c r="B26" i="25"/>
  <c r="B25" i="25"/>
  <c r="B24" i="25"/>
  <c r="B23" i="25"/>
  <c r="B38" i="25" s="1"/>
  <c r="B21" i="25"/>
  <c r="C44" i="25" s="1"/>
  <c r="N44" i="24"/>
  <c r="M44" i="24"/>
  <c r="L44" i="24"/>
  <c r="K44" i="24"/>
  <c r="J44" i="24"/>
  <c r="B44" i="24" s="1"/>
  <c r="I44" i="24"/>
  <c r="H44" i="24"/>
  <c r="G44" i="24"/>
  <c r="F44" i="24"/>
  <c r="E44" i="24"/>
  <c r="D44" i="24"/>
  <c r="C44" i="24"/>
  <c r="N43" i="24"/>
  <c r="M43" i="24"/>
  <c r="L43" i="24"/>
  <c r="K43" i="24"/>
  <c r="J43" i="24"/>
  <c r="I43" i="24"/>
  <c r="H43" i="24"/>
  <c r="G43" i="24"/>
  <c r="F43" i="24"/>
  <c r="E43" i="24"/>
  <c r="D43" i="24"/>
  <c r="C43" i="24"/>
  <c r="B43" i="24" s="1"/>
  <c r="N42" i="24"/>
  <c r="M42" i="24"/>
  <c r="L42" i="24"/>
  <c r="K42" i="24"/>
  <c r="J42" i="24"/>
  <c r="I42" i="24"/>
  <c r="H42" i="24"/>
  <c r="G42" i="24"/>
  <c r="F42" i="24"/>
  <c r="E42" i="24"/>
  <c r="D42" i="24"/>
  <c r="B42" i="24" s="1"/>
  <c r="C42" i="24"/>
  <c r="N40" i="24"/>
  <c r="M40" i="24"/>
  <c r="L40" i="24"/>
  <c r="K40" i="24"/>
  <c r="J40" i="24"/>
  <c r="I40" i="24"/>
  <c r="H40" i="24"/>
  <c r="G40" i="24"/>
  <c r="F40" i="24"/>
  <c r="B40" i="24" s="1"/>
  <c r="E40" i="24"/>
  <c r="D40" i="24"/>
  <c r="C40" i="24"/>
  <c r="K39" i="24"/>
  <c r="C39" i="24"/>
  <c r="B38" i="24"/>
  <c r="B37" i="24"/>
  <c r="B36" i="24"/>
  <c r="B35" i="24"/>
  <c r="B31" i="24"/>
  <c r="B30" i="24"/>
  <c r="B29" i="24"/>
  <c r="B28" i="24"/>
  <c r="D21" i="24"/>
  <c r="C21" i="24"/>
  <c r="B21" i="24"/>
  <c r="G39" i="24" s="1"/>
  <c r="D20" i="24"/>
  <c r="C20" i="24"/>
  <c r="B20" i="24"/>
  <c r="L39" i="24" s="1"/>
  <c r="D19" i="24"/>
  <c r="C19" i="24"/>
  <c r="B19" i="24"/>
  <c r="J39" i="24" s="1"/>
  <c r="N44" i="23"/>
  <c r="M44" i="23"/>
  <c r="L44" i="23"/>
  <c r="K44" i="23"/>
  <c r="J44" i="23"/>
  <c r="I44" i="23"/>
  <c r="H44" i="23"/>
  <c r="G44" i="23"/>
  <c r="F44" i="23"/>
  <c r="E44" i="23"/>
  <c r="D44" i="23"/>
  <c r="C44" i="23"/>
  <c r="B44" i="23"/>
  <c r="N43" i="23"/>
  <c r="M43" i="23"/>
  <c r="L43" i="23"/>
  <c r="K43" i="23"/>
  <c r="J43" i="23"/>
  <c r="I43" i="23"/>
  <c r="H43" i="23"/>
  <c r="G43" i="23"/>
  <c r="F43" i="23"/>
  <c r="E43" i="23"/>
  <c r="D43" i="23"/>
  <c r="B43" i="23" s="1"/>
  <c r="C43" i="23"/>
  <c r="N42" i="23"/>
  <c r="M42" i="23"/>
  <c r="L42" i="23"/>
  <c r="K42" i="23"/>
  <c r="J42" i="23"/>
  <c r="I42" i="23"/>
  <c r="H42" i="23"/>
  <c r="G42" i="23"/>
  <c r="F42" i="23"/>
  <c r="E42" i="23"/>
  <c r="D42" i="23"/>
  <c r="B42" i="23" s="1"/>
  <c r="C42" i="23"/>
  <c r="N40" i="23"/>
  <c r="M40" i="23"/>
  <c r="L40" i="23"/>
  <c r="K40" i="23"/>
  <c r="J40" i="23"/>
  <c r="I40" i="23"/>
  <c r="H40" i="23"/>
  <c r="G40" i="23"/>
  <c r="F40" i="23"/>
  <c r="E40" i="23"/>
  <c r="D40" i="23"/>
  <c r="C40" i="23"/>
  <c r="B40" i="23" s="1"/>
  <c r="K39" i="23"/>
  <c r="C39" i="23"/>
  <c r="B38" i="23"/>
  <c r="B37" i="23"/>
  <c r="B36" i="23"/>
  <c r="B35" i="23"/>
  <c r="B31" i="23"/>
  <c r="B30" i="23"/>
  <c r="B29" i="23"/>
  <c r="B28" i="23"/>
  <c r="D21" i="23"/>
  <c r="C21" i="23"/>
  <c r="B21" i="23"/>
  <c r="D20" i="23"/>
  <c r="C20" i="23"/>
  <c r="B20" i="23"/>
  <c r="H39" i="23" s="1"/>
  <c r="D19" i="23"/>
  <c r="C19" i="23"/>
  <c r="B19" i="23"/>
  <c r="J39" i="23" s="1"/>
  <c r="N44" i="22"/>
  <c r="M44" i="22"/>
  <c r="L44" i="22"/>
  <c r="K44" i="22"/>
  <c r="J44" i="22"/>
  <c r="I44" i="22"/>
  <c r="H44" i="22"/>
  <c r="G44" i="22"/>
  <c r="F44" i="22"/>
  <c r="E44" i="22"/>
  <c r="D44" i="22"/>
  <c r="C44" i="22"/>
  <c r="B44" i="22" s="1"/>
  <c r="N43" i="22"/>
  <c r="M43" i="22"/>
  <c r="L43" i="22"/>
  <c r="K43" i="22"/>
  <c r="J43" i="22"/>
  <c r="I43" i="22"/>
  <c r="H43" i="22"/>
  <c r="G43" i="22"/>
  <c r="F43" i="22"/>
  <c r="E43" i="22"/>
  <c r="D43" i="22"/>
  <c r="C43" i="22"/>
  <c r="B43" i="22" s="1"/>
  <c r="N42" i="22"/>
  <c r="M42" i="22"/>
  <c r="L42" i="22"/>
  <c r="K42" i="22"/>
  <c r="J42" i="22"/>
  <c r="I42" i="22"/>
  <c r="H42" i="22"/>
  <c r="G42" i="22"/>
  <c r="F42" i="22"/>
  <c r="E42" i="22"/>
  <c r="D42" i="22"/>
  <c r="B42" i="22" s="1"/>
  <c r="C42" i="22"/>
  <c r="N40" i="22"/>
  <c r="M40" i="22"/>
  <c r="L40" i="22"/>
  <c r="K40" i="22"/>
  <c r="J40" i="22"/>
  <c r="I40" i="22"/>
  <c r="H40" i="22"/>
  <c r="G40" i="22"/>
  <c r="B40" i="22" s="1"/>
  <c r="F40" i="22"/>
  <c r="E40" i="22"/>
  <c r="D40" i="22"/>
  <c r="C40" i="22"/>
  <c r="B38" i="22"/>
  <c r="B37" i="22"/>
  <c r="B36" i="22"/>
  <c r="B35" i="22"/>
  <c r="B31" i="22"/>
  <c r="B30" i="22"/>
  <c r="B29" i="22"/>
  <c r="B28" i="22"/>
  <c r="D21" i="22"/>
  <c r="C21" i="22"/>
  <c r="B21" i="22"/>
  <c r="D20" i="22"/>
  <c r="C20" i="22"/>
  <c r="B20" i="22"/>
  <c r="G39" i="22" s="1"/>
  <c r="D19" i="22"/>
  <c r="C19" i="22"/>
  <c r="B19" i="22"/>
  <c r="J39" i="22" s="1"/>
  <c r="K48" i="21"/>
  <c r="N44" i="21"/>
  <c r="M44" i="21"/>
  <c r="L44" i="21"/>
  <c r="K44" i="21"/>
  <c r="J44" i="21"/>
  <c r="I44" i="21"/>
  <c r="H44" i="21"/>
  <c r="G44" i="21"/>
  <c r="F44" i="21"/>
  <c r="E44" i="21"/>
  <c r="D44" i="21"/>
  <c r="B44" i="21" s="1"/>
  <c r="C44" i="21"/>
  <c r="N43" i="21"/>
  <c r="M43" i="21"/>
  <c r="L43" i="21"/>
  <c r="K43" i="21"/>
  <c r="J43" i="21"/>
  <c r="I43" i="21"/>
  <c r="B43" i="21" s="1"/>
  <c r="H43" i="21"/>
  <c r="G43" i="21"/>
  <c r="F43" i="21"/>
  <c r="E43" i="21"/>
  <c r="D43" i="21"/>
  <c r="C43" i="21"/>
  <c r="N42" i="21"/>
  <c r="M42" i="21"/>
  <c r="L42" i="21"/>
  <c r="K42" i="21"/>
  <c r="J42" i="21"/>
  <c r="I42" i="21"/>
  <c r="H42" i="21"/>
  <c r="G42" i="21"/>
  <c r="F42" i="21"/>
  <c r="E42" i="21"/>
  <c r="D42" i="21"/>
  <c r="B42" i="21" s="1"/>
  <c r="C42" i="21"/>
  <c r="K41" i="21"/>
  <c r="C41" i="21"/>
  <c r="N40" i="21"/>
  <c r="M40" i="21"/>
  <c r="L40" i="21"/>
  <c r="K40" i="21"/>
  <c r="J40" i="21"/>
  <c r="I40" i="21"/>
  <c r="H40" i="21"/>
  <c r="G40" i="21"/>
  <c r="F40" i="21"/>
  <c r="B40" i="21" s="1"/>
  <c r="E40" i="21"/>
  <c r="D40" i="21"/>
  <c r="C40" i="21"/>
  <c r="N39" i="21"/>
  <c r="N48" i="21" s="1"/>
  <c r="M39" i="21"/>
  <c r="M48" i="21" s="1"/>
  <c r="K39" i="21"/>
  <c r="K45" i="21" s="1"/>
  <c r="F39" i="21"/>
  <c r="F48" i="21" s="1"/>
  <c r="E39" i="21"/>
  <c r="E48" i="21" s="1"/>
  <c r="C39" i="21"/>
  <c r="B38" i="21"/>
  <c r="B37" i="21"/>
  <c r="B36" i="21"/>
  <c r="B35" i="21"/>
  <c r="B31" i="21"/>
  <c r="B30" i="21"/>
  <c r="B29" i="21"/>
  <c r="B28" i="21"/>
  <c r="D21" i="21"/>
  <c r="C21" i="21"/>
  <c r="B21" i="21"/>
  <c r="G39" i="21" s="1"/>
  <c r="D20" i="21"/>
  <c r="C20" i="21"/>
  <c r="B20" i="21"/>
  <c r="L39" i="21" s="1"/>
  <c r="D19" i="21"/>
  <c r="C19" i="21"/>
  <c r="B19" i="21"/>
  <c r="J39" i="21" s="1"/>
  <c r="N44" i="20"/>
  <c r="M44" i="20"/>
  <c r="L44" i="20"/>
  <c r="K44" i="20"/>
  <c r="J44" i="20"/>
  <c r="I44" i="20"/>
  <c r="H44" i="20"/>
  <c r="G44" i="20"/>
  <c r="F44" i="20"/>
  <c r="E44" i="20"/>
  <c r="D44" i="20"/>
  <c r="B44" i="20" s="1"/>
  <c r="C44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B43" i="20"/>
  <c r="N42" i="20"/>
  <c r="M42" i="20"/>
  <c r="L42" i="20"/>
  <c r="K42" i="20"/>
  <c r="J42" i="20"/>
  <c r="I42" i="20"/>
  <c r="H42" i="20"/>
  <c r="G42" i="20"/>
  <c r="F42" i="20"/>
  <c r="E42" i="20"/>
  <c r="D42" i="20"/>
  <c r="B42" i="20" s="1"/>
  <c r="C42" i="20"/>
  <c r="K41" i="20"/>
  <c r="C41" i="20"/>
  <c r="N40" i="20"/>
  <c r="M40" i="20"/>
  <c r="L40" i="20"/>
  <c r="K40" i="20"/>
  <c r="J40" i="20"/>
  <c r="I40" i="20"/>
  <c r="H40" i="20"/>
  <c r="G40" i="20"/>
  <c r="F40" i="20"/>
  <c r="B40" i="20" s="1"/>
  <c r="E40" i="20"/>
  <c r="D40" i="20"/>
  <c r="C40" i="20"/>
  <c r="N39" i="20"/>
  <c r="N48" i="20" s="1"/>
  <c r="M39" i="20"/>
  <c r="M48" i="20" s="1"/>
  <c r="K39" i="20"/>
  <c r="K45" i="20" s="1"/>
  <c r="F39" i="20"/>
  <c r="F48" i="20" s="1"/>
  <c r="E39" i="20"/>
  <c r="E48" i="20" s="1"/>
  <c r="C39" i="20"/>
  <c r="B38" i="20"/>
  <c r="B37" i="20"/>
  <c r="B36" i="20"/>
  <c r="B35" i="20"/>
  <c r="B31" i="20"/>
  <c r="B30" i="20"/>
  <c r="B29" i="20"/>
  <c r="B28" i="20"/>
  <c r="D21" i="20"/>
  <c r="C21" i="20"/>
  <c r="B21" i="20"/>
  <c r="G39" i="20" s="1"/>
  <c r="D20" i="20"/>
  <c r="C20" i="20"/>
  <c r="B20" i="20"/>
  <c r="L39" i="20" s="1"/>
  <c r="D19" i="20"/>
  <c r="C19" i="20"/>
  <c r="B19" i="20"/>
  <c r="J39" i="20" s="1"/>
  <c r="P50" i="19"/>
  <c r="N50" i="19"/>
  <c r="M50" i="19"/>
  <c r="L50" i="19"/>
  <c r="K50" i="19"/>
  <c r="H50" i="19"/>
  <c r="G50" i="19"/>
  <c r="F50" i="19"/>
  <c r="E50" i="19"/>
  <c r="D50" i="19"/>
  <c r="C50" i="19"/>
  <c r="B50" i="19"/>
  <c r="O45" i="19"/>
  <c r="O47" i="19" s="1"/>
  <c r="P43" i="19"/>
  <c r="O43" i="19"/>
  <c r="N43" i="19"/>
  <c r="M43" i="19"/>
  <c r="L43" i="19"/>
  <c r="K43" i="19"/>
  <c r="J43" i="19"/>
  <c r="H43" i="19"/>
  <c r="G43" i="19"/>
  <c r="F43" i="19"/>
  <c r="E43" i="19"/>
  <c r="D43" i="19"/>
  <c r="C43" i="19"/>
  <c r="B42" i="19"/>
  <c r="B38" i="19"/>
  <c r="B37" i="19"/>
  <c r="B36" i="19"/>
  <c r="B35" i="19"/>
  <c r="B26" i="19"/>
  <c r="B25" i="19"/>
  <c r="B24" i="19"/>
  <c r="B23" i="19"/>
  <c r="C45" i="19" s="1"/>
  <c r="B21" i="19"/>
  <c r="C44" i="19" s="1"/>
  <c r="P50" i="18"/>
  <c r="N50" i="18"/>
  <c r="M50" i="18"/>
  <c r="L50" i="18"/>
  <c r="K50" i="18"/>
  <c r="H50" i="18"/>
  <c r="G50" i="18"/>
  <c r="F50" i="18"/>
  <c r="E50" i="18"/>
  <c r="D50" i="18"/>
  <c r="C50" i="18"/>
  <c r="B50" i="18" s="1"/>
  <c r="O45" i="18"/>
  <c r="O47" i="18" s="1"/>
  <c r="P43" i="18"/>
  <c r="O43" i="18"/>
  <c r="N43" i="18"/>
  <c r="M43" i="18"/>
  <c r="L43" i="18"/>
  <c r="K43" i="18"/>
  <c r="J43" i="18"/>
  <c r="H43" i="18"/>
  <c r="G43" i="18"/>
  <c r="F43" i="18"/>
  <c r="E43" i="18"/>
  <c r="D43" i="18"/>
  <c r="C43" i="18"/>
  <c r="B42" i="18"/>
  <c r="B38" i="18"/>
  <c r="B37" i="18"/>
  <c r="B36" i="18"/>
  <c r="B35" i="18"/>
  <c r="B26" i="18"/>
  <c r="B25" i="18"/>
  <c r="B24" i="18"/>
  <c r="B23" i="18"/>
  <c r="C45" i="18" s="1"/>
  <c r="B21" i="18"/>
  <c r="J46" i="18" s="1"/>
  <c r="P50" i="17"/>
  <c r="N50" i="17"/>
  <c r="M50" i="17"/>
  <c r="L50" i="17"/>
  <c r="B50" i="17" s="1"/>
  <c r="K50" i="17"/>
  <c r="H50" i="17"/>
  <c r="G50" i="17"/>
  <c r="F50" i="17"/>
  <c r="E50" i="17"/>
  <c r="D50" i="17"/>
  <c r="C50" i="17"/>
  <c r="J46" i="17"/>
  <c r="O45" i="17"/>
  <c r="O47" i="17" s="1"/>
  <c r="O51" i="17" s="1"/>
  <c r="P43" i="17"/>
  <c r="O43" i="17"/>
  <c r="N43" i="17"/>
  <c r="M43" i="17"/>
  <c r="L43" i="17"/>
  <c r="K43" i="17"/>
  <c r="J43" i="17"/>
  <c r="H43" i="17"/>
  <c r="G43" i="17"/>
  <c r="F43" i="17"/>
  <c r="E43" i="17"/>
  <c r="D43" i="17"/>
  <c r="C43" i="17"/>
  <c r="B42" i="17"/>
  <c r="B37" i="17"/>
  <c r="B36" i="17"/>
  <c r="B35" i="17"/>
  <c r="B26" i="17"/>
  <c r="B25" i="17"/>
  <c r="B24" i="17"/>
  <c r="B23" i="17"/>
  <c r="C45" i="17" s="1"/>
  <c r="B21" i="17"/>
  <c r="C44" i="17" s="1"/>
  <c r="P50" i="16"/>
  <c r="N50" i="16"/>
  <c r="M50" i="16"/>
  <c r="L50" i="16"/>
  <c r="K50" i="16"/>
  <c r="H50" i="16"/>
  <c r="G50" i="16"/>
  <c r="F50" i="16"/>
  <c r="E50" i="16"/>
  <c r="D50" i="16"/>
  <c r="C50" i="16"/>
  <c r="B50" i="16" s="1"/>
  <c r="O45" i="16"/>
  <c r="O47" i="16" s="1"/>
  <c r="P43" i="16"/>
  <c r="O43" i="16"/>
  <c r="N43" i="16"/>
  <c r="M43" i="16"/>
  <c r="L43" i="16"/>
  <c r="K43" i="16"/>
  <c r="J43" i="16"/>
  <c r="H43" i="16"/>
  <c r="G43" i="16"/>
  <c r="F43" i="16"/>
  <c r="E43" i="16"/>
  <c r="D43" i="16"/>
  <c r="C43" i="16"/>
  <c r="B42" i="16"/>
  <c r="B38" i="16"/>
  <c r="B37" i="16"/>
  <c r="B36" i="16"/>
  <c r="B35" i="16"/>
  <c r="B26" i="16"/>
  <c r="B25" i="16"/>
  <c r="B24" i="16"/>
  <c r="B23" i="16"/>
  <c r="C45" i="16" s="1"/>
  <c r="B21" i="16"/>
  <c r="C44" i="16" s="1"/>
  <c r="P50" i="15"/>
  <c r="N50" i="15"/>
  <c r="M50" i="15"/>
  <c r="L50" i="15"/>
  <c r="K50" i="15"/>
  <c r="H50" i="15"/>
  <c r="G50" i="15"/>
  <c r="F50" i="15"/>
  <c r="E50" i="15"/>
  <c r="D50" i="15"/>
  <c r="B50" i="15" s="1"/>
  <c r="C50" i="15"/>
  <c r="O45" i="15"/>
  <c r="O47" i="15" s="1"/>
  <c r="P43" i="15"/>
  <c r="O43" i="15"/>
  <c r="N43" i="15"/>
  <c r="M43" i="15"/>
  <c r="L43" i="15"/>
  <c r="K43" i="15"/>
  <c r="J43" i="15"/>
  <c r="H43" i="15"/>
  <c r="G43" i="15"/>
  <c r="F43" i="15"/>
  <c r="E43" i="15"/>
  <c r="D43" i="15"/>
  <c r="C43" i="15"/>
  <c r="B42" i="15"/>
  <c r="B37" i="15"/>
  <c r="B36" i="15"/>
  <c r="B35" i="15"/>
  <c r="B26" i="15"/>
  <c r="B25" i="15"/>
  <c r="B24" i="15"/>
  <c r="B23" i="15"/>
  <c r="C45" i="15" s="1"/>
  <c r="B21" i="15"/>
  <c r="J46" i="15" s="1"/>
  <c r="B26" i="11"/>
  <c r="B37" i="10"/>
  <c r="B26" i="8"/>
  <c r="B30" i="7"/>
  <c r="B38" i="6"/>
  <c r="B31" i="5"/>
  <c r="B23" i="6"/>
  <c r="B23" i="4"/>
  <c r="B38" i="4" s="1"/>
  <c r="N33" i="8"/>
  <c r="M33" i="8"/>
  <c r="L33" i="8"/>
  <c r="K33" i="8"/>
  <c r="J33" i="8"/>
  <c r="I33" i="8"/>
  <c r="H33" i="8"/>
  <c r="G33" i="8"/>
  <c r="F33" i="8"/>
  <c r="N39" i="7"/>
  <c r="M39" i="7"/>
  <c r="L39" i="7"/>
  <c r="K39" i="7"/>
  <c r="J39" i="7"/>
  <c r="I39" i="7"/>
  <c r="H39" i="7"/>
  <c r="G39" i="7"/>
  <c r="F39" i="7"/>
  <c r="C39" i="7"/>
  <c r="B108" i="12" l="1"/>
  <c r="N37" i="54"/>
  <c r="N33" i="54"/>
  <c r="N34" i="54"/>
  <c r="D34" i="54"/>
  <c r="H37" i="54"/>
  <c r="G37" i="54"/>
  <c r="I32" i="54"/>
  <c r="D33" i="54"/>
  <c r="L33" i="54"/>
  <c r="L34" i="54" s="1"/>
  <c r="G34" i="54"/>
  <c r="H34" i="54"/>
  <c r="J37" i="54"/>
  <c r="C37" i="54"/>
  <c r="K37" i="54"/>
  <c r="D37" i="54"/>
  <c r="L37" i="54"/>
  <c r="E32" i="54"/>
  <c r="M32" i="54"/>
  <c r="F32" i="54"/>
  <c r="N37" i="53"/>
  <c r="N33" i="53"/>
  <c r="N34" i="53"/>
  <c r="G32" i="53"/>
  <c r="H37" i="53"/>
  <c r="I32" i="53"/>
  <c r="J32" i="53"/>
  <c r="H34" i="53"/>
  <c r="C32" i="53"/>
  <c r="K32" i="53"/>
  <c r="D32" i="53"/>
  <c r="L32" i="53"/>
  <c r="E32" i="53"/>
  <c r="M32" i="53"/>
  <c r="F32" i="53"/>
  <c r="N37" i="52"/>
  <c r="N33" i="52"/>
  <c r="N34" i="52" s="1"/>
  <c r="G32" i="52"/>
  <c r="H32" i="52"/>
  <c r="I32" i="52"/>
  <c r="J32" i="52"/>
  <c r="C32" i="52"/>
  <c r="K32" i="52"/>
  <c r="D32" i="52"/>
  <c r="L32" i="52"/>
  <c r="E32" i="52"/>
  <c r="M32" i="52"/>
  <c r="F32" i="52"/>
  <c r="N37" i="51"/>
  <c r="N33" i="51"/>
  <c r="N34" i="51"/>
  <c r="G37" i="51"/>
  <c r="H37" i="51"/>
  <c r="G34" i="51"/>
  <c r="I32" i="51"/>
  <c r="J32" i="51"/>
  <c r="H34" i="51"/>
  <c r="C32" i="51"/>
  <c r="K32" i="51"/>
  <c r="D32" i="51"/>
  <c r="L32" i="51"/>
  <c r="E32" i="51"/>
  <c r="M32" i="51"/>
  <c r="F32" i="51"/>
  <c r="N37" i="50"/>
  <c r="N33" i="50"/>
  <c r="N34" i="50" s="1"/>
  <c r="G37" i="50"/>
  <c r="H37" i="50"/>
  <c r="I32" i="50"/>
  <c r="G34" i="50"/>
  <c r="J32" i="50"/>
  <c r="H34" i="50"/>
  <c r="D32" i="50"/>
  <c r="L32" i="50"/>
  <c r="E32" i="50"/>
  <c r="M32" i="50"/>
  <c r="C34" i="50"/>
  <c r="F32" i="50"/>
  <c r="D43" i="49"/>
  <c r="C48" i="49"/>
  <c r="C47" i="49"/>
  <c r="C45" i="49"/>
  <c r="C50" i="49" s="1"/>
  <c r="C46" i="49"/>
  <c r="F44" i="49"/>
  <c r="D43" i="48"/>
  <c r="C48" i="48"/>
  <c r="C47" i="48"/>
  <c r="C45" i="48"/>
  <c r="D44" i="48"/>
  <c r="C53" i="48"/>
  <c r="D43" i="47"/>
  <c r="C48" i="47"/>
  <c r="C45" i="47"/>
  <c r="C47" i="47"/>
  <c r="D44" i="47"/>
  <c r="D43" i="46"/>
  <c r="C48" i="46"/>
  <c r="C47" i="46"/>
  <c r="C45" i="46"/>
  <c r="C46" i="46"/>
  <c r="F44" i="46"/>
  <c r="D43" i="45"/>
  <c r="C48" i="45"/>
  <c r="C47" i="45"/>
  <c r="C45" i="45"/>
  <c r="D44" i="45"/>
  <c r="C46" i="45"/>
  <c r="I38" i="44"/>
  <c r="I42" i="44" s="1"/>
  <c r="E42" i="44"/>
  <c r="M42" i="44"/>
  <c r="G45" i="44"/>
  <c r="G42" i="44"/>
  <c r="D38" i="44"/>
  <c r="B38" i="44" s="1"/>
  <c r="B42" i="44" s="1"/>
  <c r="F38" i="44"/>
  <c r="F42" i="44" s="1"/>
  <c r="N38" i="44"/>
  <c r="N42" i="44" s="1"/>
  <c r="D45" i="44"/>
  <c r="L45" i="44"/>
  <c r="C42" i="44"/>
  <c r="E45" i="44"/>
  <c r="M45" i="44"/>
  <c r="H42" i="43"/>
  <c r="I38" i="43"/>
  <c r="I42" i="43" s="1"/>
  <c r="E42" i="43"/>
  <c r="M42" i="43"/>
  <c r="G45" i="43"/>
  <c r="G42" i="43"/>
  <c r="D38" i="43"/>
  <c r="L38" i="43"/>
  <c r="L42" i="43" s="1"/>
  <c r="F38" i="43"/>
  <c r="F42" i="43" s="1"/>
  <c r="N38" i="43"/>
  <c r="N42" i="43" s="1"/>
  <c r="D45" i="43"/>
  <c r="L45" i="43"/>
  <c r="C42" i="43"/>
  <c r="E45" i="43"/>
  <c r="M45" i="43"/>
  <c r="G42" i="42"/>
  <c r="D38" i="42"/>
  <c r="D42" i="42" s="1"/>
  <c r="L38" i="42"/>
  <c r="L42" i="42" s="1"/>
  <c r="H42" i="42"/>
  <c r="C38" i="42"/>
  <c r="B37" i="42"/>
  <c r="E38" i="42"/>
  <c r="E42" i="42" s="1"/>
  <c r="M38" i="42"/>
  <c r="M42" i="42" s="1"/>
  <c r="C45" i="42"/>
  <c r="K45" i="42"/>
  <c r="N38" i="42"/>
  <c r="N42" i="42" s="1"/>
  <c r="D45" i="42"/>
  <c r="C42" i="42"/>
  <c r="K42" i="42"/>
  <c r="F38" i="42"/>
  <c r="F42" i="42" s="1"/>
  <c r="L45" i="42"/>
  <c r="G42" i="41"/>
  <c r="D42" i="41"/>
  <c r="L42" i="41"/>
  <c r="H42" i="41"/>
  <c r="M42" i="41"/>
  <c r="C38" i="41"/>
  <c r="K38" i="41"/>
  <c r="K42" i="41" s="1"/>
  <c r="D38" i="41"/>
  <c r="L38" i="41"/>
  <c r="E38" i="41"/>
  <c r="E42" i="41" s="1"/>
  <c r="M38" i="41"/>
  <c r="C45" i="41"/>
  <c r="B45" i="41" s="1"/>
  <c r="K45" i="41"/>
  <c r="F38" i="41"/>
  <c r="F42" i="41" s="1"/>
  <c r="N38" i="41"/>
  <c r="N42" i="41" s="1"/>
  <c r="D45" i="41"/>
  <c r="L45" i="41"/>
  <c r="C42" i="41"/>
  <c r="H42" i="40"/>
  <c r="I38" i="40"/>
  <c r="I42" i="40" s="1"/>
  <c r="E42" i="40"/>
  <c r="M42" i="40"/>
  <c r="H45" i="40"/>
  <c r="E38" i="40"/>
  <c r="B38" i="40" s="1"/>
  <c r="B42" i="40" s="1"/>
  <c r="B43" i="40" s="1"/>
  <c r="M38" i="40"/>
  <c r="K45" i="40"/>
  <c r="F38" i="40"/>
  <c r="F42" i="40" s="1"/>
  <c r="N38" i="40"/>
  <c r="N42" i="40" s="1"/>
  <c r="D45" i="40"/>
  <c r="L45" i="40"/>
  <c r="C45" i="40"/>
  <c r="C42" i="40"/>
  <c r="N37" i="39"/>
  <c r="N33" i="39"/>
  <c r="N34" i="39" s="1"/>
  <c r="G32" i="39"/>
  <c r="H32" i="39"/>
  <c r="I32" i="39"/>
  <c r="C32" i="39"/>
  <c r="K32" i="39"/>
  <c r="D32" i="39"/>
  <c r="L32" i="39"/>
  <c r="E32" i="39"/>
  <c r="M32" i="39"/>
  <c r="J32" i="39"/>
  <c r="F32" i="39"/>
  <c r="N37" i="38"/>
  <c r="N33" i="38"/>
  <c r="N34" i="38"/>
  <c r="G37" i="38"/>
  <c r="H32" i="38"/>
  <c r="C33" i="38"/>
  <c r="C34" i="38" s="1"/>
  <c r="K33" i="38"/>
  <c r="K34" i="38" s="1"/>
  <c r="G34" i="38"/>
  <c r="I37" i="38"/>
  <c r="J37" i="38"/>
  <c r="I34" i="38"/>
  <c r="C37" i="38"/>
  <c r="K37" i="38"/>
  <c r="L37" i="38"/>
  <c r="E32" i="38"/>
  <c r="M32" i="38"/>
  <c r="D37" i="38"/>
  <c r="F32" i="38"/>
  <c r="N37" i="37"/>
  <c r="N33" i="37"/>
  <c r="N34" i="37" s="1"/>
  <c r="G32" i="37"/>
  <c r="H32" i="37"/>
  <c r="I32" i="37"/>
  <c r="J32" i="37"/>
  <c r="C32" i="37"/>
  <c r="K32" i="37"/>
  <c r="D32" i="37"/>
  <c r="L32" i="37"/>
  <c r="E32" i="37"/>
  <c r="M32" i="37"/>
  <c r="F32" i="37"/>
  <c r="N37" i="36"/>
  <c r="N33" i="36"/>
  <c r="N34" i="36" s="1"/>
  <c r="C34" i="36"/>
  <c r="K34" i="36"/>
  <c r="J33" i="36"/>
  <c r="J34" i="36" s="1"/>
  <c r="G37" i="36"/>
  <c r="H32" i="36"/>
  <c r="C33" i="36"/>
  <c r="K33" i="36"/>
  <c r="I37" i="36"/>
  <c r="J37" i="36"/>
  <c r="C37" i="36"/>
  <c r="D32" i="36"/>
  <c r="L32" i="36"/>
  <c r="I34" i="36"/>
  <c r="E32" i="36"/>
  <c r="M32" i="36"/>
  <c r="F32" i="36"/>
  <c r="N37" i="35"/>
  <c r="N33" i="35"/>
  <c r="N34" i="35"/>
  <c r="G32" i="35"/>
  <c r="H32" i="35"/>
  <c r="I37" i="35"/>
  <c r="J32" i="35"/>
  <c r="C32" i="35"/>
  <c r="K32" i="35"/>
  <c r="D32" i="35"/>
  <c r="L32" i="35"/>
  <c r="I34" i="35"/>
  <c r="E32" i="35"/>
  <c r="M32" i="35"/>
  <c r="F32" i="35"/>
  <c r="I39" i="34"/>
  <c r="I43" i="34" s="1"/>
  <c r="I46" i="34"/>
  <c r="J46" i="34"/>
  <c r="J39" i="34"/>
  <c r="J43" i="34" s="1"/>
  <c r="D37" i="34"/>
  <c r="L37" i="34"/>
  <c r="E37" i="34"/>
  <c r="M37" i="34"/>
  <c r="C39" i="34"/>
  <c r="K39" i="34"/>
  <c r="K43" i="34" s="1"/>
  <c r="F37" i="34"/>
  <c r="N37" i="34"/>
  <c r="G37" i="34"/>
  <c r="C46" i="34"/>
  <c r="K46" i="34"/>
  <c r="H37" i="34"/>
  <c r="J46" i="33"/>
  <c r="J39" i="33"/>
  <c r="J43" i="33" s="1"/>
  <c r="C37" i="33"/>
  <c r="K37" i="33"/>
  <c r="D37" i="33"/>
  <c r="L37" i="33"/>
  <c r="M37" i="33"/>
  <c r="H37" i="33"/>
  <c r="I37" i="33"/>
  <c r="E37" i="33"/>
  <c r="F37" i="33"/>
  <c r="N37" i="33"/>
  <c r="G37" i="33"/>
  <c r="H39" i="32"/>
  <c r="H43" i="32"/>
  <c r="H46" i="32"/>
  <c r="J43" i="32"/>
  <c r="I46" i="32"/>
  <c r="I39" i="32"/>
  <c r="I43" i="32" s="1"/>
  <c r="D37" i="32"/>
  <c r="L37" i="32"/>
  <c r="J39" i="32"/>
  <c r="E37" i="32"/>
  <c r="M37" i="32"/>
  <c r="C39" i="32"/>
  <c r="K39" i="32"/>
  <c r="K43" i="32" s="1"/>
  <c r="F37" i="32"/>
  <c r="N37" i="32"/>
  <c r="J46" i="32"/>
  <c r="G37" i="32"/>
  <c r="C46" i="32"/>
  <c r="K46" i="32"/>
  <c r="J46" i="31"/>
  <c r="J39" i="31"/>
  <c r="J43" i="31" s="1"/>
  <c r="G39" i="31"/>
  <c r="G43" i="31"/>
  <c r="G46" i="31"/>
  <c r="D37" i="31"/>
  <c r="L37" i="31"/>
  <c r="F43" i="31"/>
  <c r="N43" i="31"/>
  <c r="E39" i="31"/>
  <c r="E43" i="31" s="1"/>
  <c r="K46" i="31"/>
  <c r="H37" i="31"/>
  <c r="F39" i="31"/>
  <c r="N39" i="31"/>
  <c r="M39" i="31"/>
  <c r="M43" i="31" s="1"/>
  <c r="I37" i="31"/>
  <c r="C43" i="31"/>
  <c r="C46" i="31"/>
  <c r="J46" i="30"/>
  <c r="J39" i="30"/>
  <c r="J43" i="30" s="1"/>
  <c r="G39" i="30"/>
  <c r="G43" i="30"/>
  <c r="G46" i="30"/>
  <c r="D37" i="30"/>
  <c r="L37" i="30"/>
  <c r="C39" i="30"/>
  <c r="K39" i="30"/>
  <c r="K43" i="30" s="1"/>
  <c r="M39" i="30"/>
  <c r="M43" i="30" s="1"/>
  <c r="C46" i="30"/>
  <c r="K46" i="30"/>
  <c r="E39" i="30"/>
  <c r="E43" i="30" s="1"/>
  <c r="H37" i="30"/>
  <c r="F39" i="30"/>
  <c r="F43" i="30" s="1"/>
  <c r="N39" i="30"/>
  <c r="N43" i="30" s="1"/>
  <c r="I37" i="30"/>
  <c r="D44" i="29"/>
  <c r="C49" i="29"/>
  <c r="C48" i="29"/>
  <c r="C46" i="29"/>
  <c r="O51" i="29"/>
  <c r="D45" i="29"/>
  <c r="D44" i="28"/>
  <c r="C49" i="28"/>
  <c r="C48" i="28"/>
  <c r="C46" i="28"/>
  <c r="D45" i="28"/>
  <c r="C54" i="28"/>
  <c r="D44" i="27"/>
  <c r="C49" i="27"/>
  <c r="C48" i="27"/>
  <c r="C46" i="27"/>
  <c r="D45" i="27"/>
  <c r="C47" i="27"/>
  <c r="D44" i="26"/>
  <c r="C49" i="26"/>
  <c r="C48" i="26"/>
  <c r="C46" i="26"/>
  <c r="D45" i="26"/>
  <c r="C54" i="26"/>
  <c r="D44" i="25"/>
  <c r="C49" i="25"/>
  <c r="C48" i="25"/>
  <c r="C46" i="25"/>
  <c r="D45" i="25"/>
  <c r="L48" i="24"/>
  <c r="L41" i="24"/>
  <c r="L45" i="24" s="1"/>
  <c r="G41" i="24"/>
  <c r="G45" i="24"/>
  <c r="G48" i="24"/>
  <c r="J45" i="24"/>
  <c r="J48" i="24"/>
  <c r="J41" i="24"/>
  <c r="D39" i="24"/>
  <c r="B39" i="24" s="1"/>
  <c r="E39" i="24"/>
  <c r="M39" i="24"/>
  <c r="C41" i="24"/>
  <c r="C45" i="24" s="1"/>
  <c r="K41" i="24"/>
  <c r="K45" i="24" s="1"/>
  <c r="F39" i="24"/>
  <c r="N39" i="24"/>
  <c r="C48" i="24"/>
  <c r="K48" i="24"/>
  <c r="H39" i="24"/>
  <c r="I39" i="24"/>
  <c r="J48" i="23"/>
  <c r="J41" i="23"/>
  <c r="J45" i="23" s="1"/>
  <c r="H41" i="23"/>
  <c r="H45" i="23"/>
  <c r="H48" i="23"/>
  <c r="D39" i="23"/>
  <c r="L39" i="23"/>
  <c r="M39" i="23"/>
  <c r="K41" i="23"/>
  <c r="K45" i="23" s="1"/>
  <c r="E39" i="23"/>
  <c r="C41" i="23"/>
  <c r="F39" i="23"/>
  <c r="N39" i="23"/>
  <c r="G39" i="23"/>
  <c r="C48" i="23"/>
  <c r="K48" i="23"/>
  <c r="I39" i="23"/>
  <c r="G41" i="22"/>
  <c r="G45" i="22"/>
  <c r="G48" i="22"/>
  <c r="J48" i="22"/>
  <c r="J41" i="22"/>
  <c r="J45" i="22" s="1"/>
  <c r="C39" i="22"/>
  <c r="K39" i="22"/>
  <c r="D39" i="22"/>
  <c r="L39" i="22"/>
  <c r="E39" i="22"/>
  <c r="M39" i="22"/>
  <c r="F39" i="22"/>
  <c r="N39" i="22"/>
  <c r="H39" i="22"/>
  <c r="I39" i="22"/>
  <c r="L41" i="21"/>
  <c r="L45" i="21" s="1"/>
  <c r="L48" i="21"/>
  <c r="G41" i="21"/>
  <c r="G45" i="21"/>
  <c r="G48" i="21"/>
  <c r="J45" i="21"/>
  <c r="J48" i="21"/>
  <c r="J41" i="21"/>
  <c r="D39" i="21"/>
  <c r="B39" i="21" s="1"/>
  <c r="F45" i="21"/>
  <c r="N45" i="21"/>
  <c r="H39" i="21"/>
  <c r="F41" i="21"/>
  <c r="N41" i="21"/>
  <c r="E41" i="21"/>
  <c r="E45" i="21" s="1"/>
  <c r="M41" i="21"/>
  <c r="M45" i="21" s="1"/>
  <c r="C48" i="21"/>
  <c r="I39" i="21"/>
  <c r="C45" i="21"/>
  <c r="L48" i="20"/>
  <c r="L41" i="20"/>
  <c r="L45" i="20" s="1"/>
  <c r="G41" i="20"/>
  <c r="G45" i="20"/>
  <c r="G48" i="20"/>
  <c r="J45" i="20"/>
  <c r="J48" i="20"/>
  <c r="J41" i="20"/>
  <c r="D39" i="20"/>
  <c r="B39" i="20" s="1"/>
  <c r="F45" i="20"/>
  <c r="N45" i="20"/>
  <c r="C48" i="20"/>
  <c r="H39" i="20"/>
  <c r="F41" i="20"/>
  <c r="N41" i="20"/>
  <c r="E41" i="20"/>
  <c r="E45" i="20" s="1"/>
  <c r="M41" i="20"/>
  <c r="M45" i="20" s="1"/>
  <c r="K48" i="20"/>
  <c r="I39" i="20"/>
  <c r="C45" i="20"/>
  <c r="C46" i="19"/>
  <c r="C49" i="19"/>
  <c r="D44" i="19"/>
  <c r="C48" i="19"/>
  <c r="C47" i="19"/>
  <c r="C54" i="19"/>
  <c r="D45" i="19"/>
  <c r="O51" i="19"/>
  <c r="J46" i="19"/>
  <c r="C54" i="18"/>
  <c r="D45" i="18"/>
  <c r="O51" i="18"/>
  <c r="C44" i="18"/>
  <c r="C46" i="17"/>
  <c r="D44" i="17"/>
  <c r="C49" i="17"/>
  <c r="C48" i="17"/>
  <c r="C54" i="17"/>
  <c r="C51" i="17"/>
  <c r="C47" i="17"/>
  <c r="D45" i="17"/>
  <c r="B38" i="17"/>
  <c r="C46" i="16"/>
  <c r="C49" i="16"/>
  <c r="C48" i="16"/>
  <c r="D44" i="16"/>
  <c r="C54" i="16"/>
  <c r="C51" i="16"/>
  <c r="C47" i="16"/>
  <c r="D45" i="16"/>
  <c r="J46" i="16"/>
  <c r="O51" i="16"/>
  <c r="C54" i="15"/>
  <c r="D45" i="15"/>
  <c r="O51" i="15"/>
  <c r="B38" i="15"/>
  <c r="C44" i="15"/>
  <c r="B24" i="9"/>
  <c r="B25" i="8"/>
  <c r="F37" i="54" l="1"/>
  <c r="F33" i="54"/>
  <c r="F34" i="54"/>
  <c r="I33" i="54"/>
  <c r="I34" i="54"/>
  <c r="I37" i="54"/>
  <c r="M37" i="54"/>
  <c r="M33" i="54"/>
  <c r="M34" i="54" s="1"/>
  <c r="B32" i="54"/>
  <c r="E37" i="54"/>
  <c r="B37" i="54" s="1"/>
  <c r="E33" i="54"/>
  <c r="E34" i="54" s="1"/>
  <c r="B33" i="54"/>
  <c r="F37" i="53"/>
  <c r="F33" i="53"/>
  <c r="F34" i="53"/>
  <c r="I33" i="53"/>
  <c r="I34" i="53"/>
  <c r="I37" i="53"/>
  <c r="E37" i="53"/>
  <c r="E33" i="53"/>
  <c r="E34" i="53" s="1"/>
  <c r="D37" i="53"/>
  <c r="D33" i="53"/>
  <c r="D34" i="53" s="1"/>
  <c r="M37" i="53"/>
  <c r="M33" i="53"/>
  <c r="M34" i="53"/>
  <c r="L34" i="53"/>
  <c r="L37" i="53"/>
  <c r="L33" i="53"/>
  <c r="K37" i="53"/>
  <c r="K33" i="53"/>
  <c r="K34" i="53" s="1"/>
  <c r="J37" i="53"/>
  <c r="J33" i="53"/>
  <c r="J34" i="53" s="1"/>
  <c r="G33" i="53"/>
  <c r="G34" i="53"/>
  <c r="G37" i="53"/>
  <c r="C37" i="53"/>
  <c r="B32" i="53"/>
  <c r="C33" i="53"/>
  <c r="C37" i="52"/>
  <c r="B32" i="52"/>
  <c r="C33" i="52"/>
  <c r="M37" i="52"/>
  <c r="M33" i="52"/>
  <c r="M34" i="52"/>
  <c r="E37" i="52"/>
  <c r="E33" i="52"/>
  <c r="E34" i="52"/>
  <c r="L37" i="52"/>
  <c r="L33" i="52"/>
  <c r="L34" i="52" s="1"/>
  <c r="J37" i="52"/>
  <c r="J33" i="52"/>
  <c r="J34" i="52" s="1"/>
  <c r="I33" i="52"/>
  <c r="I34" i="52"/>
  <c r="I37" i="52"/>
  <c r="D37" i="52"/>
  <c r="D33" i="52"/>
  <c r="D34" i="52" s="1"/>
  <c r="F37" i="52"/>
  <c r="F34" i="52"/>
  <c r="F33" i="52"/>
  <c r="H33" i="52"/>
  <c r="H34" i="52"/>
  <c r="H37" i="52"/>
  <c r="G33" i="52"/>
  <c r="G34" i="52" s="1"/>
  <c r="G37" i="52"/>
  <c r="K34" i="52"/>
  <c r="K37" i="52"/>
  <c r="K33" i="52"/>
  <c r="I33" i="51"/>
  <c r="I34" i="51" s="1"/>
  <c r="I37" i="51"/>
  <c r="K33" i="51"/>
  <c r="K34" i="51"/>
  <c r="K37" i="51"/>
  <c r="J34" i="51"/>
  <c r="J37" i="51"/>
  <c r="J33" i="51"/>
  <c r="M37" i="51"/>
  <c r="M33" i="51"/>
  <c r="M34" i="51"/>
  <c r="L37" i="51"/>
  <c r="L33" i="51"/>
  <c r="L34" i="51" s="1"/>
  <c r="D34" i="51"/>
  <c r="D37" i="51"/>
  <c r="D33" i="51"/>
  <c r="C37" i="51"/>
  <c r="C33" i="51"/>
  <c r="C34" i="51" s="1"/>
  <c r="B32" i="51"/>
  <c r="F37" i="51"/>
  <c r="F34" i="51"/>
  <c r="F33" i="51"/>
  <c r="E37" i="51"/>
  <c r="E33" i="51"/>
  <c r="E34" i="51"/>
  <c r="M37" i="50"/>
  <c r="M33" i="50"/>
  <c r="M34" i="50" s="1"/>
  <c r="I33" i="50"/>
  <c r="I34" i="50"/>
  <c r="I37" i="50"/>
  <c r="E37" i="50"/>
  <c r="E33" i="50"/>
  <c r="E34" i="50" s="1"/>
  <c r="L37" i="50"/>
  <c r="L33" i="50"/>
  <c r="L34" i="50" s="1"/>
  <c r="D37" i="50"/>
  <c r="D33" i="50"/>
  <c r="J34" i="50"/>
  <c r="J37" i="50"/>
  <c r="J33" i="50"/>
  <c r="F37" i="50"/>
  <c r="F33" i="50"/>
  <c r="F34" i="50"/>
  <c r="B32" i="50"/>
  <c r="D48" i="49"/>
  <c r="D47" i="49"/>
  <c r="D45" i="49"/>
  <c r="F43" i="49"/>
  <c r="F53" i="49"/>
  <c r="G44" i="49"/>
  <c r="D53" i="48"/>
  <c r="F44" i="48"/>
  <c r="D48" i="48"/>
  <c r="D47" i="48"/>
  <c r="D45" i="48"/>
  <c r="F43" i="48"/>
  <c r="C46" i="48"/>
  <c r="F44" i="47"/>
  <c r="D53" i="47"/>
  <c r="C46" i="47"/>
  <c r="F43" i="47"/>
  <c r="D48" i="47"/>
  <c r="D47" i="47"/>
  <c r="D45" i="47"/>
  <c r="D46" i="47" s="1"/>
  <c r="F53" i="46"/>
  <c r="G44" i="46"/>
  <c r="C50" i="46"/>
  <c r="D48" i="46"/>
  <c r="D47" i="46"/>
  <c r="D45" i="46"/>
  <c r="F43" i="46"/>
  <c r="D53" i="45"/>
  <c r="D46" i="45"/>
  <c r="F44" i="45"/>
  <c r="D47" i="45"/>
  <c r="D48" i="45"/>
  <c r="D45" i="45"/>
  <c r="D50" i="45" s="1"/>
  <c r="F43" i="45"/>
  <c r="C50" i="45"/>
  <c r="D42" i="44"/>
  <c r="B43" i="44" s="1"/>
  <c r="B45" i="44"/>
  <c r="B38" i="43"/>
  <c r="B42" i="43" s="1"/>
  <c r="D42" i="43"/>
  <c r="B45" i="43"/>
  <c r="B45" i="42"/>
  <c r="B38" i="42"/>
  <c r="B42" i="42" s="1"/>
  <c r="B43" i="42" s="1"/>
  <c r="B38" i="41"/>
  <c r="B42" i="41" s="1"/>
  <c r="B43" i="41" s="1"/>
  <c r="B45" i="40"/>
  <c r="F37" i="39"/>
  <c r="F33" i="39"/>
  <c r="F34" i="39"/>
  <c r="J37" i="39"/>
  <c r="J33" i="39"/>
  <c r="J34" i="39" s="1"/>
  <c r="E37" i="39"/>
  <c r="E33" i="39"/>
  <c r="E34" i="39" s="1"/>
  <c r="B32" i="39"/>
  <c r="C37" i="39"/>
  <c r="C33" i="39"/>
  <c r="C34" i="39" s="1"/>
  <c r="I33" i="39"/>
  <c r="I34" i="39"/>
  <c r="I37" i="39"/>
  <c r="H33" i="39"/>
  <c r="H37" i="39"/>
  <c r="H34" i="39"/>
  <c r="M37" i="39"/>
  <c r="M33" i="39"/>
  <c r="M34" i="39"/>
  <c r="L34" i="39"/>
  <c r="L37" i="39"/>
  <c r="L33" i="39"/>
  <c r="K37" i="39"/>
  <c r="K33" i="39"/>
  <c r="K34" i="39" s="1"/>
  <c r="G33" i="39"/>
  <c r="G34" i="39"/>
  <c r="G37" i="39"/>
  <c r="D34" i="39"/>
  <c r="D37" i="39"/>
  <c r="D33" i="39"/>
  <c r="H33" i="38"/>
  <c r="H34" i="38" s="1"/>
  <c r="H37" i="38"/>
  <c r="M37" i="38"/>
  <c r="M33" i="38"/>
  <c r="M34" i="38"/>
  <c r="B33" i="38"/>
  <c r="B37" i="38"/>
  <c r="F37" i="38"/>
  <c r="F33" i="38"/>
  <c r="F34" i="38"/>
  <c r="E37" i="38"/>
  <c r="E33" i="38"/>
  <c r="B32" i="38"/>
  <c r="E34" i="38"/>
  <c r="L37" i="37"/>
  <c r="L33" i="37"/>
  <c r="L34" i="37" s="1"/>
  <c r="C37" i="37"/>
  <c r="B32" i="37"/>
  <c r="C33" i="37"/>
  <c r="J34" i="37"/>
  <c r="J37" i="37"/>
  <c r="J33" i="37"/>
  <c r="F37" i="37"/>
  <c r="F33" i="37"/>
  <c r="F34" i="37"/>
  <c r="H33" i="37"/>
  <c r="H34" i="37"/>
  <c r="H37" i="37"/>
  <c r="I33" i="37"/>
  <c r="I34" i="37"/>
  <c r="I37" i="37"/>
  <c r="M37" i="37"/>
  <c r="M33" i="37"/>
  <c r="M34" i="37"/>
  <c r="E37" i="37"/>
  <c r="E33" i="37"/>
  <c r="E34" i="37" s="1"/>
  <c r="G33" i="37"/>
  <c r="G34" i="37"/>
  <c r="G37" i="37"/>
  <c r="D37" i="37"/>
  <c r="D33" i="37"/>
  <c r="D34" i="37" s="1"/>
  <c r="K34" i="37"/>
  <c r="K37" i="37"/>
  <c r="K33" i="37"/>
  <c r="D37" i="36"/>
  <c r="B32" i="36"/>
  <c r="D33" i="36"/>
  <c r="D34" i="36" s="1"/>
  <c r="M37" i="36"/>
  <c r="M33" i="36"/>
  <c r="M34" i="36"/>
  <c r="E37" i="36"/>
  <c r="E33" i="36"/>
  <c r="E34" i="36" s="1"/>
  <c r="L37" i="36"/>
  <c r="L33" i="36"/>
  <c r="L34" i="36" s="1"/>
  <c r="F37" i="36"/>
  <c r="B37" i="36" s="1"/>
  <c r="F33" i="36"/>
  <c r="F34" i="36" s="1"/>
  <c r="H33" i="36"/>
  <c r="H34" i="36" s="1"/>
  <c r="H37" i="36"/>
  <c r="F37" i="35"/>
  <c r="F33" i="35"/>
  <c r="F34" i="35" s="1"/>
  <c r="C37" i="35"/>
  <c r="B32" i="35"/>
  <c r="C33" i="35"/>
  <c r="B33" i="35" s="1"/>
  <c r="E37" i="35"/>
  <c r="E33" i="35"/>
  <c r="E34" i="35" s="1"/>
  <c r="L37" i="35"/>
  <c r="L33" i="35"/>
  <c r="L34" i="35" s="1"/>
  <c r="H33" i="35"/>
  <c r="H34" i="35"/>
  <c r="H37" i="35"/>
  <c r="D37" i="35"/>
  <c r="D33" i="35"/>
  <c r="D34" i="35" s="1"/>
  <c r="J37" i="35"/>
  <c r="J33" i="35"/>
  <c r="J34" i="35" s="1"/>
  <c r="M33" i="35"/>
  <c r="M34" i="35" s="1"/>
  <c r="M37" i="35"/>
  <c r="G33" i="35"/>
  <c r="G34" i="35"/>
  <c r="G37" i="35"/>
  <c r="K37" i="35"/>
  <c r="K33" i="35"/>
  <c r="K34" i="35" s="1"/>
  <c r="N46" i="34"/>
  <c r="N39" i="34"/>
  <c r="N43" i="34" s="1"/>
  <c r="F46" i="34"/>
  <c r="F39" i="34"/>
  <c r="F43" i="34"/>
  <c r="M46" i="34"/>
  <c r="M39" i="34"/>
  <c r="M43" i="34"/>
  <c r="L46" i="34"/>
  <c r="L39" i="34"/>
  <c r="L43" i="34" s="1"/>
  <c r="C43" i="34"/>
  <c r="H39" i="34"/>
  <c r="H43" i="34" s="1"/>
  <c r="H46" i="34"/>
  <c r="B37" i="34"/>
  <c r="E46" i="34"/>
  <c r="E39" i="34"/>
  <c r="E43" i="34"/>
  <c r="G39" i="34"/>
  <c r="B39" i="34" s="1"/>
  <c r="G43" i="34"/>
  <c r="G46" i="34"/>
  <c r="D46" i="34"/>
  <c r="B46" i="34" s="1"/>
  <c r="D39" i="34"/>
  <c r="D43" i="34" s="1"/>
  <c r="L39" i="33"/>
  <c r="L43" i="33" s="1"/>
  <c r="L46" i="33"/>
  <c r="D39" i="33"/>
  <c r="D43" i="33" s="1"/>
  <c r="D46" i="33"/>
  <c r="N46" i="33"/>
  <c r="N39" i="33"/>
  <c r="N43" i="33" s="1"/>
  <c r="E39" i="33"/>
  <c r="E46" i="33"/>
  <c r="E43" i="33"/>
  <c r="G39" i="33"/>
  <c r="G43" i="33"/>
  <c r="G46" i="33"/>
  <c r="K43" i="33"/>
  <c r="K39" i="33"/>
  <c r="K46" i="33"/>
  <c r="B37" i="33"/>
  <c r="C46" i="33"/>
  <c r="C39" i="33"/>
  <c r="I43" i="33"/>
  <c r="I46" i="33"/>
  <c r="I39" i="33"/>
  <c r="M39" i="33"/>
  <c r="M46" i="33"/>
  <c r="M43" i="33"/>
  <c r="F46" i="33"/>
  <c r="F39" i="33"/>
  <c r="F43" i="33"/>
  <c r="H39" i="33"/>
  <c r="H43" i="33" s="1"/>
  <c r="H46" i="33"/>
  <c r="C43" i="32"/>
  <c r="E46" i="32"/>
  <c r="E39" i="32"/>
  <c r="E43" i="32"/>
  <c r="B37" i="32"/>
  <c r="M46" i="32"/>
  <c r="M39" i="32"/>
  <c r="M43" i="32"/>
  <c r="G39" i="32"/>
  <c r="G43" i="32"/>
  <c r="G46" i="32"/>
  <c r="D46" i="32"/>
  <c r="B46" i="32" s="1"/>
  <c r="D39" i="32"/>
  <c r="B39" i="32" s="1"/>
  <c r="L46" i="32"/>
  <c r="L39" i="32"/>
  <c r="L43" i="32" s="1"/>
  <c r="N46" i="32"/>
  <c r="N39" i="32"/>
  <c r="N43" i="32"/>
  <c r="F46" i="32"/>
  <c r="F39" i="32"/>
  <c r="F43" i="32" s="1"/>
  <c r="D39" i="31"/>
  <c r="D46" i="31"/>
  <c r="L39" i="31"/>
  <c r="L43" i="31" s="1"/>
  <c r="L46" i="31"/>
  <c r="B46" i="31"/>
  <c r="I43" i="31"/>
  <c r="I46" i="31"/>
  <c r="I39" i="31"/>
  <c r="H39" i="31"/>
  <c r="H43" i="31"/>
  <c r="H46" i="31"/>
  <c r="B37" i="31"/>
  <c r="D46" i="30"/>
  <c r="D39" i="30"/>
  <c r="B39" i="30" s="1"/>
  <c r="H39" i="30"/>
  <c r="H43" i="30"/>
  <c r="H46" i="30"/>
  <c r="B46" i="30"/>
  <c r="I46" i="30"/>
  <c r="I39" i="30"/>
  <c r="I43" i="30" s="1"/>
  <c r="L46" i="30"/>
  <c r="L39" i="30"/>
  <c r="L43" i="30" s="1"/>
  <c r="C43" i="30"/>
  <c r="B37" i="30"/>
  <c r="C47" i="29"/>
  <c r="C51" i="29" s="1"/>
  <c r="D47" i="29"/>
  <c r="F45" i="29"/>
  <c r="D54" i="29"/>
  <c r="D49" i="29"/>
  <c r="D46" i="29"/>
  <c r="F44" i="29"/>
  <c r="D48" i="29"/>
  <c r="D54" i="28"/>
  <c r="D47" i="28"/>
  <c r="F45" i="28"/>
  <c r="D49" i="28"/>
  <c r="D48" i="28"/>
  <c r="D46" i="28"/>
  <c r="D51" i="28" s="1"/>
  <c r="F44" i="28"/>
  <c r="C47" i="28"/>
  <c r="F45" i="27"/>
  <c r="D54" i="27"/>
  <c r="C51" i="27"/>
  <c r="D46" i="27"/>
  <c r="D49" i="27"/>
  <c r="D48" i="27"/>
  <c r="F44" i="27"/>
  <c r="D54" i="26"/>
  <c r="D47" i="26"/>
  <c r="D51" i="26" s="1"/>
  <c r="F45" i="26"/>
  <c r="D46" i="26"/>
  <c r="D49" i="26"/>
  <c r="F44" i="26"/>
  <c r="D48" i="26"/>
  <c r="C47" i="26"/>
  <c r="D54" i="25"/>
  <c r="F45" i="25"/>
  <c r="C47" i="25"/>
  <c r="D49" i="25"/>
  <c r="D48" i="25"/>
  <c r="D46" i="25"/>
  <c r="F44" i="25"/>
  <c r="M48" i="24"/>
  <c r="M41" i="24"/>
  <c r="M45" i="24"/>
  <c r="E48" i="24"/>
  <c r="E41" i="24"/>
  <c r="E45" i="24"/>
  <c r="B48" i="24"/>
  <c r="I48" i="24"/>
  <c r="I41" i="24"/>
  <c r="I45" i="24" s="1"/>
  <c r="H41" i="24"/>
  <c r="H45" i="24"/>
  <c r="H48" i="24"/>
  <c r="N48" i="24"/>
  <c r="N41" i="24"/>
  <c r="N45" i="24" s="1"/>
  <c r="D48" i="24"/>
  <c r="D41" i="24"/>
  <c r="B41" i="24" s="1"/>
  <c r="B45" i="24" s="1"/>
  <c r="F48" i="24"/>
  <c r="F41" i="24"/>
  <c r="F45" i="24"/>
  <c r="F48" i="23"/>
  <c r="F41" i="23"/>
  <c r="F45" i="23" s="1"/>
  <c r="E48" i="23"/>
  <c r="E41" i="23"/>
  <c r="E45" i="23"/>
  <c r="M48" i="23"/>
  <c r="M41" i="23"/>
  <c r="M45" i="23" s="1"/>
  <c r="N48" i="23"/>
  <c r="N41" i="23"/>
  <c r="N45" i="23"/>
  <c r="C45" i="23"/>
  <c r="I41" i="23"/>
  <c r="I45" i="23"/>
  <c r="I48" i="23"/>
  <c r="B39" i="23"/>
  <c r="L48" i="23"/>
  <c r="L41" i="23"/>
  <c r="L45" i="23" s="1"/>
  <c r="G48" i="23"/>
  <c r="G41" i="23"/>
  <c r="G45" i="23" s="1"/>
  <c r="D48" i="23"/>
  <c r="B48" i="23" s="1"/>
  <c r="D41" i="23"/>
  <c r="D45" i="23" s="1"/>
  <c r="K48" i="22"/>
  <c r="K41" i="22"/>
  <c r="K45" i="22" s="1"/>
  <c r="I48" i="22"/>
  <c r="I41" i="22"/>
  <c r="I45" i="22" s="1"/>
  <c r="N48" i="22"/>
  <c r="N41" i="22"/>
  <c r="N45" i="22" s="1"/>
  <c r="E48" i="22"/>
  <c r="E41" i="22"/>
  <c r="E45" i="22"/>
  <c r="B39" i="22"/>
  <c r="C45" i="22"/>
  <c r="C48" i="22"/>
  <c r="C41" i="22"/>
  <c r="F48" i="22"/>
  <c r="F41" i="22"/>
  <c r="F45" i="22"/>
  <c r="M48" i="22"/>
  <c r="M41" i="22"/>
  <c r="M45" i="22"/>
  <c r="L45" i="22"/>
  <c r="L48" i="22"/>
  <c r="L41" i="22"/>
  <c r="H41" i="22"/>
  <c r="H45" i="22"/>
  <c r="H48" i="22"/>
  <c r="D45" i="22"/>
  <c r="D48" i="22"/>
  <c r="D41" i="22"/>
  <c r="I48" i="21"/>
  <c r="I41" i="21"/>
  <c r="I45" i="21" s="1"/>
  <c r="D41" i="21"/>
  <c r="B41" i="21" s="1"/>
  <c r="B45" i="21" s="1"/>
  <c r="D48" i="21"/>
  <c r="B48" i="21" s="1"/>
  <c r="H41" i="21"/>
  <c r="H45" i="21" s="1"/>
  <c r="H48" i="21"/>
  <c r="I48" i="20"/>
  <c r="I41" i="20"/>
  <c r="I45" i="20" s="1"/>
  <c r="H41" i="20"/>
  <c r="H45" i="20"/>
  <c r="H48" i="20"/>
  <c r="B48" i="20" s="1"/>
  <c r="D45" i="20"/>
  <c r="D48" i="20"/>
  <c r="D41" i="20"/>
  <c r="D46" i="19"/>
  <c r="D47" i="19" s="1"/>
  <c r="D49" i="19"/>
  <c r="E44" i="19"/>
  <c r="D48" i="19"/>
  <c r="D54" i="19"/>
  <c r="E45" i="19"/>
  <c r="C51" i="19"/>
  <c r="C46" i="18"/>
  <c r="C49" i="18"/>
  <c r="D44" i="18"/>
  <c r="C48" i="18"/>
  <c r="D54" i="18"/>
  <c r="E45" i="18"/>
  <c r="D54" i="17"/>
  <c r="E45" i="17"/>
  <c r="D46" i="17"/>
  <c r="D49" i="17"/>
  <c r="E44" i="17"/>
  <c r="D48" i="17"/>
  <c r="D46" i="16"/>
  <c r="D49" i="16"/>
  <c r="E44" i="16"/>
  <c r="D48" i="16"/>
  <c r="D54" i="16"/>
  <c r="D51" i="16"/>
  <c r="E45" i="16"/>
  <c r="D47" i="16"/>
  <c r="C46" i="15"/>
  <c r="C49" i="15"/>
  <c r="D44" i="15"/>
  <c r="C48" i="15"/>
  <c r="D54" i="15"/>
  <c r="E45" i="15"/>
  <c r="B21" i="4"/>
  <c r="B34" i="54" l="1"/>
  <c r="B35" i="54" s="1"/>
  <c r="B33" i="53"/>
  <c r="B34" i="53" s="1"/>
  <c r="B35" i="53" s="1"/>
  <c r="C34" i="53"/>
  <c r="B37" i="53"/>
  <c r="B33" i="52"/>
  <c r="B34" i="52"/>
  <c r="B37" i="52"/>
  <c r="C34" i="52"/>
  <c r="B37" i="51"/>
  <c r="B33" i="51"/>
  <c r="B34" i="51" s="1"/>
  <c r="B35" i="51" s="1"/>
  <c r="B37" i="50"/>
  <c r="B33" i="50"/>
  <c r="B34" i="50" s="1"/>
  <c r="B35" i="50" s="1"/>
  <c r="D34" i="50"/>
  <c r="H44" i="49"/>
  <c r="G53" i="49"/>
  <c r="F48" i="49"/>
  <c r="F47" i="49"/>
  <c r="F45" i="49"/>
  <c r="G43" i="49"/>
  <c r="D46" i="49"/>
  <c r="D50" i="49"/>
  <c r="C50" i="48"/>
  <c r="D46" i="48"/>
  <c r="D50" i="48" s="1"/>
  <c r="F48" i="48"/>
  <c r="F47" i="48"/>
  <c r="F45" i="48"/>
  <c r="G43" i="48"/>
  <c r="F53" i="48"/>
  <c r="G44" i="48"/>
  <c r="F48" i="47"/>
  <c r="F47" i="47"/>
  <c r="F45" i="47"/>
  <c r="F50" i="47" s="1"/>
  <c r="G43" i="47"/>
  <c r="F53" i="47"/>
  <c r="F46" i="47"/>
  <c r="G44" i="47"/>
  <c r="C50" i="47"/>
  <c r="D50" i="47"/>
  <c r="F48" i="46"/>
  <c r="F47" i="46"/>
  <c r="F45" i="46"/>
  <c r="G43" i="46"/>
  <c r="H44" i="46"/>
  <c r="G53" i="46"/>
  <c r="D46" i="46"/>
  <c r="D50" i="46" s="1"/>
  <c r="F53" i="45"/>
  <c r="F46" i="45"/>
  <c r="G44" i="45"/>
  <c r="F48" i="45"/>
  <c r="F47" i="45"/>
  <c r="G43" i="45"/>
  <c r="F45" i="45"/>
  <c r="B43" i="43"/>
  <c r="B33" i="39"/>
  <c r="B34" i="39" s="1"/>
  <c r="B35" i="39" s="1"/>
  <c r="B37" i="39"/>
  <c r="B34" i="38"/>
  <c r="B35" i="38" s="1"/>
  <c r="B37" i="37"/>
  <c r="B33" i="37"/>
  <c r="B34" i="37" s="1"/>
  <c r="B35" i="37" s="1"/>
  <c r="C34" i="37"/>
  <c r="B33" i="36"/>
  <c r="B34" i="36" s="1"/>
  <c r="B35" i="36" s="1"/>
  <c r="C34" i="35"/>
  <c r="B34" i="35"/>
  <c r="B35" i="35" s="1"/>
  <c r="B37" i="35"/>
  <c r="B43" i="34"/>
  <c r="B44" i="34" s="1"/>
  <c r="B39" i="33"/>
  <c r="C43" i="33"/>
  <c r="B43" i="33"/>
  <c r="B44" i="33" s="1"/>
  <c r="B46" i="33"/>
  <c r="B43" i="32"/>
  <c r="B44" i="32" s="1"/>
  <c r="D43" i="32"/>
  <c r="B39" i="31"/>
  <c r="B43" i="31"/>
  <c r="D43" i="31"/>
  <c r="B43" i="30"/>
  <c r="D43" i="30"/>
  <c r="F54" i="29"/>
  <c r="F47" i="29"/>
  <c r="G45" i="29"/>
  <c r="F51" i="29"/>
  <c r="F49" i="29"/>
  <c r="F48" i="29"/>
  <c r="G44" i="29"/>
  <c r="F46" i="29"/>
  <c r="D51" i="29"/>
  <c r="F49" i="28"/>
  <c r="F48" i="28"/>
  <c r="F46" i="28"/>
  <c r="G44" i="28"/>
  <c r="F54" i="28"/>
  <c r="F47" i="28"/>
  <c r="G45" i="28"/>
  <c r="C51" i="28"/>
  <c r="F49" i="27"/>
  <c r="G44" i="27"/>
  <c r="F48" i="27"/>
  <c r="F46" i="27"/>
  <c r="D47" i="27"/>
  <c r="F54" i="27"/>
  <c r="G45" i="27"/>
  <c r="C51" i="26"/>
  <c r="F49" i="26"/>
  <c r="G44" i="26"/>
  <c r="F48" i="26"/>
  <c r="F46" i="26"/>
  <c r="F54" i="26"/>
  <c r="G45" i="26"/>
  <c r="C51" i="25"/>
  <c r="D47" i="25"/>
  <c r="D51" i="25" s="1"/>
  <c r="F49" i="25"/>
  <c r="F48" i="25"/>
  <c r="F46" i="25"/>
  <c r="F47" i="25" s="1"/>
  <c r="G44" i="25"/>
  <c r="F54" i="25"/>
  <c r="G45" i="25"/>
  <c r="D45" i="24"/>
  <c r="B46" i="24" s="1"/>
  <c r="B41" i="23"/>
  <c r="B45" i="23"/>
  <c r="B46" i="23" s="1"/>
  <c r="B41" i="22"/>
  <c r="B48" i="22"/>
  <c r="B45" i="22"/>
  <c r="B46" i="22" s="1"/>
  <c r="D45" i="21"/>
  <c r="B46" i="21" s="1"/>
  <c r="B41" i="20"/>
  <c r="B45" i="20" s="1"/>
  <c r="B46" i="20" s="1"/>
  <c r="D51" i="19"/>
  <c r="E54" i="19"/>
  <c r="E47" i="19"/>
  <c r="E51" i="19" s="1"/>
  <c r="F45" i="19"/>
  <c r="E49" i="19"/>
  <c r="E48" i="19"/>
  <c r="F44" i="19"/>
  <c r="E46" i="19"/>
  <c r="D46" i="18"/>
  <c r="D49" i="18"/>
  <c r="E44" i="18"/>
  <c r="D48" i="18"/>
  <c r="E54" i="18"/>
  <c r="F45" i="18"/>
  <c r="C47" i="18"/>
  <c r="D47" i="17"/>
  <c r="E49" i="17"/>
  <c r="F44" i="17"/>
  <c r="E48" i="17"/>
  <c r="E46" i="17"/>
  <c r="E54" i="17"/>
  <c r="E47" i="17"/>
  <c r="E51" i="17" s="1"/>
  <c r="F45" i="17"/>
  <c r="E54" i="16"/>
  <c r="E47" i="16"/>
  <c r="E51" i="16" s="1"/>
  <c r="F45" i="16"/>
  <c r="E49" i="16"/>
  <c r="F44" i="16"/>
  <c r="E48" i="16"/>
  <c r="E46" i="16"/>
  <c r="D46" i="15"/>
  <c r="D49" i="15"/>
  <c r="E44" i="15"/>
  <c r="D48" i="15"/>
  <c r="E54" i="15"/>
  <c r="F45" i="15"/>
  <c r="C47" i="15"/>
  <c r="B30" i="11"/>
  <c r="B41" i="10"/>
  <c r="B29" i="9"/>
  <c r="B30" i="8"/>
  <c r="B34" i="7"/>
  <c r="B35" i="52" l="1"/>
  <c r="H53" i="49"/>
  <c r="I44" i="49"/>
  <c r="G47" i="49"/>
  <c r="G45" i="49"/>
  <c r="H43" i="49"/>
  <c r="G48" i="49"/>
  <c r="F46" i="49"/>
  <c r="F46" i="48"/>
  <c r="F50" i="48" s="1"/>
  <c r="H44" i="48"/>
  <c r="G53" i="48"/>
  <c r="G47" i="48"/>
  <c r="G45" i="48"/>
  <c r="H43" i="48"/>
  <c r="G48" i="48"/>
  <c r="G47" i="47"/>
  <c r="G48" i="47"/>
  <c r="G45" i="47"/>
  <c r="H43" i="47"/>
  <c r="H44" i="47"/>
  <c r="G53" i="47"/>
  <c r="H53" i="46"/>
  <c r="I44" i="46"/>
  <c r="F46" i="46"/>
  <c r="F50" i="46"/>
  <c r="G45" i="46"/>
  <c r="G47" i="46"/>
  <c r="H43" i="46"/>
  <c r="G48" i="46"/>
  <c r="F50" i="45"/>
  <c r="H44" i="45"/>
  <c r="G53" i="45"/>
  <c r="H43" i="45"/>
  <c r="G47" i="45"/>
  <c r="G45" i="45"/>
  <c r="G46" i="45" s="1"/>
  <c r="G50" i="45" s="1"/>
  <c r="G48" i="45"/>
  <c r="B44" i="31"/>
  <c r="B44" i="30"/>
  <c r="H44" i="29"/>
  <c r="G48" i="29"/>
  <c r="G46" i="29"/>
  <c r="G51" i="29" s="1"/>
  <c r="G49" i="29"/>
  <c r="G47" i="29"/>
  <c r="H45" i="29"/>
  <c r="G54" i="29"/>
  <c r="F51" i="28"/>
  <c r="G46" i="28"/>
  <c r="G48" i="28"/>
  <c r="H44" i="28"/>
  <c r="G49" i="28"/>
  <c r="H45" i="28"/>
  <c r="G54" i="28"/>
  <c r="H45" i="27"/>
  <c r="G54" i="27"/>
  <c r="G48" i="27"/>
  <c r="G46" i="27"/>
  <c r="H44" i="27"/>
  <c r="G49" i="27"/>
  <c r="F47" i="27"/>
  <c r="F51" i="27" s="1"/>
  <c r="D51" i="27"/>
  <c r="G49" i="26"/>
  <c r="G48" i="26"/>
  <c r="G46" i="26"/>
  <c r="G47" i="26" s="1"/>
  <c r="G51" i="26" s="1"/>
  <c r="H44" i="26"/>
  <c r="F47" i="26"/>
  <c r="H45" i="26"/>
  <c r="G54" i="26"/>
  <c r="F51" i="25"/>
  <c r="H45" i="25"/>
  <c r="G54" i="25"/>
  <c r="G48" i="25"/>
  <c r="G46" i="25"/>
  <c r="H44" i="25"/>
  <c r="G49" i="25"/>
  <c r="G45" i="19"/>
  <c r="F47" i="19"/>
  <c r="F54" i="19"/>
  <c r="F51" i="19"/>
  <c r="G44" i="19"/>
  <c r="F48" i="19"/>
  <c r="F46" i="19"/>
  <c r="F49" i="19"/>
  <c r="F54" i="18"/>
  <c r="G45" i="18"/>
  <c r="C51" i="18"/>
  <c r="D47" i="18"/>
  <c r="E49" i="18"/>
  <c r="F44" i="18"/>
  <c r="E48" i="18"/>
  <c r="E46" i="18"/>
  <c r="F47" i="17"/>
  <c r="G45" i="17"/>
  <c r="F54" i="17"/>
  <c r="G44" i="17"/>
  <c r="F48" i="17"/>
  <c r="F46" i="17"/>
  <c r="F49" i="17"/>
  <c r="D51" i="17"/>
  <c r="G44" i="16"/>
  <c r="F46" i="16"/>
  <c r="F51" i="16" s="1"/>
  <c r="F49" i="16"/>
  <c r="F48" i="16"/>
  <c r="F47" i="16"/>
  <c r="G45" i="16"/>
  <c r="F54" i="16"/>
  <c r="D47" i="15"/>
  <c r="D51" i="15"/>
  <c r="E49" i="15"/>
  <c r="F44" i="15"/>
  <c r="E48" i="15"/>
  <c r="E46" i="15"/>
  <c r="C51" i="15"/>
  <c r="G45" i="15"/>
  <c r="F54" i="15"/>
  <c r="B42" i="6"/>
  <c r="B35" i="5"/>
  <c r="B42" i="4"/>
  <c r="E66" i="12"/>
  <c r="F44" i="12"/>
  <c r="D45" i="12"/>
  <c r="C44" i="12"/>
  <c r="G33" i="12"/>
  <c r="D19" i="12"/>
  <c r="G9" i="12"/>
  <c r="G85" i="12"/>
  <c r="F85" i="12"/>
  <c r="E85" i="12"/>
  <c r="D85" i="12"/>
  <c r="C85" i="12"/>
  <c r="G84" i="12"/>
  <c r="F84" i="12"/>
  <c r="E84" i="12"/>
  <c r="D84" i="12"/>
  <c r="C84" i="12"/>
  <c r="G83" i="12"/>
  <c r="F83" i="12"/>
  <c r="E83" i="12"/>
  <c r="D83" i="12"/>
  <c r="C83" i="12"/>
  <c r="G73" i="12"/>
  <c r="F73" i="12"/>
  <c r="E73" i="12"/>
  <c r="D73" i="12"/>
  <c r="C73" i="12"/>
  <c r="G72" i="12"/>
  <c r="F72" i="12"/>
  <c r="E72" i="12"/>
  <c r="D72" i="12"/>
  <c r="C72" i="12"/>
  <c r="G71" i="12"/>
  <c r="F71" i="12"/>
  <c r="E71" i="12"/>
  <c r="D71" i="12"/>
  <c r="C71" i="12"/>
  <c r="G61" i="12"/>
  <c r="F61" i="12"/>
  <c r="E61" i="12"/>
  <c r="D61" i="12"/>
  <c r="C61" i="12"/>
  <c r="B58" i="14" s="1"/>
  <c r="G60" i="12"/>
  <c r="F60" i="12"/>
  <c r="E60" i="12"/>
  <c r="D60" i="12"/>
  <c r="C60" i="12"/>
  <c r="G59" i="12"/>
  <c r="F59" i="12"/>
  <c r="E59" i="12"/>
  <c r="D59" i="12"/>
  <c r="C59" i="12"/>
  <c r="G52" i="12"/>
  <c r="F52" i="12"/>
  <c r="E52" i="12"/>
  <c r="D52" i="12"/>
  <c r="C52" i="12"/>
  <c r="G51" i="12"/>
  <c r="F51" i="12"/>
  <c r="E51" i="12"/>
  <c r="D51" i="12"/>
  <c r="C51" i="12"/>
  <c r="G50" i="12"/>
  <c r="F50" i="12"/>
  <c r="E50" i="12"/>
  <c r="D50" i="12"/>
  <c r="C50" i="12"/>
  <c r="G40" i="12"/>
  <c r="F40" i="12"/>
  <c r="E40" i="12"/>
  <c r="D40" i="12"/>
  <c r="C40" i="12"/>
  <c r="G39" i="12"/>
  <c r="F39" i="12"/>
  <c r="E39" i="12"/>
  <c r="D39" i="12"/>
  <c r="C39" i="12"/>
  <c r="G38" i="12"/>
  <c r="F38" i="12"/>
  <c r="E38" i="12"/>
  <c r="D38" i="12"/>
  <c r="C38" i="12"/>
  <c r="G28" i="12"/>
  <c r="F28" i="12"/>
  <c r="E28" i="12"/>
  <c r="D28" i="12"/>
  <c r="C28" i="12"/>
  <c r="G27" i="12"/>
  <c r="F27" i="12"/>
  <c r="E27" i="12"/>
  <c r="D27" i="12"/>
  <c r="C27" i="12"/>
  <c r="G26" i="12"/>
  <c r="F26" i="12"/>
  <c r="E26" i="12"/>
  <c r="D26" i="12"/>
  <c r="C26" i="12"/>
  <c r="G16" i="12"/>
  <c r="F16" i="12"/>
  <c r="E16" i="12"/>
  <c r="D16" i="12"/>
  <c r="C16" i="12"/>
  <c r="G15" i="12"/>
  <c r="F15" i="12"/>
  <c r="E15" i="12"/>
  <c r="D15" i="12"/>
  <c r="C15" i="12"/>
  <c r="G14" i="12"/>
  <c r="F14" i="12"/>
  <c r="E14" i="12"/>
  <c r="D14" i="12"/>
  <c r="C14" i="12"/>
  <c r="G4" i="12"/>
  <c r="F4" i="12"/>
  <c r="E4" i="12"/>
  <c r="D4" i="12"/>
  <c r="C4" i="12"/>
  <c r="G3" i="12"/>
  <c r="F3" i="12"/>
  <c r="E3" i="12"/>
  <c r="D3" i="12"/>
  <c r="C3" i="12"/>
  <c r="G2" i="12"/>
  <c r="F2" i="12"/>
  <c r="E2" i="12"/>
  <c r="D2" i="12"/>
  <c r="C2" i="12"/>
  <c r="F32" i="11"/>
  <c r="F33" i="11" s="1"/>
  <c r="C32" i="11"/>
  <c r="B31" i="11"/>
  <c r="B25" i="11"/>
  <c r="B21" i="11"/>
  <c r="B20" i="11"/>
  <c r="B19" i="11"/>
  <c r="M32" i="11" s="1"/>
  <c r="J50" i="10"/>
  <c r="P49" i="10"/>
  <c r="N49" i="10"/>
  <c r="M49" i="10"/>
  <c r="L49" i="10"/>
  <c r="K49" i="10"/>
  <c r="I49" i="10"/>
  <c r="H49" i="10"/>
  <c r="G49" i="10"/>
  <c r="F49" i="10"/>
  <c r="D49" i="10"/>
  <c r="C49" i="10"/>
  <c r="O44" i="10"/>
  <c r="O46" i="10" s="1"/>
  <c r="P42" i="10"/>
  <c r="O42" i="10"/>
  <c r="N42" i="10"/>
  <c r="M42" i="10"/>
  <c r="L42" i="10"/>
  <c r="K42" i="10"/>
  <c r="J42" i="10"/>
  <c r="I42" i="10"/>
  <c r="H42" i="10"/>
  <c r="G42" i="10"/>
  <c r="F42" i="10"/>
  <c r="D42" i="10"/>
  <c r="C42" i="10"/>
  <c r="B36" i="10"/>
  <c r="B25" i="10"/>
  <c r="B24" i="10"/>
  <c r="B23" i="10"/>
  <c r="B22" i="10"/>
  <c r="B21" i="10"/>
  <c r="C43" i="10" s="1"/>
  <c r="N41" i="9"/>
  <c r="M41" i="9"/>
  <c r="L41" i="9"/>
  <c r="K41" i="9"/>
  <c r="J41" i="9"/>
  <c r="I41" i="9"/>
  <c r="H41" i="9"/>
  <c r="G41" i="9"/>
  <c r="F41" i="9"/>
  <c r="E41" i="9"/>
  <c r="D41" i="9"/>
  <c r="C41" i="9"/>
  <c r="N40" i="9"/>
  <c r="M40" i="9"/>
  <c r="L40" i="9"/>
  <c r="K40" i="9"/>
  <c r="J40" i="9"/>
  <c r="I40" i="9"/>
  <c r="H40" i="9"/>
  <c r="G40" i="9"/>
  <c r="F40" i="9"/>
  <c r="E40" i="9"/>
  <c r="D40" i="9"/>
  <c r="C40" i="9"/>
  <c r="N39" i="9"/>
  <c r="M39" i="9"/>
  <c r="L39" i="9"/>
  <c r="K39" i="9"/>
  <c r="J39" i="9"/>
  <c r="I39" i="9"/>
  <c r="H39" i="9"/>
  <c r="G39" i="9"/>
  <c r="F39" i="9"/>
  <c r="E39" i="9"/>
  <c r="D39" i="9"/>
  <c r="C39" i="9"/>
  <c r="N37" i="9"/>
  <c r="M37" i="9"/>
  <c r="L37" i="9"/>
  <c r="K37" i="9"/>
  <c r="J37" i="9"/>
  <c r="I37" i="9"/>
  <c r="H37" i="9"/>
  <c r="G37" i="9"/>
  <c r="F37" i="9"/>
  <c r="E37" i="9"/>
  <c r="D37" i="9"/>
  <c r="C37" i="9"/>
  <c r="N36" i="9"/>
  <c r="M36" i="9"/>
  <c r="L36" i="9"/>
  <c r="K36" i="9"/>
  <c r="K45" i="9" s="1"/>
  <c r="J36" i="9"/>
  <c r="I36" i="9"/>
  <c r="H36" i="9"/>
  <c r="G36" i="9"/>
  <c r="F36" i="9"/>
  <c r="E36" i="9"/>
  <c r="D36" i="9"/>
  <c r="D45" i="9" s="1"/>
  <c r="C36" i="9"/>
  <c r="B35" i="9"/>
  <c r="B33" i="9"/>
  <c r="B32" i="9"/>
  <c r="B31" i="9"/>
  <c r="B30" i="9"/>
  <c r="B31" i="8"/>
  <c r="B21" i="8"/>
  <c r="B20" i="8"/>
  <c r="B19" i="8"/>
  <c r="H32" i="8" s="1"/>
  <c r="N42" i="7"/>
  <c r="M42" i="7"/>
  <c r="L42" i="7"/>
  <c r="K42" i="7"/>
  <c r="J42" i="7"/>
  <c r="I42" i="7"/>
  <c r="H42" i="7"/>
  <c r="G42" i="7"/>
  <c r="F42" i="7"/>
  <c r="E42" i="7"/>
  <c r="D42" i="7"/>
  <c r="C42" i="7"/>
  <c r="N41" i="7"/>
  <c r="M41" i="7"/>
  <c r="L41" i="7"/>
  <c r="K41" i="7"/>
  <c r="J41" i="7"/>
  <c r="I41" i="7"/>
  <c r="H41" i="7"/>
  <c r="G41" i="7"/>
  <c r="F41" i="7"/>
  <c r="E41" i="7"/>
  <c r="D41" i="7"/>
  <c r="C41" i="7"/>
  <c r="N40" i="7"/>
  <c r="M40" i="7"/>
  <c r="L40" i="7"/>
  <c r="K40" i="7"/>
  <c r="J40" i="7"/>
  <c r="I40" i="7"/>
  <c r="H40" i="7"/>
  <c r="G40" i="7"/>
  <c r="F40" i="7"/>
  <c r="E40" i="7"/>
  <c r="D40" i="7"/>
  <c r="C40" i="7"/>
  <c r="N38" i="7"/>
  <c r="M38" i="7"/>
  <c r="L38" i="7"/>
  <c r="K38" i="7"/>
  <c r="J38" i="7"/>
  <c r="I38" i="7"/>
  <c r="H38" i="7"/>
  <c r="G38" i="7"/>
  <c r="F38" i="7"/>
  <c r="E38" i="7"/>
  <c r="D38" i="7"/>
  <c r="C38" i="7"/>
  <c r="B36" i="7"/>
  <c r="B35" i="7"/>
  <c r="B29" i="7"/>
  <c r="D20" i="7"/>
  <c r="C20" i="7"/>
  <c r="B20" i="7"/>
  <c r="D19" i="7"/>
  <c r="C19" i="7"/>
  <c r="B19" i="7"/>
  <c r="J51" i="6"/>
  <c r="P50" i="6"/>
  <c r="N50" i="6"/>
  <c r="M50" i="6"/>
  <c r="L50" i="6"/>
  <c r="K50" i="6"/>
  <c r="I50" i="6"/>
  <c r="H50" i="6"/>
  <c r="G50" i="6"/>
  <c r="F50" i="6"/>
  <c r="D50" i="6"/>
  <c r="C50" i="6"/>
  <c r="P46" i="6"/>
  <c r="N46" i="6"/>
  <c r="M46" i="6"/>
  <c r="L46" i="6"/>
  <c r="K46" i="6"/>
  <c r="O45" i="6"/>
  <c r="O47" i="6" s="1"/>
  <c r="P43" i="6"/>
  <c r="O43" i="6"/>
  <c r="N43" i="6"/>
  <c r="M43" i="6"/>
  <c r="L43" i="6"/>
  <c r="K43" i="6"/>
  <c r="J43" i="6"/>
  <c r="I43" i="6"/>
  <c r="H43" i="6"/>
  <c r="G43" i="6"/>
  <c r="F43" i="6"/>
  <c r="D43" i="6"/>
  <c r="C43" i="6"/>
  <c r="B37" i="6"/>
  <c r="B26" i="6"/>
  <c r="B25" i="6"/>
  <c r="B24" i="6"/>
  <c r="B21" i="6"/>
  <c r="C44" i="6" s="1"/>
  <c r="N44" i="5"/>
  <c r="M44" i="5"/>
  <c r="L44" i="5"/>
  <c r="K44" i="5"/>
  <c r="J44" i="5"/>
  <c r="I44" i="5"/>
  <c r="H44" i="5"/>
  <c r="G44" i="5"/>
  <c r="F44" i="5"/>
  <c r="E44" i="5"/>
  <c r="D44" i="5"/>
  <c r="C44" i="5"/>
  <c r="N43" i="5"/>
  <c r="M43" i="5"/>
  <c r="L43" i="5"/>
  <c r="K43" i="5"/>
  <c r="J43" i="5"/>
  <c r="I43" i="5"/>
  <c r="H43" i="5"/>
  <c r="G43" i="5"/>
  <c r="F43" i="5"/>
  <c r="E43" i="5"/>
  <c r="D43" i="5"/>
  <c r="C43" i="5"/>
  <c r="N42" i="5"/>
  <c r="M42" i="5"/>
  <c r="L42" i="5"/>
  <c r="K42" i="5"/>
  <c r="J42" i="5"/>
  <c r="I42" i="5"/>
  <c r="H42" i="5"/>
  <c r="G42" i="5"/>
  <c r="F42" i="5"/>
  <c r="E42" i="5"/>
  <c r="D42" i="5"/>
  <c r="C42" i="5"/>
  <c r="N40" i="5"/>
  <c r="M40" i="5"/>
  <c r="L40" i="5"/>
  <c r="K40" i="5"/>
  <c r="J40" i="5"/>
  <c r="I40" i="5"/>
  <c r="H40" i="5"/>
  <c r="G40" i="5"/>
  <c r="F40" i="5"/>
  <c r="E40" i="5"/>
  <c r="D40" i="5"/>
  <c r="C40" i="5"/>
  <c r="B38" i="5"/>
  <c r="B37" i="5"/>
  <c r="B36" i="5"/>
  <c r="B30" i="5"/>
  <c r="B28" i="5"/>
  <c r="D21" i="5"/>
  <c r="C21" i="5"/>
  <c r="B21" i="5"/>
  <c r="D20" i="5"/>
  <c r="C20" i="5"/>
  <c r="B20" i="5"/>
  <c r="D19" i="5"/>
  <c r="C19" i="5"/>
  <c r="B19" i="5"/>
  <c r="P50" i="4"/>
  <c r="N50" i="4"/>
  <c r="M50" i="4"/>
  <c r="L50" i="4"/>
  <c r="K50" i="4"/>
  <c r="H50" i="4"/>
  <c r="G50" i="4"/>
  <c r="F50" i="4"/>
  <c r="E50" i="4"/>
  <c r="D50" i="4"/>
  <c r="C50" i="4"/>
  <c r="O45" i="4"/>
  <c r="P43" i="4"/>
  <c r="O43" i="4"/>
  <c r="N43" i="4"/>
  <c r="M43" i="4"/>
  <c r="L43" i="4"/>
  <c r="K43" i="4"/>
  <c r="J43" i="4"/>
  <c r="H43" i="4"/>
  <c r="G43" i="4"/>
  <c r="F43" i="4"/>
  <c r="E43" i="4"/>
  <c r="D43" i="4"/>
  <c r="C43" i="4"/>
  <c r="B37" i="4"/>
  <c r="B35" i="4"/>
  <c r="B26" i="4"/>
  <c r="B25" i="4"/>
  <c r="B24" i="4"/>
  <c r="J46" i="4"/>
  <c r="B31" i="1"/>
  <c r="B15" i="1"/>
  <c r="B5" i="1"/>
  <c r="F50" i="49" l="1"/>
  <c r="H47" i="49"/>
  <c r="H45" i="49"/>
  <c r="I43" i="49"/>
  <c r="H48" i="49"/>
  <c r="I53" i="49"/>
  <c r="K44" i="49"/>
  <c r="G46" i="49"/>
  <c r="G50" i="49" s="1"/>
  <c r="H45" i="48"/>
  <c r="H46" i="48" s="1"/>
  <c r="H50" i="48" s="1"/>
  <c r="H47" i="48"/>
  <c r="I43" i="48"/>
  <c r="H48" i="48"/>
  <c r="H53" i="48"/>
  <c r="I44" i="48"/>
  <c r="G46" i="48"/>
  <c r="H46" i="47"/>
  <c r="H50" i="47" s="1"/>
  <c r="H53" i="47"/>
  <c r="I44" i="47"/>
  <c r="G46" i="47"/>
  <c r="H47" i="47"/>
  <c r="H45" i="47"/>
  <c r="I43" i="47"/>
  <c r="H48" i="47"/>
  <c r="H47" i="46"/>
  <c r="H45" i="46"/>
  <c r="I43" i="46"/>
  <c r="H48" i="46"/>
  <c r="I53" i="46"/>
  <c r="K44" i="46"/>
  <c r="G46" i="46"/>
  <c r="H53" i="45"/>
  <c r="I44" i="45"/>
  <c r="H45" i="45"/>
  <c r="H47" i="45"/>
  <c r="I43" i="45"/>
  <c r="H48" i="45"/>
  <c r="H48" i="29"/>
  <c r="H46" i="29"/>
  <c r="H47" i="29" s="1"/>
  <c r="I44" i="29"/>
  <c r="H49" i="29"/>
  <c r="H54" i="29"/>
  <c r="I45" i="29"/>
  <c r="G47" i="28"/>
  <c r="H54" i="28"/>
  <c r="H47" i="28"/>
  <c r="I45" i="28"/>
  <c r="I44" i="28"/>
  <c r="H46" i="28"/>
  <c r="H48" i="28"/>
  <c r="H49" i="28"/>
  <c r="H51" i="28" s="1"/>
  <c r="H54" i="27"/>
  <c r="H47" i="27"/>
  <c r="H51" i="27" s="1"/>
  <c r="I45" i="27"/>
  <c r="G47" i="27"/>
  <c r="H46" i="27"/>
  <c r="I44" i="27"/>
  <c r="H49" i="27"/>
  <c r="H48" i="27"/>
  <c r="H49" i="26"/>
  <c r="H48" i="26"/>
  <c r="H46" i="26"/>
  <c r="H51" i="26" s="1"/>
  <c r="I44" i="26"/>
  <c r="H47" i="26"/>
  <c r="I45" i="26"/>
  <c r="H54" i="26"/>
  <c r="F51" i="26"/>
  <c r="H54" i="25"/>
  <c r="H47" i="25"/>
  <c r="I45" i="25"/>
  <c r="H46" i="25"/>
  <c r="H51" i="25" s="1"/>
  <c r="H48" i="25"/>
  <c r="I44" i="25"/>
  <c r="H49" i="25"/>
  <c r="G47" i="25"/>
  <c r="G47" i="19"/>
  <c r="H45" i="19"/>
  <c r="G54" i="19"/>
  <c r="G48" i="19"/>
  <c r="G51" i="19" s="1"/>
  <c r="G46" i="19"/>
  <c r="H44" i="19"/>
  <c r="G49" i="19"/>
  <c r="E47" i="18"/>
  <c r="H45" i="18"/>
  <c r="G54" i="18"/>
  <c r="G44" i="18"/>
  <c r="F48" i="18"/>
  <c r="F46" i="18"/>
  <c r="F49" i="18"/>
  <c r="D51" i="18"/>
  <c r="F51" i="17"/>
  <c r="G48" i="17"/>
  <c r="G46" i="17"/>
  <c r="G47" i="17" s="1"/>
  <c r="G49" i="17"/>
  <c r="H44" i="17"/>
  <c r="H45" i="17"/>
  <c r="G54" i="17"/>
  <c r="G48" i="16"/>
  <c r="G46" i="16"/>
  <c r="G49" i="16"/>
  <c r="H44" i="16"/>
  <c r="G47" i="16"/>
  <c r="G54" i="16"/>
  <c r="G51" i="16"/>
  <c r="H45" i="16"/>
  <c r="G44" i="15"/>
  <c r="F48" i="15"/>
  <c r="F46" i="15"/>
  <c r="F49" i="15"/>
  <c r="H45" i="15"/>
  <c r="G54" i="15"/>
  <c r="E47" i="15"/>
  <c r="B22" i="9"/>
  <c r="B23" i="8"/>
  <c r="B23" i="9"/>
  <c r="B24" i="8"/>
  <c r="B31" i="7"/>
  <c r="B27" i="8"/>
  <c r="G37" i="7"/>
  <c r="G43" i="7" s="1"/>
  <c r="B36" i="6"/>
  <c r="B35" i="6"/>
  <c r="C65" i="14"/>
  <c r="D48" i="14"/>
  <c r="H39" i="5"/>
  <c r="D43" i="12"/>
  <c r="C64" i="12"/>
  <c r="F64" i="12"/>
  <c r="B41" i="7"/>
  <c r="B42" i="5"/>
  <c r="B44" i="5"/>
  <c r="B27" i="7"/>
  <c r="C8" i="14"/>
  <c r="B41" i="13"/>
  <c r="C33" i="12"/>
  <c r="F78" i="12"/>
  <c r="J37" i="7"/>
  <c r="J43" i="7" s="1"/>
  <c r="D65" i="12"/>
  <c r="D35" i="14"/>
  <c r="C9" i="12"/>
  <c r="C20" i="12"/>
  <c r="F20" i="12"/>
  <c r="G20" i="12"/>
  <c r="D33" i="12"/>
  <c r="B50" i="4"/>
  <c r="K37" i="7"/>
  <c r="K43" i="7" s="1"/>
  <c r="F38" i="9"/>
  <c r="F42" i="9" s="1"/>
  <c r="N38" i="9"/>
  <c r="N42" i="9" s="1"/>
  <c r="D9" i="12"/>
  <c r="G19" i="12"/>
  <c r="G65" i="12"/>
  <c r="G44" i="12"/>
  <c r="D66" i="12"/>
  <c r="C19" i="12"/>
  <c r="F21" i="12"/>
  <c r="E33" i="12"/>
  <c r="B49" i="10"/>
  <c r="I32" i="11"/>
  <c r="B63" i="13"/>
  <c r="K39" i="5"/>
  <c r="G32" i="11"/>
  <c r="G37" i="11" s="1"/>
  <c r="F9" i="12"/>
  <c r="L39" i="5"/>
  <c r="L48" i="5" s="1"/>
  <c r="B38" i="7"/>
  <c r="B42" i="7"/>
  <c r="B40" i="9"/>
  <c r="D21" i="14"/>
  <c r="C44" i="4"/>
  <c r="C49" i="4" s="1"/>
  <c r="B29" i="5"/>
  <c r="B40" i="5"/>
  <c r="B41" i="9"/>
  <c r="K32" i="11"/>
  <c r="D21" i="12"/>
  <c r="E64" i="12"/>
  <c r="C78" i="12"/>
  <c r="D39" i="5"/>
  <c r="D48" i="5" s="1"/>
  <c r="C45" i="4"/>
  <c r="D45" i="4" s="1"/>
  <c r="E45" i="4" s="1"/>
  <c r="B43" i="5"/>
  <c r="B50" i="6"/>
  <c r="C37" i="7"/>
  <c r="C46" i="7" s="1"/>
  <c r="B40" i="7"/>
  <c r="N32" i="11"/>
  <c r="N33" i="11" s="1"/>
  <c r="N34" i="11" s="1"/>
  <c r="C46" i="13"/>
  <c r="C56" i="13"/>
  <c r="D75" i="13"/>
  <c r="E21" i="12"/>
  <c r="D78" i="12"/>
  <c r="B36" i="9"/>
  <c r="H38" i="9"/>
  <c r="H42" i="9" s="1"/>
  <c r="H45" i="9"/>
  <c r="C49" i="6"/>
  <c r="D44" i="6"/>
  <c r="C48" i="6"/>
  <c r="C46" i="6"/>
  <c r="H37" i="8"/>
  <c r="H34" i="8"/>
  <c r="H41" i="5"/>
  <c r="H45" i="5" s="1"/>
  <c r="H48" i="5"/>
  <c r="K48" i="5"/>
  <c r="K41" i="5"/>
  <c r="K45" i="5" s="1"/>
  <c r="B25" i="14"/>
  <c r="B39" i="6"/>
  <c r="I32" i="8"/>
  <c r="J45" i="9"/>
  <c r="E39" i="5"/>
  <c r="M39" i="5"/>
  <c r="B28" i="7"/>
  <c r="D37" i="7"/>
  <c r="L37" i="7"/>
  <c r="J32" i="8"/>
  <c r="C45" i="9"/>
  <c r="C38" i="9"/>
  <c r="C42" i="9" s="1"/>
  <c r="E44" i="10"/>
  <c r="E50" i="10" s="1"/>
  <c r="C44" i="10"/>
  <c r="O50" i="10"/>
  <c r="F39" i="5"/>
  <c r="N39" i="5"/>
  <c r="L41" i="5"/>
  <c r="L45" i="5" s="1"/>
  <c r="O51" i="6"/>
  <c r="E37" i="7"/>
  <c r="M37" i="7"/>
  <c r="C32" i="8"/>
  <c r="K32" i="8"/>
  <c r="L45" i="9"/>
  <c r="L38" i="9"/>
  <c r="L42" i="9" s="1"/>
  <c r="D38" i="9"/>
  <c r="D42" i="9" s="1"/>
  <c r="O47" i="4"/>
  <c r="O51" i="4" s="1"/>
  <c r="G39" i="5"/>
  <c r="C45" i="6"/>
  <c r="F37" i="7"/>
  <c r="N37" i="7"/>
  <c r="D32" i="8"/>
  <c r="L32" i="8"/>
  <c r="E38" i="9"/>
  <c r="E42" i="9" s="1"/>
  <c r="E45" i="9"/>
  <c r="M38" i="9"/>
  <c r="M42" i="9" s="1"/>
  <c r="C47" i="10"/>
  <c r="D43" i="10"/>
  <c r="C48" i="10"/>
  <c r="C45" i="10"/>
  <c r="C29" i="13"/>
  <c r="K46" i="7"/>
  <c r="E32" i="8"/>
  <c r="M32" i="8"/>
  <c r="J38" i="9"/>
  <c r="J42" i="9" s="1"/>
  <c r="I39" i="5"/>
  <c r="E45" i="6"/>
  <c r="E51" i="6" s="1"/>
  <c r="H37" i="7"/>
  <c r="F32" i="8"/>
  <c r="N32" i="8"/>
  <c r="B37" i="9"/>
  <c r="B39" i="9"/>
  <c r="F45" i="9"/>
  <c r="C7" i="13"/>
  <c r="B21" i="13"/>
  <c r="B23" i="11"/>
  <c r="B34" i="10"/>
  <c r="J39" i="5"/>
  <c r="I37" i="7"/>
  <c r="G32" i="8"/>
  <c r="B24" i="11"/>
  <c r="B35" i="10"/>
  <c r="B36" i="4"/>
  <c r="C39" i="5"/>
  <c r="I45" i="9"/>
  <c r="I38" i="9"/>
  <c r="I42" i="9" s="1"/>
  <c r="N45" i="9"/>
  <c r="M37" i="11"/>
  <c r="M33" i="11"/>
  <c r="M34" i="11" s="1"/>
  <c r="G33" i="11"/>
  <c r="G34" i="11" s="1"/>
  <c r="G38" i="9"/>
  <c r="G42" i="9" s="1"/>
  <c r="M45" i="9"/>
  <c r="I33" i="11"/>
  <c r="I34" i="11" s="1"/>
  <c r="F37" i="11"/>
  <c r="D73" i="14"/>
  <c r="C73" i="14"/>
  <c r="D75" i="14"/>
  <c r="B73" i="14"/>
  <c r="C75" i="14"/>
  <c r="D72" i="14"/>
  <c r="B75" i="14"/>
  <c r="C72" i="14"/>
  <c r="B72" i="14"/>
  <c r="B5" i="13"/>
  <c r="D7" i="13"/>
  <c r="B16" i="13"/>
  <c r="D18" i="13"/>
  <c r="C21" i="13"/>
  <c r="B27" i="13"/>
  <c r="D29" i="13"/>
  <c r="C35" i="13"/>
  <c r="B38" i="13"/>
  <c r="B53" i="13"/>
  <c r="D62" i="13"/>
  <c r="D7" i="14"/>
  <c r="D11" i="14"/>
  <c r="C19" i="14"/>
  <c r="D27" i="14"/>
  <c r="C38" i="14"/>
  <c r="C54" i="14"/>
  <c r="B68" i="14"/>
  <c r="C58" i="13"/>
  <c r="D55" i="13"/>
  <c r="B55" i="13"/>
  <c r="C52" i="13"/>
  <c r="C5" i="13"/>
  <c r="B8" i="13"/>
  <c r="C16" i="13"/>
  <c r="B19" i="13"/>
  <c r="D21" i="13"/>
  <c r="C27" i="13"/>
  <c r="D35" i="13"/>
  <c r="C38" i="13"/>
  <c r="C41" i="13"/>
  <c r="C53" i="13"/>
  <c r="D56" i="13"/>
  <c r="B8" i="14"/>
  <c r="D15" i="14"/>
  <c r="C29" i="14"/>
  <c r="D38" i="14"/>
  <c r="C55" i="14"/>
  <c r="G45" i="9"/>
  <c r="H32" i="11"/>
  <c r="C33" i="11"/>
  <c r="K33" i="11"/>
  <c r="K34" i="11" s="1"/>
  <c r="F34" i="11"/>
  <c r="C64" i="13"/>
  <c r="D66" i="13"/>
  <c r="B64" i="13"/>
  <c r="D68" i="13"/>
  <c r="B66" i="13"/>
  <c r="C63" i="13"/>
  <c r="D5" i="13"/>
  <c r="C8" i="13"/>
  <c r="B11" i="13"/>
  <c r="D16" i="13"/>
  <c r="C19" i="13"/>
  <c r="B25" i="13"/>
  <c r="D27" i="13"/>
  <c r="B36" i="13"/>
  <c r="D38" i="13"/>
  <c r="D41" i="13"/>
  <c r="D53" i="13"/>
  <c r="D63" i="13"/>
  <c r="B68" i="13"/>
  <c r="B16" i="14"/>
  <c r="B21" i="14"/>
  <c r="I37" i="11"/>
  <c r="D9" i="14"/>
  <c r="B7" i="14"/>
  <c r="C9" i="14"/>
  <c r="D6" i="14"/>
  <c r="C11" i="14"/>
  <c r="D8" i="14"/>
  <c r="B6" i="14"/>
  <c r="C75" i="13"/>
  <c r="D72" i="13"/>
  <c r="B75" i="13"/>
  <c r="C72" i="13"/>
  <c r="B6" i="13"/>
  <c r="D8" i="13"/>
  <c r="C11" i="13"/>
  <c r="B17" i="13"/>
  <c r="D19" i="13"/>
  <c r="C25" i="13"/>
  <c r="B28" i="13"/>
  <c r="C36" i="13"/>
  <c r="B39" i="13"/>
  <c r="B45" i="13"/>
  <c r="B48" i="13"/>
  <c r="B54" i="13"/>
  <c r="D64" i="13"/>
  <c r="C68" i="13"/>
  <c r="B5" i="14"/>
  <c r="B9" i="14"/>
  <c r="C16" i="14"/>
  <c r="C41" i="14"/>
  <c r="K38" i="9"/>
  <c r="K42" i="9" s="1"/>
  <c r="J32" i="11"/>
  <c r="B18" i="14"/>
  <c r="C15" i="14"/>
  <c r="D17" i="14"/>
  <c r="B15" i="14"/>
  <c r="D19" i="14"/>
  <c r="B17" i="14"/>
  <c r="C21" i="14"/>
  <c r="D18" i="14"/>
  <c r="C6" i="13"/>
  <c r="B9" i="13"/>
  <c r="D11" i="13"/>
  <c r="C17" i="13"/>
  <c r="D25" i="13"/>
  <c r="C28" i="13"/>
  <c r="B31" i="13"/>
  <c r="D36" i="13"/>
  <c r="C39" i="13"/>
  <c r="C45" i="13"/>
  <c r="C48" i="13"/>
  <c r="C54" i="13"/>
  <c r="B58" i="13"/>
  <c r="B65" i="13"/>
  <c r="B72" i="13"/>
  <c r="C5" i="14"/>
  <c r="D16" i="14"/>
  <c r="B35" i="14"/>
  <c r="D62" i="14"/>
  <c r="C37" i="11"/>
  <c r="K37" i="11"/>
  <c r="D31" i="14"/>
  <c r="B29" i="14"/>
  <c r="C26" i="14"/>
  <c r="C31" i="14"/>
  <c r="D28" i="14"/>
  <c r="B26" i="14"/>
  <c r="B31" i="14"/>
  <c r="C28" i="14"/>
  <c r="B28" i="14"/>
  <c r="C25" i="14"/>
  <c r="D29" i="14"/>
  <c r="B27" i="14"/>
  <c r="D6" i="13"/>
  <c r="C9" i="13"/>
  <c r="B15" i="13"/>
  <c r="D17" i="13"/>
  <c r="B26" i="13"/>
  <c r="D28" i="13"/>
  <c r="C31" i="13"/>
  <c r="B37" i="13"/>
  <c r="D39" i="13"/>
  <c r="D45" i="13"/>
  <c r="D48" i="13"/>
  <c r="D54" i="13"/>
  <c r="D58" i="13"/>
  <c r="C65" i="13"/>
  <c r="B73" i="13"/>
  <c r="D5" i="14"/>
  <c r="C17" i="14"/>
  <c r="D25" i="14"/>
  <c r="D63" i="14"/>
  <c r="D32" i="11"/>
  <c r="L32" i="11"/>
  <c r="C37" i="14"/>
  <c r="D39" i="14"/>
  <c r="B37" i="14"/>
  <c r="C39" i="14"/>
  <c r="D36" i="14"/>
  <c r="D41" i="14"/>
  <c r="B39" i="14"/>
  <c r="C36" i="14"/>
  <c r="B41" i="14"/>
  <c r="B38" i="14"/>
  <c r="C35" i="14"/>
  <c r="D56" i="14"/>
  <c r="B54" i="14"/>
  <c r="C56" i="14"/>
  <c r="D53" i="14"/>
  <c r="D58" i="14"/>
  <c r="B56" i="14"/>
  <c r="C53" i="14"/>
  <c r="C58" i="14"/>
  <c r="D55" i="14"/>
  <c r="B53" i="14"/>
  <c r="B55" i="14"/>
  <c r="C52" i="14"/>
  <c r="D54" i="14"/>
  <c r="B52" i="14"/>
  <c r="B7" i="13"/>
  <c r="D9" i="13"/>
  <c r="C15" i="13"/>
  <c r="B18" i="13"/>
  <c r="C26" i="13"/>
  <c r="B29" i="13"/>
  <c r="D31" i="13"/>
  <c r="C37" i="13"/>
  <c r="B46" i="13"/>
  <c r="B52" i="13"/>
  <c r="C55" i="13"/>
  <c r="B62" i="13"/>
  <c r="D65" i="13"/>
  <c r="C73" i="13"/>
  <c r="C6" i="14"/>
  <c r="C18" i="14"/>
  <c r="D26" i="14"/>
  <c r="B36" i="14"/>
  <c r="E32" i="11"/>
  <c r="C48" i="14"/>
  <c r="D45" i="14"/>
  <c r="B48" i="14"/>
  <c r="C45" i="14"/>
  <c r="B45" i="14"/>
  <c r="D46" i="13"/>
  <c r="D46" i="14"/>
  <c r="C46" i="14"/>
  <c r="B65" i="14"/>
  <c r="C62" i="14"/>
  <c r="D64" i="14"/>
  <c r="B62" i="14"/>
  <c r="C64" i="14"/>
  <c r="D66" i="14"/>
  <c r="B64" i="14"/>
  <c r="D68" i="14"/>
  <c r="B66" i="14"/>
  <c r="C63" i="14"/>
  <c r="C68" i="14"/>
  <c r="D65" i="14"/>
  <c r="B63" i="14"/>
  <c r="D15" i="13"/>
  <c r="C18" i="13"/>
  <c r="D26" i="13"/>
  <c r="B35" i="13"/>
  <c r="D37" i="13"/>
  <c r="D52" i="13"/>
  <c r="B56" i="13"/>
  <c r="C62" i="13"/>
  <c r="C66" i="13"/>
  <c r="D73" i="13"/>
  <c r="C7" i="14"/>
  <c r="B11" i="14"/>
  <c r="B19" i="14"/>
  <c r="C27" i="14"/>
  <c r="D37" i="14"/>
  <c r="D52" i="14"/>
  <c r="C66" i="14"/>
  <c r="E20" i="12"/>
  <c r="C21" i="12"/>
  <c r="E9" i="12"/>
  <c r="D20" i="12"/>
  <c r="G21" i="12"/>
  <c r="E19" i="12"/>
  <c r="F19" i="12"/>
  <c r="F33" i="12"/>
  <c r="G43" i="12"/>
  <c r="C43" i="12"/>
  <c r="E43" i="12"/>
  <c r="E45" i="12"/>
  <c r="G45" i="12"/>
  <c r="D44" i="12"/>
  <c r="F43" i="12"/>
  <c r="C45" i="12"/>
  <c r="E44" i="12"/>
  <c r="F45" i="12"/>
  <c r="D62" i="12"/>
  <c r="G66" i="12"/>
  <c r="C66" i="12"/>
  <c r="G64" i="12"/>
  <c r="C65" i="12"/>
  <c r="F65" i="12"/>
  <c r="F66" i="12"/>
  <c r="G78" i="12"/>
  <c r="D64" i="12"/>
  <c r="E65" i="12"/>
  <c r="E78" i="12"/>
  <c r="I47" i="49" l="1"/>
  <c r="I45" i="49"/>
  <c r="K43" i="49"/>
  <c r="I48" i="49"/>
  <c r="H46" i="49"/>
  <c r="H50" i="49" s="1"/>
  <c r="K53" i="49"/>
  <c r="L44" i="49"/>
  <c r="I47" i="48"/>
  <c r="K43" i="48"/>
  <c r="I45" i="48"/>
  <c r="I48" i="48"/>
  <c r="G50" i="48"/>
  <c r="I53" i="48"/>
  <c r="I46" i="48"/>
  <c r="I50" i="48" s="1"/>
  <c r="K44" i="48"/>
  <c r="I53" i="47"/>
  <c r="K44" i="47"/>
  <c r="I45" i="47"/>
  <c r="K43" i="47"/>
  <c r="I47" i="47"/>
  <c r="I48" i="47"/>
  <c r="G50" i="47"/>
  <c r="I47" i="46"/>
  <c r="I45" i="46"/>
  <c r="K43" i="46"/>
  <c r="I48" i="46"/>
  <c r="G50" i="46"/>
  <c r="H46" i="46"/>
  <c r="H50" i="46" s="1"/>
  <c r="K53" i="46"/>
  <c r="L44" i="46"/>
  <c r="I48" i="45"/>
  <c r="I47" i="45"/>
  <c r="K43" i="45"/>
  <c r="I45" i="45"/>
  <c r="I46" i="45" s="1"/>
  <c r="I50" i="45" s="1"/>
  <c r="K44" i="45"/>
  <c r="I53" i="45"/>
  <c r="H46" i="45"/>
  <c r="H50" i="45"/>
  <c r="H51" i="29"/>
  <c r="I48" i="29"/>
  <c r="I46" i="29"/>
  <c r="B46" i="29" s="1"/>
  <c r="I49" i="29"/>
  <c r="K44" i="29"/>
  <c r="I54" i="29"/>
  <c r="K45" i="29"/>
  <c r="G51" i="28"/>
  <c r="I48" i="28"/>
  <c r="K44" i="28"/>
  <c r="I46" i="28"/>
  <c r="B46" i="28" s="1"/>
  <c r="I49" i="28"/>
  <c r="I54" i="28"/>
  <c r="K45" i="28"/>
  <c r="K45" i="27"/>
  <c r="I54" i="27"/>
  <c r="I48" i="27"/>
  <c r="I46" i="27"/>
  <c r="B46" i="27" s="1"/>
  <c r="K44" i="27"/>
  <c r="I49" i="27"/>
  <c r="G51" i="27"/>
  <c r="I47" i="26"/>
  <c r="K45" i="26"/>
  <c r="I54" i="26"/>
  <c r="I48" i="26"/>
  <c r="I51" i="26" s="1"/>
  <c r="K44" i="26"/>
  <c r="I46" i="26"/>
  <c r="B46" i="26" s="1"/>
  <c r="I49" i="26"/>
  <c r="I54" i="25"/>
  <c r="K45" i="25"/>
  <c r="G51" i="25"/>
  <c r="I48" i="25"/>
  <c r="I46" i="25"/>
  <c r="B46" i="25" s="1"/>
  <c r="I49" i="25"/>
  <c r="K44" i="25"/>
  <c r="J45" i="19"/>
  <c r="I45" i="19"/>
  <c r="I51" i="19" s="1"/>
  <c r="H54" i="19"/>
  <c r="H48" i="19"/>
  <c r="H46" i="19"/>
  <c r="H47" i="19" s="1"/>
  <c r="H49" i="19"/>
  <c r="K44" i="19"/>
  <c r="J45" i="18"/>
  <c r="I45" i="18"/>
  <c r="I51" i="18" s="1"/>
  <c r="H54" i="18"/>
  <c r="F47" i="18"/>
  <c r="F51" i="18" s="1"/>
  <c r="E51" i="18"/>
  <c r="G48" i="18"/>
  <c r="G46" i="18"/>
  <c r="G49" i="18"/>
  <c r="H44" i="18"/>
  <c r="H48" i="17"/>
  <c r="H46" i="17"/>
  <c r="H51" i="17" s="1"/>
  <c r="H49" i="17"/>
  <c r="K44" i="17"/>
  <c r="G51" i="17"/>
  <c r="J45" i="17"/>
  <c r="I45" i="17"/>
  <c r="H54" i="17"/>
  <c r="H47" i="17"/>
  <c r="H48" i="16"/>
  <c r="H46" i="16"/>
  <c r="H49" i="16"/>
  <c r="K44" i="16"/>
  <c r="J45" i="16"/>
  <c r="I45" i="16"/>
  <c r="H54" i="16"/>
  <c r="E51" i="15"/>
  <c r="F47" i="15"/>
  <c r="F51" i="15"/>
  <c r="G48" i="15"/>
  <c r="G46" i="15"/>
  <c r="G49" i="15"/>
  <c r="H44" i="15"/>
  <c r="J45" i="15"/>
  <c r="I45" i="15"/>
  <c r="I51" i="15" s="1"/>
  <c r="H54" i="15"/>
  <c r="B33" i="12"/>
  <c r="B9" i="12"/>
  <c r="J46" i="7"/>
  <c r="G46" i="7"/>
  <c r="C43" i="7"/>
  <c r="C54" i="4"/>
  <c r="B67" i="13"/>
  <c r="D57" i="13"/>
  <c r="D44" i="4"/>
  <c r="D48" i="4" s="1"/>
  <c r="C48" i="4"/>
  <c r="C47" i="13"/>
  <c r="D20" i="13"/>
  <c r="B40" i="13"/>
  <c r="B20" i="12"/>
  <c r="D41" i="5"/>
  <c r="D45" i="5" s="1"/>
  <c r="C40" i="14"/>
  <c r="B64" i="12"/>
  <c r="C47" i="14"/>
  <c r="B19" i="12"/>
  <c r="D40" i="14"/>
  <c r="C74" i="14"/>
  <c r="N37" i="11"/>
  <c r="C46" i="4"/>
  <c r="C47" i="4" s="1"/>
  <c r="B78" i="12"/>
  <c r="E68" i="12"/>
  <c r="F68" i="12"/>
  <c r="C68" i="12"/>
  <c r="D57" i="14"/>
  <c r="D74" i="14"/>
  <c r="F53" i="12"/>
  <c r="G89" i="12"/>
  <c r="B32" i="11"/>
  <c r="D54" i="4"/>
  <c r="E53" i="12"/>
  <c r="D47" i="14"/>
  <c r="D10" i="14"/>
  <c r="G68" i="12"/>
  <c r="E62" i="12"/>
  <c r="F63" i="12"/>
  <c r="B57" i="13"/>
  <c r="B20" i="13"/>
  <c r="D40" i="13"/>
  <c r="C40" i="13"/>
  <c r="B74" i="14"/>
  <c r="G37" i="8"/>
  <c r="G34" i="8"/>
  <c r="N37" i="8"/>
  <c r="N34" i="8"/>
  <c r="M37" i="8"/>
  <c r="M34" i="8"/>
  <c r="G48" i="5"/>
  <c r="G41" i="5"/>
  <c r="G45" i="5" s="1"/>
  <c r="M46" i="7"/>
  <c r="M43" i="7"/>
  <c r="M48" i="5"/>
  <c r="M41" i="5"/>
  <c r="M45" i="5" s="1"/>
  <c r="F45" i="4"/>
  <c r="E54" i="4"/>
  <c r="C10" i="14"/>
  <c r="J37" i="11"/>
  <c r="J33" i="11"/>
  <c r="J34" i="11" s="1"/>
  <c r="C74" i="13"/>
  <c r="F37" i="8"/>
  <c r="F34" i="8"/>
  <c r="E37" i="8"/>
  <c r="E33" i="8"/>
  <c r="E34" i="8" s="1"/>
  <c r="E46" i="7"/>
  <c r="E39" i="7"/>
  <c r="E43" i="7" s="1"/>
  <c r="E48" i="5"/>
  <c r="E41" i="5"/>
  <c r="E45" i="5" s="1"/>
  <c r="D30" i="14"/>
  <c r="G63" i="12"/>
  <c r="C62" i="12"/>
  <c r="C67" i="13"/>
  <c r="B57" i="14"/>
  <c r="B74" i="13"/>
  <c r="B10" i="14"/>
  <c r="B30" i="13"/>
  <c r="H33" i="11"/>
  <c r="H34" i="11" s="1"/>
  <c r="H37" i="11"/>
  <c r="D20" i="14"/>
  <c r="I46" i="7"/>
  <c r="I43" i="7"/>
  <c r="H43" i="7"/>
  <c r="H46" i="7"/>
  <c r="L37" i="8"/>
  <c r="L34" i="8"/>
  <c r="B38" i="9"/>
  <c r="B42" i="9" s="1"/>
  <c r="B43" i="9" s="1"/>
  <c r="C63" i="12"/>
  <c r="D47" i="13"/>
  <c r="F62" i="12"/>
  <c r="G62" i="12"/>
  <c r="B44" i="12"/>
  <c r="B67" i="14"/>
  <c r="L37" i="11"/>
  <c r="L33" i="11"/>
  <c r="L34" i="11" s="1"/>
  <c r="C30" i="13"/>
  <c r="D74" i="13"/>
  <c r="B39" i="5"/>
  <c r="C48" i="5"/>
  <c r="C41" i="5"/>
  <c r="J41" i="5"/>
  <c r="J45" i="5" s="1"/>
  <c r="J48" i="5"/>
  <c r="C34" i="11"/>
  <c r="D47" i="10"/>
  <c r="D45" i="10"/>
  <c r="D48" i="10"/>
  <c r="F43" i="10"/>
  <c r="D37" i="8"/>
  <c r="D33" i="8"/>
  <c r="D34" i="8" s="1"/>
  <c r="K34" i="8"/>
  <c r="K37" i="8"/>
  <c r="B45" i="9"/>
  <c r="B30" i="14"/>
  <c r="D49" i="6"/>
  <c r="D48" i="6"/>
  <c r="D46" i="6"/>
  <c r="F44" i="6"/>
  <c r="G87" i="12"/>
  <c r="B65" i="12"/>
  <c r="E63" i="12"/>
  <c r="E56" i="12"/>
  <c r="C57" i="14"/>
  <c r="D37" i="11"/>
  <c r="D33" i="11"/>
  <c r="D30" i="13"/>
  <c r="I41" i="5"/>
  <c r="I45" i="5" s="1"/>
  <c r="I48" i="5"/>
  <c r="C33" i="8"/>
  <c r="C34" i="8" s="1"/>
  <c r="C37" i="8"/>
  <c r="B32" i="8"/>
  <c r="J34" i="8"/>
  <c r="J37" i="8"/>
  <c r="C67" i="14"/>
  <c r="C30" i="14"/>
  <c r="B20" i="14"/>
  <c r="D67" i="13"/>
  <c r="N46" i="7"/>
  <c r="N43" i="7"/>
  <c r="N48" i="5"/>
  <c r="N41" i="5"/>
  <c r="N45" i="5" s="1"/>
  <c r="L46" i="7"/>
  <c r="L43" i="7"/>
  <c r="G86" i="12"/>
  <c r="D68" i="12"/>
  <c r="B66" i="12"/>
  <c r="D67" i="14"/>
  <c r="C10" i="13"/>
  <c r="F46" i="7"/>
  <c r="F43" i="7"/>
  <c r="F48" i="5"/>
  <c r="F41" i="5"/>
  <c r="F45" i="5" s="1"/>
  <c r="C46" i="10"/>
  <c r="C50" i="10" s="1"/>
  <c r="D44" i="10"/>
  <c r="C53" i="10"/>
  <c r="D46" i="7"/>
  <c r="D39" i="7"/>
  <c r="D43" i="7" s="1"/>
  <c r="B37" i="7"/>
  <c r="B45" i="12"/>
  <c r="B43" i="12"/>
  <c r="B21" i="12"/>
  <c r="E37" i="11"/>
  <c r="E33" i="11"/>
  <c r="E34" i="11" s="1"/>
  <c r="C20" i="13"/>
  <c r="B40" i="14"/>
  <c r="C20" i="14"/>
  <c r="B47" i="13"/>
  <c r="D10" i="13"/>
  <c r="C57" i="13"/>
  <c r="B10" i="13"/>
  <c r="C54" i="6"/>
  <c r="C47" i="6"/>
  <c r="C51" i="6" s="1"/>
  <c r="D45" i="6"/>
  <c r="I34" i="8"/>
  <c r="I37" i="8"/>
  <c r="K47" i="49" l="1"/>
  <c r="K45" i="49"/>
  <c r="L43" i="49"/>
  <c r="K48" i="49"/>
  <c r="L53" i="49"/>
  <c r="M44" i="49"/>
  <c r="I46" i="49"/>
  <c r="I50" i="49" s="1"/>
  <c r="K53" i="48"/>
  <c r="L44" i="48"/>
  <c r="K47" i="48"/>
  <c r="K45" i="48"/>
  <c r="L43" i="48"/>
  <c r="K48" i="48"/>
  <c r="I46" i="47"/>
  <c r="I50" i="47" s="1"/>
  <c r="K53" i="47"/>
  <c r="K46" i="47"/>
  <c r="K50" i="47" s="1"/>
  <c r="L44" i="47"/>
  <c r="K47" i="47"/>
  <c r="L43" i="47"/>
  <c r="K45" i="47"/>
  <c r="K48" i="47"/>
  <c r="L53" i="46"/>
  <c r="M44" i="46"/>
  <c r="K47" i="46"/>
  <c r="K45" i="46"/>
  <c r="L43" i="46"/>
  <c r="K48" i="46"/>
  <c r="I46" i="46"/>
  <c r="I50" i="46"/>
  <c r="K47" i="45"/>
  <c r="K45" i="45"/>
  <c r="L43" i="45"/>
  <c r="K48" i="45"/>
  <c r="K46" i="45"/>
  <c r="L44" i="45"/>
  <c r="K50" i="45"/>
  <c r="K53" i="45"/>
  <c r="L45" i="29"/>
  <c r="K54" i="29"/>
  <c r="K47" i="29"/>
  <c r="K51" i="29" s="1"/>
  <c r="K48" i="29"/>
  <c r="L44" i="29"/>
  <c r="K49" i="29"/>
  <c r="I47" i="29"/>
  <c r="I51" i="29" s="1"/>
  <c r="K48" i="28"/>
  <c r="K49" i="28"/>
  <c r="L44" i="28"/>
  <c r="K51" i="28"/>
  <c r="K54" i="28"/>
  <c r="L45" i="28"/>
  <c r="K47" i="28"/>
  <c r="I47" i="28"/>
  <c r="I51" i="28" s="1"/>
  <c r="I47" i="27"/>
  <c r="I51" i="27" s="1"/>
  <c r="K54" i="27"/>
  <c r="K47" i="27"/>
  <c r="K51" i="27" s="1"/>
  <c r="L45" i="27"/>
  <c r="K48" i="27"/>
  <c r="L44" i="27"/>
  <c r="K49" i="27"/>
  <c r="K48" i="26"/>
  <c r="L44" i="26"/>
  <c r="K49" i="26"/>
  <c r="K54" i="26"/>
  <c r="K47" i="26"/>
  <c r="K51" i="26" s="1"/>
  <c r="L45" i="26"/>
  <c r="K54" i="25"/>
  <c r="K47" i="25"/>
  <c r="K51" i="25" s="1"/>
  <c r="L45" i="25"/>
  <c r="I47" i="25"/>
  <c r="K48" i="25"/>
  <c r="L44" i="25"/>
  <c r="K49" i="25"/>
  <c r="H51" i="19"/>
  <c r="K48" i="19"/>
  <c r="K49" i="19"/>
  <c r="K46" i="19"/>
  <c r="N44" i="19"/>
  <c r="L44" i="19"/>
  <c r="K45" i="19"/>
  <c r="J47" i="19"/>
  <c r="J51" i="19" s="1"/>
  <c r="H48" i="18"/>
  <c r="H46" i="18"/>
  <c r="H49" i="18"/>
  <c r="K44" i="18"/>
  <c r="K45" i="18"/>
  <c r="J47" i="18"/>
  <c r="J51" i="18" s="1"/>
  <c r="G47" i="18"/>
  <c r="G51" i="18"/>
  <c r="I51" i="17"/>
  <c r="K45" i="17"/>
  <c r="J47" i="17"/>
  <c r="J51" i="17" s="1"/>
  <c r="K48" i="17"/>
  <c r="N44" i="17"/>
  <c r="K46" i="17"/>
  <c r="K49" i="17"/>
  <c r="L44" i="17"/>
  <c r="K48" i="16"/>
  <c r="K46" i="16"/>
  <c r="K49" i="16"/>
  <c r="L44" i="16"/>
  <c r="N44" i="16"/>
  <c r="H47" i="16"/>
  <c r="H51" i="16" s="1"/>
  <c r="I51" i="16"/>
  <c r="K45" i="16"/>
  <c r="J47" i="16"/>
  <c r="J51" i="16"/>
  <c r="G47" i="15"/>
  <c r="G51" i="15" s="1"/>
  <c r="H48" i="15"/>
  <c r="H46" i="15"/>
  <c r="H49" i="15"/>
  <c r="K44" i="15"/>
  <c r="K45" i="15"/>
  <c r="J47" i="15"/>
  <c r="J51" i="15" s="1"/>
  <c r="D49" i="4"/>
  <c r="D46" i="4"/>
  <c r="E44" i="4"/>
  <c r="G88" i="12"/>
  <c r="B68" i="12"/>
  <c r="G67" i="12"/>
  <c r="F56" i="12"/>
  <c r="B46" i="7"/>
  <c r="D47" i="12"/>
  <c r="F67" i="12"/>
  <c r="D42" i="12"/>
  <c r="E54" i="12"/>
  <c r="E55" i="12" s="1"/>
  <c r="C47" i="12"/>
  <c r="B37" i="11"/>
  <c r="F54" i="12"/>
  <c r="F55" i="12" s="1"/>
  <c r="B33" i="11"/>
  <c r="B34" i="11" s="1"/>
  <c r="B39" i="7"/>
  <c r="B43" i="7" s="1"/>
  <c r="B44" i="7" s="1"/>
  <c r="D54" i="6"/>
  <c r="D47" i="6"/>
  <c r="D51" i="6" s="1"/>
  <c r="F45" i="6"/>
  <c r="G41" i="12"/>
  <c r="F47" i="10"/>
  <c r="F45" i="10"/>
  <c r="G43" i="10"/>
  <c r="F48" i="10"/>
  <c r="B41" i="5"/>
  <c r="B45" i="5" s="1"/>
  <c r="D17" i="12"/>
  <c r="G23" i="12"/>
  <c r="F17" i="12"/>
  <c r="F86" i="12"/>
  <c r="B37" i="8"/>
  <c r="G42" i="12"/>
  <c r="B48" i="5"/>
  <c r="D18" i="12"/>
  <c r="C89" i="12"/>
  <c r="D86" i="12"/>
  <c r="E46" i="4"/>
  <c r="E49" i="4"/>
  <c r="F44" i="4"/>
  <c r="E48" i="4"/>
  <c r="C53" i="12"/>
  <c r="F18" i="12"/>
  <c r="F89" i="12"/>
  <c r="D53" i="12"/>
  <c r="E41" i="12"/>
  <c r="G47" i="12"/>
  <c r="C45" i="5"/>
  <c r="D23" i="12"/>
  <c r="E86" i="12"/>
  <c r="D87" i="12"/>
  <c r="G53" i="12"/>
  <c r="C56" i="12"/>
  <c r="E23" i="12"/>
  <c r="D54" i="12"/>
  <c r="D46" i="10"/>
  <c r="D50" i="10" s="1"/>
  <c r="F44" i="10"/>
  <c r="D53" i="10"/>
  <c r="E42" i="12"/>
  <c r="B33" i="8"/>
  <c r="B34" i="8" s="1"/>
  <c r="B35" i="8" s="1"/>
  <c r="C17" i="12"/>
  <c r="E89" i="12"/>
  <c r="C87" i="12"/>
  <c r="D89" i="12"/>
  <c r="D47" i="4"/>
  <c r="D51" i="4" s="1"/>
  <c r="B62" i="12"/>
  <c r="C67" i="12"/>
  <c r="G54" i="12"/>
  <c r="C54" i="12"/>
  <c r="G45" i="4"/>
  <c r="F54" i="4"/>
  <c r="C41" i="12"/>
  <c r="C42" i="12"/>
  <c r="D56" i="12"/>
  <c r="F47" i="12"/>
  <c r="E47" i="12"/>
  <c r="F48" i="6"/>
  <c r="F46" i="6"/>
  <c r="F49" i="6"/>
  <c r="G44" i="6"/>
  <c r="C18" i="12"/>
  <c r="C86" i="12"/>
  <c r="G56" i="12"/>
  <c r="E17" i="12"/>
  <c r="E67" i="12"/>
  <c r="C23" i="12"/>
  <c r="G18" i="12"/>
  <c r="E87" i="12"/>
  <c r="D63" i="12"/>
  <c r="D67" i="12" s="1"/>
  <c r="E18" i="12"/>
  <c r="F41" i="12"/>
  <c r="D34" i="11"/>
  <c r="C51" i="4"/>
  <c r="F23" i="12"/>
  <c r="D41" i="12"/>
  <c r="F42" i="12"/>
  <c r="G17" i="12"/>
  <c r="F87" i="12"/>
  <c r="M53" i="49" l="1"/>
  <c r="N44" i="49"/>
  <c r="K46" i="49"/>
  <c r="K50" i="49" s="1"/>
  <c r="L45" i="49"/>
  <c r="M43" i="49"/>
  <c r="L48" i="49"/>
  <c r="L47" i="49"/>
  <c r="K46" i="48"/>
  <c r="L53" i="48"/>
  <c r="M44" i="48"/>
  <c r="L45" i="48"/>
  <c r="M43" i="48"/>
  <c r="L48" i="48"/>
  <c r="L47" i="48"/>
  <c r="L53" i="47"/>
  <c r="M44" i="47"/>
  <c r="L45" i="47"/>
  <c r="L48" i="47"/>
  <c r="M43" i="47"/>
  <c r="L47" i="47"/>
  <c r="K46" i="46"/>
  <c r="K50" i="46" s="1"/>
  <c r="L45" i="46"/>
  <c r="M43" i="46"/>
  <c r="L48" i="46"/>
  <c r="L47" i="46"/>
  <c r="M53" i="46"/>
  <c r="N44" i="46"/>
  <c r="L53" i="45"/>
  <c r="M44" i="45"/>
  <c r="L45" i="45"/>
  <c r="M43" i="45"/>
  <c r="L48" i="45"/>
  <c r="L47" i="45"/>
  <c r="M44" i="29"/>
  <c r="L49" i="29"/>
  <c r="L48" i="29"/>
  <c r="L54" i="29"/>
  <c r="L47" i="29"/>
  <c r="L51" i="29" s="1"/>
  <c r="M45" i="29"/>
  <c r="L47" i="28"/>
  <c r="M45" i="28"/>
  <c r="L54" i="28"/>
  <c r="M44" i="28"/>
  <c r="L49" i="28"/>
  <c r="L51" i="28" s="1"/>
  <c r="L48" i="28"/>
  <c r="L54" i="27"/>
  <c r="L47" i="27"/>
  <c r="L51" i="27" s="1"/>
  <c r="M45" i="27"/>
  <c r="M44" i="27"/>
  <c r="L49" i="27"/>
  <c r="L48" i="27"/>
  <c r="L48" i="26"/>
  <c r="M44" i="26"/>
  <c r="L49" i="26"/>
  <c r="L54" i="26"/>
  <c r="L47" i="26"/>
  <c r="L51" i="26" s="1"/>
  <c r="M45" i="26"/>
  <c r="M44" i="25"/>
  <c r="L49" i="25"/>
  <c r="L48" i="25"/>
  <c r="L54" i="25"/>
  <c r="L47" i="25"/>
  <c r="L51" i="25" s="1"/>
  <c r="M45" i="25"/>
  <c r="I51" i="25"/>
  <c r="K54" i="19"/>
  <c r="K47" i="19"/>
  <c r="K51" i="19" s="1"/>
  <c r="L45" i="19"/>
  <c r="L46" i="19"/>
  <c r="M44" i="19"/>
  <c r="L49" i="19"/>
  <c r="L48" i="19"/>
  <c r="N49" i="19"/>
  <c r="P44" i="19"/>
  <c r="N48" i="19"/>
  <c r="N46" i="19"/>
  <c r="H47" i="18"/>
  <c r="H51" i="18" s="1"/>
  <c r="K54" i="18"/>
  <c r="K47" i="18"/>
  <c r="K51" i="18" s="1"/>
  <c r="L45" i="18"/>
  <c r="K48" i="18"/>
  <c r="N44" i="18"/>
  <c r="K46" i="18"/>
  <c r="K49" i="18"/>
  <c r="L44" i="18"/>
  <c r="K54" i="17"/>
  <c r="K47" i="17"/>
  <c r="K51" i="17" s="1"/>
  <c r="L45" i="17"/>
  <c r="L46" i="17"/>
  <c r="L49" i="17"/>
  <c r="M44" i="17"/>
  <c r="L48" i="17"/>
  <c r="N49" i="17"/>
  <c r="P44" i="17"/>
  <c r="N48" i="17"/>
  <c r="N46" i="17"/>
  <c r="N49" i="16"/>
  <c r="P44" i="16"/>
  <c r="N48" i="16"/>
  <c r="N46" i="16"/>
  <c r="L46" i="16"/>
  <c r="L49" i="16"/>
  <c r="M44" i="16"/>
  <c r="L48" i="16"/>
  <c r="K54" i="16"/>
  <c r="K47" i="16"/>
  <c r="K51" i="16" s="1"/>
  <c r="L45" i="16"/>
  <c r="K48" i="15"/>
  <c r="K46" i="15"/>
  <c r="N44" i="15"/>
  <c r="K49" i="15"/>
  <c r="L44" i="15"/>
  <c r="H51" i="15"/>
  <c r="H47" i="15"/>
  <c r="K54" i="15"/>
  <c r="K47" i="15"/>
  <c r="K51" i="15" s="1"/>
  <c r="L45" i="15"/>
  <c r="B35" i="11"/>
  <c r="B54" i="12"/>
  <c r="D46" i="12"/>
  <c r="G46" i="12"/>
  <c r="B47" i="12"/>
  <c r="F46" i="12"/>
  <c r="B18" i="12"/>
  <c r="G47" i="10"/>
  <c r="G45" i="10"/>
  <c r="H43" i="10"/>
  <c r="G48" i="10"/>
  <c r="G48" i="6"/>
  <c r="G46" i="6"/>
  <c r="H44" i="6"/>
  <c r="G49" i="6"/>
  <c r="E88" i="12"/>
  <c r="B46" i="14"/>
  <c r="B47" i="14" s="1"/>
  <c r="B53" i="12"/>
  <c r="C55" i="12"/>
  <c r="E22" i="12"/>
  <c r="B86" i="12"/>
  <c r="C88" i="12"/>
  <c r="F53" i="10"/>
  <c r="G44" i="10"/>
  <c r="F46" i="10"/>
  <c r="F50" i="10" s="1"/>
  <c r="F46" i="4"/>
  <c r="F49" i="4"/>
  <c r="G44" i="4"/>
  <c r="F48" i="4"/>
  <c r="F47" i="6"/>
  <c r="F51" i="6" s="1"/>
  <c r="G45" i="6"/>
  <c r="F54" i="6"/>
  <c r="G54" i="4"/>
  <c r="H45" i="4"/>
  <c r="B87" i="12"/>
  <c r="E46" i="12"/>
  <c r="D55" i="12"/>
  <c r="F88" i="12"/>
  <c r="D22" i="12"/>
  <c r="E47" i="4"/>
  <c r="E51" i="4" s="1"/>
  <c r="B42" i="12"/>
  <c r="C22" i="12"/>
  <c r="B17" i="12"/>
  <c r="B56" i="12"/>
  <c r="D88" i="12"/>
  <c r="F22" i="12"/>
  <c r="B63" i="12"/>
  <c r="B67" i="12" s="1"/>
  <c r="B23" i="12"/>
  <c r="G55" i="12"/>
  <c r="G22" i="12"/>
  <c r="B41" i="12"/>
  <c r="C46" i="12"/>
  <c r="B46" i="5"/>
  <c r="B89" i="12"/>
  <c r="N43" i="49" l="1"/>
  <c r="M48" i="49"/>
  <c r="M47" i="49"/>
  <c r="M45" i="49"/>
  <c r="L46" i="49"/>
  <c r="L50" i="49" s="1"/>
  <c r="N53" i="49"/>
  <c r="P44" i="49"/>
  <c r="N43" i="48"/>
  <c r="M48" i="48"/>
  <c r="M47" i="48"/>
  <c r="M45" i="48"/>
  <c r="M46" i="48" s="1"/>
  <c r="M50" i="48" s="1"/>
  <c r="L46" i="48"/>
  <c r="L50" i="48" s="1"/>
  <c r="M53" i="48"/>
  <c r="N44" i="48"/>
  <c r="K50" i="48"/>
  <c r="L46" i="47"/>
  <c r="L50" i="47" s="1"/>
  <c r="N43" i="47"/>
  <c r="M48" i="47"/>
  <c r="M47" i="47"/>
  <c r="M45" i="47"/>
  <c r="M46" i="47"/>
  <c r="M50" i="47" s="1"/>
  <c r="N44" i="47"/>
  <c r="M53" i="47"/>
  <c r="N43" i="46"/>
  <c r="M48" i="46"/>
  <c r="M47" i="46"/>
  <c r="M45" i="46"/>
  <c r="L46" i="46"/>
  <c r="L50" i="46" s="1"/>
  <c r="N53" i="46"/>
  <c r="P44" i="46"/>
  <c r="N43" i="45"/>
  <c r="M48" i="45"/>
  <c r="M47" i="45"/>
  <c r="M45" i="45"/>
  <c r="M46" i="45"/>
  <c r="M50" i="45" s="1"/>
  <c r="N44" i="45"/>
  <c r="M53" i="45"/>
  <c r="L46" i="45"/>
  <c r="L50" i="45" s="1"/>
  <c r="M54" i="29"/>
  <c r="M47" i="29"/>
  <c r="M51" i="29" s="1"/>
  <c r="N45" i="29"/>
  <c r="N44" i="29"/>
  <c r="M49" i="29"/>
  <c r="M48" i="29"/>
  <c r="N44" i="28"/>
  <c r="M49" i="28"/>
  <c r="M48" i="28"/>
  <c r="M47" i="28"/>
  <c r="M51" i="28" s="1"/>
  <c r="N45" i="28"/>
  <c r="M54" i="28"/>
  <c r="N44" i="27"/>
  <c r="M49" i="27"/>
  <c r="M48" i="27"/>
  <c r="M54" i="27"/>
  <c r="M47" i="27"/>
  <c r="M51" i="27" s="1"/>
  <c r="N45" i="27"/>
  <c r="N45" i="26"/>
  <c r="M54" i="26"/>
  <c r="M47" i="26"/>
  <c r="M51" i="26" s="1"/>
  <c r="N44" i="26"/>
  <c r="M48" i="26"/>
  <c r="M49" i="26"/>
  <c r="M47" i="25"/>
  <c r="M51" i="25" s="1"/>
  <c r="M54" i="25"/>
  <c r="N45" i="25"/>
  <c r="N44" i="25"/>
  <c r="M49" i="25"/>
  <c r="M48" i="25"/>
  <c r="M46" i="19"/>
  <c r="M49" i="19"/>
  <c r="M48" i="19"/>
  <c r="B44" i="19"/>
  <c r="L47" i="19"/>
  <c r="L51" i="19"/>
  <c r="L54" i="19"/>
  <c r="M45" i="19"/>
  <c r="P49" i="19"/>
  <c r="P48" i="19"/>
  <c r="P46" i="19"/>
  <c r="B46" i="19" s="1"/>
  <c r="L46" i="18"/>
  <c r="M44" i="18"/>
  <c r="L49" i="18"/>
  <c r="L48" i="18"/>
  <c r="N49" i="18"/>
  <c r="P44" i="18"/>
  <c r="N48" i="18"/>
  <c r="N46" i="18"/>
  <c r="L54" i="18"/>
  <c r="L47" i="18"/>
  <c r="L51" i="18" s="1"/>
  <c r="M45" i="18"/>
  <c r="M46" i="17"/>
  <c r="M49" i="17"/>
  <c r="M48" i="17"/>
  <c r="M45" i="17"/>
  <c r="L54" i="17"/>
  <c r="L47" i="17"/>
  <c r="L51" i="17" s="1"/>
  <c r="P49" i="17"/>
  <c r="B49" i="17" s="1"/>
  <c r="P48" i="17"/>
  <c r="P46" i="17"/>
  <c r="B46" i="17" s="1"/>
  <c r="B44" i="17"/>
  <c r="M46" i="16"/>
  <c r="M49" i="16"/>
  <c r="M48" i="16"/>
  <c r="P49" i="16"/>
  <c r="B49" i="16" s="1"/>
  <c r="P48" i="16"/>
  <c r="B48" i="16" s="1"/>
  <c r="P46" i="16"/>
  <c r="B46" i="16" s="1"/>
  <c r="L51" i="16"/>
  <c r="L54" i="16"/>
  <c r="L47" i="16"/>
  <c r="M45" i="16"/>
  <c r="B44" i="16"/>
  <c r="L54" i="15"/>
  <c r="M45" i="15"/>
  <c r="L46" i="15"/>
  <c r="L49" i="15"/>
  <c r="M44" i="15"/>
  <c r="L48" i="15"/>
  <c r="N49" i="15"/>
  <c r="P44" i="15"/>
  <c r="N48" i="15"/>
  <c r="N46" i="15"/>
  <c r="G47" i="6"/>
  <c r="B55" i="12"/>
  <c r="B46" i="12"/>
  <c r="B22" i="12"/>
  <c r="B88" i="12"/>
  <c r="G53" i="10"/>
  <c r="G46" i="10"/>
  <c r="G50" i="10" s="1"/>
  <c r="H44" i="10"/>
  <c r="G46" i="4"/>
  <c r="G49" i="4"/>
  <c r="H44" i="4"/>
  <c r="G48" i="4"/>
  <c r="H54" i="4"/>
  <c r="J45" i="4"/>
  <c r="I45" i="4"/>
  <c r="F47" i="4"/>
  <c r="F51" i="4" s="1"/>
  <c r="H45" i="6"/>
  <c r="G51" i="6"/>
  <c r="G54" i="6"/>
  <c r="H45" i="10"/>
  <c r="I43" i="10"/>
  <c r="H48" i="10"/>
  <c r="H47" i="10"/>
  <c r="H48" i="6"/>
  <c r="H46" i="6"/>
  <c r="I44" i="6"/>
  <c r="H49" i="6"/>
  <c r="P53" i="49" l="1"/>
  <c r="B53" i="49" s="1"/>
  <c r="B44" i="49"/>
  <c r="M46" i="49"/>
  <c r="M50" i="49" s="1"/>
  <c r="N48" i="49"/>
  <c r="N47" i="49"/>
  <c r="N45" i="49"/>
  <c r="P43" i="49"/>
  <c r="N48" i="48"/>
  <c r="N47" i="48"/>
  <c r="N45" i="48"/>
  <c r="P43" i="48"/>
  <c r="N53" i="48"/>
  <c r="P44" i="48"/>
  <c r="N46" i="48"/>
  <c r="N50" i="48"/>
  <c r="N48" i="47"/>
  <c r="P43" i="47"/>
  <c r="N47" i="47"/>
  <c r="N45" i="47"/>
  <c r="N46" i="47"/>
  <c r="N53" i="47"/>
  <c r="P44" i="47"/>
  <c r="N50" i="47"/>
  <c r="P53" i="46"/>
  <c r="B53" i="46" s="1"/>
  <c r="B44" i="46"/>
  <c r="M46" i="46"/>
  <c r="M50" i="46"/>
  <c r="N48" i="46"/>
  <c r="N47" i="46"/>
  <c r="N45" i="46"/>
  <c r="P43" i="46"/>
  <c r="N53" i="45"/>
  <c r="P44" i="45"/>
  <c r="N47" i="45"/>
  <c r="N45" i="45"/>
  <c r="N46" i="45" s="1"/>
  <c r="N48" i="45"/>
  <c r="P43" i="45"/>
  <c r="N49" i="29"/>
  <c r="N48" i="29"/>
  <c r="P44" i="29"/>
  <c r="N54" i="29"/>
  <c r="P45" i="29"/>
  <c r="N47" i="29"/>
  <c r="N51" i="29"/>
  <c r="N54" i="28"/>
  <c r="P45" i="28"/>
  <c r="N47" i="28"/>
  <c r="B45" i="28"/>
  <c r="N49" i="28"/>
  <c r="N48" i="28"/>
  <c r="N51" i="28" s="1"/>
  <c r="P44" i="28"/>
  <c r="N54" i="27"/>
  <c r="P45" i="27"/>
  <c r="N47" i="27"/>
  <c r="N49" i="27"/>
  <c r="N51" i="27" s="1"/>
  <c r="N48" i="27"/>
  <c r="P44" i="27"/>
  <c r="N49" i="26"/>
  <c r="N48" i="26"/>
  <c r="P44" i="26"/>
  <c r="N54" i="26"/>
  <c r="P45" i="26"/>
  <c r="N47" i="26"/>
  <c r="N51" i="26" s="1"/>
  <c r="N49" i="25"/>
  <c r="N48" i="25"/>
  <c r="P44" i="25"/>
  <c r="N54" i="25"/>
  <c r="P45" i="25"/>
  <c r="N47" i="25"/>
  <c r="N51" i="25"/>
  <c r="M54" i="19"/>
  <c r="M47" i="19"/>
  <c r="M51" i="19" s="1"/>
  <c r="N45" i="19"/>
  <c r="B48" i="19"/>
  <c r="B49" i="19"/>
  <c r="M46" i="18"/>
  <c r="M49" i="18"/>
  <c r="M48" i="18"/>
  <c r="B44" i="18"/>
  <c r="P49" i="18"/>
  <c r="B49" i="18" s="1"/>
  <c r="P48" i="18"/>
  <c r="B48" i="18" s="1"/>
  <c r="P46" i="18"/>
  <c r="B46" i="18" s="1"/>
  <c r="M51" i="18"/>
  <c r="M47" i="18"/>
  <c r="M54" i="18"/>
  <c r="N45" i="18"/>
  <c r="M47" i="17"/>
  <c r="M51" i="17" s="1"/>
  <c r="M54" i="17"/>
  <c r="N45" i="17"/>
  <c r="B48" i="17"/>
  <c r="M54" i="16"/>
  <c r="N45" i="16"/>
  <c r="M47" i="16"/>
  <c r="M51" i="16" s="1"/>
  <c r="M54" i="15"/>
  <c r="M47" i="15"/>
  <c r="N45" i="15"/>
  <c r="P49" i="15"/>
  <c r="B49" i="15" s="1"/>
  <c r="P48" i="15"/>
  <c r="B48" i="15" s="1"/>
  <c r="P46" i="15"/>
  <c r="B46" i="15" s="1"/>
  <c r="B44" i="15"/>
  <c r="M46" i="15"/>
  <c r="M51" i="15" s="1"/>
  <c r="M49" i="15"/>
  <c r="M48" i="15"/>
  <c r="L47" i="15"/>
  <c r="L51" i="15"/>
  <c r="H47" i="6"/>
  <c r="H51" i="6"/>
  <c r="I48" i="6"/>
  <c r="I46" i="6"/>
  <c r="B46" i="6" s="1"/>
  <c r="K44" i="6"/>
  <c r="I49" i="6"/>
  <c r="H54" i="6"/>
  <c r="I45" i="6"/>
  <c r="K43" i="10"/>
  <c r="I48" i="10"/>
  <c r="I45" i="10"/>
  <c r="I47" i="10"/>
  <c r="H53" i="10"/>
  <c r="H46" i="10"/>
  <c r="H50" i="10" s="1"/>
  <c r="I44" i="10"/>
  <c r="H49" i="4"/>
  <c r="H46" i="4"/>
  <c r="K44" i="4"/>
  <c r="H48" i="4"/>
  <c r="I51" i="4"/>
  <c r="J47" i="4"/>
  <c r="J51" i="4" s="1"/>
  <c r="K45" i="4"/>
  <c r="G47" i="4"/>
  <c r="G51" i="4" s="1"/>
  <c r="P48" i="49" l="1"/>
  <c r="B48" i="49" s="1"/>
  <c r="P47" i="49"/>
  <c r="B47" i="49" s="1"/>
  <c r="P45" i="49"/>
  <c r="B43" i="49"/>
  <c r="N46" i="49"/>
  <c r="N50" i="49"/>
  <c r="P53" i="48"/>
  <c r="B53" i="48" s="1"/>
  <c r="B44" i="48"/>
  <c r="P48" i="48"/>
  <c r="B48" i="48" s="1"/>
  <c r="P47" i="48"/>
  <c r="B47" i="48" s="1"/>
  <c r="P45" i="48"/>
  <c r="B45" i="48" s="1"/>
  <c r="B43" i="48"/>
  <c r="P48" i="47"/>
  <c r="B48" i="47" s="1"/>
  <c r="P47" i="47"/>
  <c r="B47" i="47" s="1"/>
  <c r="P45" i="47"/>
  <c r="B45" i="47" s="1"/>
  <c r="B43" i="47"/>
  <c r="P53" i="47"/>
  <c r="B53" i="47" s="1"/>
  <c r="P46" i="47"/>
  <c r="B46" i="47" s="1"/>
  <c r="P50" i="47"/>
  <c r="B44" i="47"/>
  <c r="B50" i="47" s="1"/>
  <c r="B51" i="47" s="1"/>
  <c r="P48" i="46"/>
  <c r="B48" i="46" s="1"/>
  <c r="P47" i="46"/>
  <c r="B47" i="46" s="1"/>
  <c r="P45" i="46"/>
  <c r="B43" i="46"/>
  <c r="N46" i="46"/>
  <c r="N50" i="46" s="1"/>
  <c r="P48" i="45"/>
  <c r="B48" i="45" s="1"/>
  <c r="P45" i="45"/>
  <c r="B45" i="45" s="1"/>
  <c r="P47" i="45"/>
  <c r="B47" i="45" s="1"/>
  <c r="B43" i="45"/>
  <c r="N50" i="45"/>
  <c r="P53" i="45"/>
  <c r="B53" i="45" s="1"/>
  <c r="P46" i="45"/>
  <c r="B46" i="45" s="1"/>
  <c r="P50" i="45"/>
  <c r="B44" i="45"/>
  <c r="P54" i="29"/>
  <c r="B54" i="29" s="1"/>
  <c r="P47" i="29"/>
  <c r="B47" i="29" s="1"/>
  <c r="B45" i="29"/>
  <c r="P49" i="29"/>
  <c r="B49" i="29" s="1"/>
  <c r="P48" i="29"/>
  <c r="B48" i="29" s="1"/>
  <c r="B44" i="29"/>
  <c r="P49" i="28"/>
  <c r="B49" i="28" s="1"/>
  <c r="P48" i="28"/>
  <c r="B48" i="28" s="1"/>
  <c r="B44" i="28"/>
  <c r="P54" i="28"/>
  <c r="B54" i="28" s="1"/>
  <c r="P47" i="28"/>
  <c r="B47" i="28" s="1"/>
  <c r="B51" i="28" s="1"/>
  <c r="B52" i="28" s="1"/>
  <c r="P51" i="28"/>
  <c r="P54" i="27"/>
  <c r="B54" i="27" s="1"/>
  <c r="P47" i="27"/>
  <c r="B47" i="27" s="1"/>
  <c r="B45" i="27"/>
  <c r="P49" i="27"/>
  <c r="B49" i="27" s="1"/>
  <c r="P48" i="27"/>
  <c r="B48" i="27" s="1"/>
  <c r="B44" i="27"/>
  <c r="P54" i="26"/>
  <c r="B54" i="26" s="1"/>
  <c r="P47" i="26"/>
  <c r="B47" i="26" s="1"/>
  <c r="B45" i="26"/>
  <c r="P49" i="26"/>
  <c r="B49" i="26" s="1"/>
  <c r="P48" i="26"/>
  <c r="B48" i="26" s="1"/>
  <c r="B44" i="26"/>
  <c r="P54" i="25"/>
  <c r="B54" i="25" s="1"/>
  <c r="P47" i="25"/>
  <c r="B47" i="25" s="1"/>
  <c r="B45" i="25"/>
  <c r="P49" i="25"/>
  <c r="B49" i="25" s="1"/>
  <c r="P48" i="25"/>
  <c r="B48" i="25" s="1"/>
  <c r="B44" i="25"/>
  <c r="N54" i="19"/>
  <c r="N47" i="19"/>
  <c r="P45" i="19"/>
  <c r="N51" i="19"/>
  <c r="P45" i="18"/>
  <c r="N54" i="18"/>
  <c r="N47" i="18"/>
  <c r="N51" i="18"/>
  <c r="P45" i="17"/>
  <c r="N54" i="17"/>
  <c r="N47" i="17"/>
  <c r="N51" i="17" s="1"/>
  <c r="N54" i="16"/>
  <c r="N47" i="16"/>
  <c r="N51" i="16"/>
  <c r="P45" i="16"/>
  <c r="N47" i="15"/>
  <c r="N54" i="15"/>
  <c r="P45" i="15"/>
  <c r="N51" i="15"/>
  <c r="I47" i="6"/>
  <c r="I54" i="6"/>
  <c r="I51" i="6"/>
  <c r="K45" i="6"/>
  <c r="K47" i="6" s="1"/>
  <c r="I53" i="10"/>
  <c r="I46" i="10"/>
  <c r="I50" i="10" s="1"/>
  <c r="K44" i="10"/>
  <c r="L44" i="4"/>
  <c r="K48" i="4"/>
  <c r="K49" i="4"/>
  <c r="K46" i="4"/>
  <c r="N44" i="4"/>
  <c r="K48" i="10"/>
  <c r="K47" i="10"/>
  <c r="L43" i="10"/>
  <c r="K45" i="10"/>
  <c r="L45" i="4"/>
  <c r="K54" i="4"/>
  <c r="H47" i="4"/>
  <c r="H51" i="4" s="1"/>
  <c r="L44" i="6"/>
  <c r="K49" i="6"/>
  <c r="K48" i="6"/>
  <c r="B45" i="49" l="1"/>
  <c r="P46" i="49"/>
  <c r="B46" i="49" s="1"/>
  <c r="P50" i="49"/>
  <c r="P46" i="48"/>
  <c r="B46" i="48" s="1"/>
  <c r="B50" i="48"/>
  <c r="B45" i="46"/>
  <c r="P46" i="46"/>
  <c r="B46" i="46" s="1"/>
  <c r="B50" i="45"/>
  <c r="B51" i="45" s="1"/>
  <c r="B51" i="29"/>
  <c r="P51" i="29"/>
  <c r="B51" i="27"/>
  <c r="P51" i="27"/>
  <c r="P51" i="26"/>
  <c r="B51" i="26"/>
  <c r="B52" i="26" s="1"/>
  <c r="B51" i="25"/>
  <c r="B52" i="25" s="1"/>
  <c r="P51" i="25"/>
  <c r="P54" i="19"/>
  <c r="B54" i="19" s="1"/>
  <c r="P47" i="19"/>
  <c r="B47" i="19" s="1"/>
  <c r="B45" i="19"/>
  <c r="B51" i="19" s="1"/>
  <c r="P54" i="18"/>
  <c r="B54" i="18" s="1"/>
  <c r="P47" i="18"/>
  <c r="B47" i="18" s="1"/>
  <c r="P51" i="18"/>
  <c r="B45" i="18"/>
  <c r="B51" i="18" s="1"/>
  <c r="B52" i="18" s="1"/>
  <c r="P54" i="17"/>
  <c r="B54" i="17" s="1"/>
  <c r="P47" i="17"/>
  <c r="B47" i="17" s="1"/>
  <c r="P51" i="17"/>
  <c r="B45" i="17"/>
  <c r="B51" i="17" s="1"/>
  <c r="B52" i="17" s="1"/>
  <c r="P54" i="16"/>
  <c r="B54" i="16" s="1"/>
  <c r="P47" i="16"/>
  <c r="B47" i="16" s="1"/>
  <c r="P51" i="16"/>
  <c r="B45" i="16"/>
  <c r="B51" i="16" s="1"/>
  <c r="B52" i="16" s="1"/>
  <c r="P54" i="15"/>
  <c r="B54" i="15" s="1"/>
  <c r="P47" i="15"/>
  <c r="B47" i="15" s="1"/>
  <c r="P51" i="15"/>
  <c r="B45" i="15"/>
  <c r="B51" i="15" s="1"/>
  <c r="B52" i="15" s="1"/>
  <c r="K47" i="4"/>
  <c r="K51" i="4" s="1"/>
  <c r="M45" i="4"/>
  <c r="L54" i="4"/>
  <c r="L48" i="10"/>
  <c r="L45" i="10"/>
  <c r="M43" i="10"/>
  <c r="L47" i="10"/>
  <c r="K54" i="6"/>
  <c r="K51" i="6"/>
  <c r="L45" i="6"/>
  <c r="L47" i="6" s="1"/>
  <c r="L48" i="4"/>
  <c r="M44" i="4"/>
  <c r="L46" i="4"/>
  <c r="L47" i="4" s="1"/>
  <c r="L49" i="4"/>
  <c r="M44" i="6"/>
  <c r="L49" i="6"/>
  <c r="L48" i="6"/>
  <c r="K53" i="10"/>
  <c r="K46" i="10"/>
  <c r="K50" i="10" s="1"/>
  <c r="L44" i="10"/>
  <c r="N48" i="4"/>
  <c r="N46" i="4"/>
  <c r="N49" i="4"/>
  <c r="P44" i="4"/>
  <c r="B50" i="49" l="1"/>
  <c r="B51" i="49" s="1"/>
  <c r="P50" i="48"/>
  <c r="B51" i="48" s="1"/>
  <c r="P50" i="46"/>
  <c r="B50" i="46"/>
  <c r="B51" i="46" s="1"/>
  <c r="B52" i="29"/>
  <c r="B52" i="27"/>
  <c r="P51" i="19"/>
  <c r="B52" i="19"/>
  <c r="E7" i="12"/>
  <c r="P46" i="4"/>
  <c r="P49" i="4"/>
  <c r="P48" i="4"/>
  <c r="B44" i="4"/>
  <c r="L53" i="10"/>
  <c r="L46" i="10"/>
  <c r="L50" i="10" s="1"/>
  <c r="M44" i="10"/>
  <c r="M49" i="6"/>
  <c r="M48" i="6"/>
  <c r="N44" i="6"/>
  <c r="L54" i="6"/>
  <c r="L51" i="6"/>
  <c r="M45" i="6"/>
  <c r="M47" i="6" s="1"/>
  <c r="M48" i="4"/>
  <c r="M46" i="4"/>
  <c r="M47" i="4" s="1"/>
  <c r="M49" i="4"/>
  <c r="L51" i="4"/>
  <c r="M47" i="10"/>
  <c r="N43" i="10"/>
  <c r="M48" i="10"/>
  <c r="M45" i="10"/>
  <c r="N45" i="4"/>
  <c r="M54" i="4"/>
  <c r="B46" i="4" l="1"/>
  <c r="M51" i="4"/>
  <c r="B49" i="4"/>
  <c r="N47" i="10"/>
  <c r="N45" i="10"/>
  <c r="N48" i="10"/>
  <c r="P43" i="10"/>
  <c r="N54" i="4"/>
  <c r="N47" i="4"/>
  <c r="N51" i="4" s="1"/>
  <c r="P45" i="4"/>
  <c r="G11" i="12"/>
  <c r="M46" i="10"/>
  <c r="M50" i="10" s="1"/>
  <c r="N44" i="10"/>
  <c r="M53" i="10"/>
  <c r="B48" i="4"/>
  <c r="C31" i="12"/>
  <c r="C32" i="12"/>
  <c r="E8" i="12"/>
  <c r="M54" i="6"/>
  <c r="M51" i="6"/>
  <c r="N45" i="6"/>
  <c r="N47" i="6" s="1"/>
  <c r="N49" i="6"/>
  <c r="N48" i="6"/>
  <c r="P44" i="6"/>
  <c r="C8" i="12" l="1"/>
  <c r="G7" i="12"/>
  <c r="D7" i="12"/>
  <c r="D8" i="12"/>
  <c r="C7" i="12"/>
  <c r="N54" i="6"/>
  <c r="P45" i="6"/>
  <c r="P47" i="6" s="1"/>
  <c r="N51" i="6"/>
  <c r="C80" i="12"/>
  <c r="G8" i="12"/>
  <c r="P47" i="10"/>
  <c r="B47" i="10" s="1"/>
  <c r="P45" i="10"/>
  <c r="B45" i="10" s="1"/>
  <c r="P48" i="10"/>
  <c r="B48" i="10" s="1"/>
  <c r="B43" i="10"/>
  <c r="E32" i="12"/>
  <c r="E31" i="12"/>
  <c r="G5" i="12"/>
  <c r="E80" i="12"/>
  <c r="P54" i="4"/>
  <c r="B54" i="4" s="1"/>
  <c r="P47" i="4"/>
  <c r="B47" i="4" s="1"/>
  <c r="B45" i="4"/>
  <c r="F8" i="12"/>
  <c r="D35" i="12"/>
  <c r="D30" i="12"/>
  <c r="G77" i="12"/>
  <c r="G76" i="12"/>
  <c r="D31" i="12"/>
  <c r="D32" i="12"/>
  <c r="E76" i="12"/>
  <c r="E77" i="12"/>
  <c r="C76" i="12"/>
  <c r="C77" i="12"/>
  <c r="F76" i="12"/>
  <c r="F77" i="12"/>
  <c r="F7" i="12"/>
  <c r="D77" i="12"/>
  <c r="D76" i="12"/>
  <c r="P48" i="6"/>
  <c r="B48" i="6" s="1"/>
  <c r="P49" i="6"/>
  <c r="B49" i="6" s="1"/>
  <c r="B44" i="6"/>
  <c r="N46" i="10"/>
  <c r="N50" i="10" s="1"/>
  <c r="N53" i="10"/>
  <c r="P44" i="10"/>
  <c r="G31" i="12"/>
  <c r="G32" i="12"/>
  <c r="E35" i="12"/>
  <c r="E30" i="12"/>
  <c r="F31" i="12"/>
  <c r="F32" i="12"/>
  <c r="B51" i="4" l="1"/>
  <c r="B8" i="12"/>
  <c r="B7" i="12"/>
  <c r="G6" i="12"/>
  <c r="G10" i="12" s="1"/>
  <c r="B77" i="12"/>
  <c r="B32" i="12"/>
  <c r="B31" i="12"/>
  <c r="E75" i="12"/>
  <c r="C75" i="12"/>
  <c r="G80" i="12"/>
  <c r="G75" i="12"/>
  <c r="E74" i="12"/>
  <c r="D75" i="12"/>
  <c r="D80" i="12"/>
  <c r="E29" i="12"/>
  <c r="E34" i="12" s="1"/>
  <c r="B47" i="6"/>
  <c r="P54" i="6"/>
  <c r="B54" i="6" s="1"/>
  <c r="B45" i="6"/>
  <c r="C35" i="12"/>
  <c r="C30" i="12"/>
  <c r="E11" i="12"/>
  <c r="E6" i="12"/>
  <c r="C11" i="12"/>
  <c r="C6" i="12"/>
  <c r="P53" i="10"/>
  <c r="B53" i="10" s="1"/>
  <c r="P46" i="10"/>
  <c r="B46" i="10" s="1"/>
  <c r="B44" i="10"/>
  <c r="C74" i="12"/>
  <c r="B76" i="12"/>
  <c r="F80" i="12"/>
  <c r="F75" i="12"/>
  <c r="D11" i="12"/>
  <c r="D6" i="12"/>
  <c r="G30" i="12"/>
  <c r="G35" i="12"/>
  <c r="F35" i="12"/>
  <c r="F30" i="12"/>
  <c r="D29" i="12"/>
  <c r="D34" i="12" s="1"/>
  <c r="P51" i="4"/>
  <c r="B52" i="4" l="1"/>
  <c r="B50" i="10"/>
  <c r="B80" i="12"/>
  <c r="B111" i="12" s="1"/>
  <c r="P51" i="6"/>
  <c r="B51" i="6"/>
  <c r="E79" i="12"/>
  <c r="P50" i="10"/>
  <c r="B51" i="10" s="1"/>
  <c r="B75" i="12"/>
  <c r="B105" i="12" s="1"/>
  <c r="D5" i="12"/>
  <c r="D10" i="12" s="1"/>
  <c r="C5" i="12"/>
  <c r="B30" i="12"/>
  <c r="B106" i="12" s="1"/>
  <c r="C29" i="12"/>
  <c r="G29" i="12"/>
  <c r="G34" i="12" s="1"/>
  <c r="B11" i="12"/>
  <c r="C79" i="12"/>
  <c r="B35" i="12"/>
  <c r="B112" i="12" s="1"/>
  <c r="F74" i="12"/>
  <c r="F79" i="12" s="1"/>
  <c r="G74" i="12"/>
  <c r="G79" i="12" s="1"/>
  <c r="F11" i="12"/>
  <c r="F6" i="12"/>
  <c r="B6" i="12" s="1"/>
  <c r="B104" i="12" s="1"/>
  <c r="E5" i="12"/>
  <c r="E10" i="12" s="1"/>
  <c r="D74" i="12"/>
  <c r="D79" i="12" s="1"/>
  <c r="F29" i="12"/>
  <c r="F34" i="12" s="1"/>
  <c r="B52" i="6" l="1"/>
  <c r="B29" i="12"/>
  <c r="C34" i="12"/>
  <c r="B74" i="12"/>
  <c r="F5" i="12"/>
  <c r="F10" i="12" s="1"/>
  <c r="C10" i="12"/>
  <c r="B99" i="12" l="1"/>
  <c r="B79" i="12"/>
  <c r="B5" i="12"/>
  <c r="B100" i="12"/>
  <c r="B34" i="12"/>
  <c r="B98" i="12" l="1"/>
  <c r="B10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tc={88EB28A5-43A0-A947-A055-549E399F1354}</author>
  </authors>
  <commentList>
    <comment ref="B8" authorId="0" shapeId="0" xr:uid="{00000000-0006-0000-0000-000002000000}">
      <text>
        <r>
          <rPr>
            <sz val="10"/>
            <color rgb="FF000000"/>
            <rFont val="Verdana"/>
            <family val="2"/>
          </rPr>
          <t>voor de non-profit</t>
        </r>
      </text>
    </comment>
    <comment ref="B14" authorId="0" shapeId="0" xr:uid="{00000000-0006-0000-0000-000003000000}">
      <text>
        <r>
          <rPr>
            <sz val="10"/>
            <color rgb="FF000000"/>
            <rFont val="Verdana"/>
            <family val="2"/>
          </rPr>
          <t>indien er een eigen systeem op organisatieniveau bestaat, moet je het percentage hier op 'nul' zetten en de kost in de templates aanvullen</t>
        </r>
      </text>
    </comment>
    <comment ref="A17" authorId="0" shapeId="0" xr:uid="{00000000-0006-0000-0000-000004000000}">
      <text>
        <r>
          <rPr>
            <sz val="10"/>
            <color rgb="FF000000"/>
            <rFont val="Verdana"/>
            <family val="2"/>
          </rPr>
          <t xml:space="preserve">referteperiode is 4de kwartaal van (kalenderjaar -2) en 1ste tem 3de kwartaal van (kalenderjaar -1) 
</t>
        </r>
        <r>
          <rPr>
            <sz val="10"/>
            <color rgb="FF000000"/>
            <rFont val="Verdana"/>
            <family val="2"/>
          </rPr>
          <t>Gemiddeld aantal = het totaal aantal werknemers op het einde van elk kwartaal van de referteperiode gedeeld door het aantal kwartalen van de referteperiode waarvoor RSZ aangiftes werden ingediend.</t>
        </r>
      </text>
    </comment>
    <comment ref="A22" authorId="0" shapeId="0" xr:uid="{00000000-0006-0000-0000-000001000000}">
      <text>
        <r>
          <rPr>
            <sz val="10"/>
            <color rgb="FF000000"/>
            <rFont val="Verdana"/>
            <family val="2"/>
          </rPr>
          <t xml:space="preserve">Categorie 1
</t>
        </r>
        <r>
          <rPr>
            <sz val="10"/>
            <color rgb="FF000000"/>
            <rFont val="Verdana"/>
            <family val="2"/>
          </rPr>
          <t xml:space="preserve">- alle werkgevers behalve degenen die vallen onder categorie 2 of 3
</t>
        </r>
        <r>
          <rPr>
            <sz val="10"/>
            <color rgb="FF000000"/>
            <rFont val="Verdana"/>
            <family val="2"/>
          </rPr>
          <t xml:space="preserve">- de vroegere structurele lastenverlaging wordt afgeschaft ten voordele van een versimpeling waarbij de basis RSZ verlaagd wordt tot 25%
</t>
        </r>
        <r>
          <rPr>
            <sz val="10"/>
            <color rgb="FF000000"/>
            <rFont val="Verdana"/>
            <family val="2"/>
          </rPr>
          <t xml:space="preserve">- Oko’s loontool is gemaakt voor deze categorie van werkgevers omdat ze alle werkgevers uit de private sector betreft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Categorie 2
</t>
        </r>
        <r>
          <rPr>
            <sz val="10"/>
            <color rgb="FF000000"/>
            <rFont val="Verdana"/>
            <family val="2"/>
          </rPr>
          <t xml:space="preserve">- de werkgevers die in aanmerking komen voor sociale Maribel
</t>
        </r>
        <r>
          <rPr>
            <sz val="10"/>
            <color rgb="FF000000"/>
            <rFont val="Verdana"/>
            <family val="2"/>
          </rPr>
          <t xml:space="preserve">- voor hen blijft het vroegere basis RSZ-tarief van 32,40% van toepassing, mét een correctie op de lage en hoge (kennis-) lonen (zie verder)
</t>
        </r>
        <r>
          <rPr>
            <sz val="10"/>
            <color rgb="FF000000"/>
            <rFont val="Verdana"/>
            <family val="2"/>
          </rPr>
          <t xml:space="preserve">- voor het toepassingsgebied van de sociale maribel, zie http://www.werk.belgie.be/socialemaribel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Categorie 3
</t>
        </r>
        <r>
          <rPr>
            <sz val="10"/>
            <color rgb="FF000000"/>
            <rFont val="Verdana"/>
            <family val="2"/>
          </rPr>
          <t>- de beschutte werkplaatsen, waarbij een onderscheid gemaakt wordt tussen valide en mindervalide werknemers</t>
        </r>
      </text>
    </comment>
    <comment ref="C33" authorId="1" shapeId="0" xr:uid="{88EB28A5-43A0-A947-A055-549E399F1354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plaats van zetel van de werkgever is het criterium</t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LJlXbCHA3j/UX9D1tc6UXRgj8B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300-000003000000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300-00000A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00000000-0006-0000-0300-000001000000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00000000-0006-0000-0300-000004000000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00000000-0006-0000-0300-000008000000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00000000-0006-0000-0300-000006000000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00000000-0006-0000-0300-000007000000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00000000-0006-0000-0300-000010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00000000-0006-0000-0300-00000D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00000000-0006-0000-0300-000009000000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00000000-0006-0000-0300-00000C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00000000-0006-0000-0300-00000F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00000000-0006-0000-0300-000005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00000000-0006-0000-0300-00000E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00000000-0006-0000-0300-000002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00000000-0006-0000-0300-00000B00000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JC6dmJLY7wujKZc2G8YIZhSH8lQ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400-000006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400-000009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00000000-0006-0000-0400-00000500000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00000000-0006-0000-0400-000001000000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00000000-0006-0000-0400-00000B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00000000-0006-0000-0400-000002000000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6" authorId="0" shapeId="0" xr:uid="{00000000-0006-0000-0400-000007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00000000-0006-0000-0400-00000C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00000000-0006-0000-0400-00000D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00000000-0006-0000-0400-00000A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00000000-0006-0000-0400-000008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00000000-0006-0000-0400-000003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00000000-0006-0000-0400-0000040000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jrL7NeYkTQUm5S3LX8a3+5LkILg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500-000006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500-000004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00000000-0006-0000-0500-000009000000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00000000-0006-0000-0500-00000B000000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00000000-0006-0000-0500-000010000000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00000000-0006-0000-0500-00000D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00000000-0006-0000-0500-00000F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00000000-0006-0000-0500-00000E000000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3" authorId="0" shapeId="0" xr:uid="{00000000-0006-0000-0500-00000C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00000000-0006-0000-0500-000007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00000000-0006-0000-0500-000005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00000000-0006-0000-0500-00000A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00000000-0006-0000-0500-000001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00000000-0006-0000-0500-000003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00000000-0006-0000-0500-000008000000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00000000-0006-0000-0500-0000020000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n/3dWbpsem6HJ0rMPaIguoIXDxg=="/>
    </ext>
  </extL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600-00000D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600-000002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00000000-0006-0000-0600-00000900000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00000000-0006-0000-0600-000003000000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00000000-0006-0000-0600-00000E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00000000-0006-0000-0600-00000C000000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5" authorId="0" shapeId="0" xr:uid="{00000000-0006-0000-0600-000006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00000000-0006-0000-0600-000005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00000000-0006-0000-0600-000008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00000000-0006-0000-0600-000007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00000000-0006-0000-0600-00000B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00000000-0006-0000-0600-000004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00000000-0006-0000-0600-000001000000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00000000-0006-0000-0600-00000A00000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hrH3fQpbq2laGnRG/L3gWmZrQfA=="/>
    </ext>
  </extL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700-00000A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700-000005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00000000-0006-0000-0700-000007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00000000-0006-0000-0700-000003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00000000-0006-0000-0700-00000B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00000000-0006-0000-0700-000004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0000000-0006-0000-0700-000006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00000000-0006-0000-0700-000008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6" authorId="0" shapeId="0" xr:uid="{00000000-0006-0000-0700-000001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00000000-0006-0000-0700-000002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00000000-0006-0000-0700-00000C000000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00000000-0006-0000-0700-00000900000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a7AsO4KhmY6DeKxsDPJXMNOZ8ig=="/>
    </ext>
  </extL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800-00000C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800-00000A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00000000-0006-0000-0800-000002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00000000-0006-0000-0800-000004000000}">
      <text>
        <r>
          <rPr>
            <sz val="10"/>
            <color rgb="FF000000"/>
            <rFont val="Verdana"/>
            <family val="2"/>
          </rPr>
          <t xml:space="preserve">vul enkel het werkgeversaandeel in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20" authorId="0" shapeId="0" xr:uid="{00000000-0006-0000-0800-000005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00000000-0006-0000-0800-000009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00000000-0006-0000-0800-000006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0000000-0006-0000-0800-00000B00000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00000000-0006-0000-0800-000008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00000000-0006-0000-0800-00000300000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/5LRmXKVx134GcUB/kbTNpE52Lw=="/>
    </ext>
  </extL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900-00000C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900-000004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00000000-0006-0000-0900-000005000000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00000000-0006-0000-0900-00000B000000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00000000-0006-0000-0900-00000800000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00000000-0006-0000-0900-00000E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00000000-0006-0000-0900-000002000000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2" authorId="0" shapeId="0" xr:uid="{00000000-0006-0000-0900-00000A000000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00000000-0006-0000-0900-000003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00000000-0006-0000-0900-000001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00000000-0006-0000-0900-00000D000000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00000000-0006-0000-0900-000009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00000000-0006-0000-0900-000006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00000000-0006-0000-0900-0000070000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XxW9PfksV96EVJ6mhtp1I5LyTEQ=="/>
    </ext>
  </extL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A00-000004000000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0000000-0006-0000-0A00-00000300000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00000000-0006-0000-0A00-00000B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00000000-0006-0000-0A00-000002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00000000-0006-0000-0A00-00000800000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00000000-0006-0000-0A00-000009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0000000-0006-0000-0A00-00000100000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00000000-0006-0000-0A00-00000A000000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00000000-0006-0000-0A00-00000700000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00000000-0006-0000-0A00-00000600000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00000000-0006-0000-0A00-00000500000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g/Vxhlx0+1UHlUVaaDu84TV3gmw=="/>
    </ext>
  </extL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13" authorId="0" shapeId="0" xr:uid="{00000000-0006-0000-0B00-000002000000}">
      <text>
        <r>
          <rPr>
            <sz val="10"/>
            <color rgb="FF000000"/>
            <rFont val="Verdana"/>
            <family val="2"/>
          </rPr>
          <t>voor een correct jaartotaal, moet je hier de terugname voorzieningen ingeven, op basis van je balans van vorig jaar</t>
        </r>
      </text>
    </comment>
    <comment ref="B117" authorId="0" shapeId="0" xr:uid="{00000000-0006-0000-0B00-000001000000}">
      <text>
        <r>
          <rPr>
            <sz val="10"/>
            <color rgb="FF000000"/>
            <rFont val="Verdana"/>
            <family val="2"/>
          </rPr>
          <t>======
ID#AAAAKZ_vnTM
Lies Martens    (2020-09-29 14:46:31)
er kan voor geopteerd worden om bepaalde kosten in de 61- onder te brengen ; gemakkelijkshalve staat alles in de 62- wat je doorgeeft aan je sociaal secretriaat zodat deze posten kunnen vergeleken worden met de facturen van je sociaal secretriaat, sociale balans, loonlastenattest,...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bAHrkb/7l00rWjuOPtMQZyhYsHg=="/>
    </ext>
  </extL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6E2C892-3FE6-3148-AEE3-F1629204DD6C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484F0AA1-11D9-5844-BBBB-2D65E602D7A5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28FCCDA0-D6BE-124F-811F-C93CF3A0FF04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06F268B2-0522-0D49-AB93-4BCF967966ED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7C90893A-CC67-D04F-824E-37848ACF1F0A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09B4490D-4A10-604F-A6A1-BDA49C687D1E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4A7886A4-B8FA-7A4D-BD23-DB3E3A048297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BCEB7B36-EAF5-024F-A92E-BF2358F66AA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33E9CF66-F960-144E-A5C0-99A82AB89727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6529AB65-91CA-1E46-A53E-A383F3644E26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C31895F7-A6F7-1149-A91E-688EB4744A37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67F63118-B868-C24A-94C5-EBE0DBE766D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0F54819E-D67E-E342-ABC3-5FC54AC9AC3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AAFBC20E-8174-8041-A3D3-4059AAF44B35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343AC14B-1FDF-9C4A-9F0E-A9A3D45D07F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4D1503E7-BEE5-C24C-A698-023F77E9EB3E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j7LFT+f90cK6e+1jV7BXYY+e8QQ=="/>
    </ext>
  </extL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EA95925A-2AAD-0F4D-9AB9-575A44A139F0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95FC498E-5537-6B42-829D-0BCF6F04C80A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FC0B97F1-4B09-7242-8658-335F895BE531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F831CD5B-28BE-0D48-AB73-4D30D81123EC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09E21FCB-2FD4-5146-B9FE-9DEBCD1A9DAD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E0628C9C-58C4-B440-A4F5-69963C9B4FC9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1924ED5C-057C-EF45-B547-C5A03C1CC2B3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41EAAD9A-00E4-514C-B2E6-95EEB688044A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E9B9CCFA-31CF-D342-B799-173CD038F7CC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08B7C54A-FF43-7946-BE36-086B04587DF2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3CD367E2-1CB9-D84F-AB19-FB781B87EDAB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00A945E0-DA1F-EE49-BEF5-4C1C0FE399AC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698F938D-62AF-FD43-AF7B-7C097FAEFA7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387994E6-A347-AC41-B0F5-5783D1490DD1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87D72216-B528-BA44-BBCF-7E41EE9415A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E66F75D2-FADA-154C-81B3-67C9D332A618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H7/Rdb6L5QD1Gk48ddW1MtBdkLw=="/>
    </ext>
  </extL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7568959-6AE7-5247-A64E-00C640FAFACA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F96747DD-1085-254C-8825-E7A93C714275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E1B6D060-C4E5-B343-8D3E-4473267E188C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88FF0545-7FFE-B741-B17B-8A787FA6D7E2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6879EBF4-6DC6-2441-9624-AA6673D5AEA3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86BC735E-D3D1-C24F-92F2-12292518136C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FBE97BA5-8AC7-FE4E-A380-605175C379C9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48A02DDD-3830-2C40-AE83-B40B4E8FA88E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58FA1919-3B2A-6241-9CE9-EF09576072D6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7083C739-4EBA-8649-8AB5-D8BE0061EA81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38115A86-2E17-174E-82DB-B754ACF57C65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631CF146-E192-2748-A368-920B2100627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98001ED6-BADA-074E-BE0C-A42E444DBA4B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0C81540B-4E3F-9747-BB75-3828C5A02F1C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A1DFAEEA-C24F-7048-83F6-432DFE03642D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F9C8E9C9-3C91-2448-A3DF-65A75550738F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xhIgDCIFQY1JY66+ryHib2OMkBg=="/>
    </ext>
  </extL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2003F215-FE4F-DD44-B9D8-B621C89DA2DB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F46918D3-5B54-7746-AA6C-012750C2C531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8DF8F957-3864-BD46-A233-C04AD0129992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A22D7BE1-8E5E-DD49-BCCD-020E6CC86C5B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57E904C2-6E41-3F4C-A804-F0B48DB23587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C8949F52-51C2-2540-B98C-2B956529BC66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18A8ED5F-0489-B14F-AA75-D1A31AD5CB21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3E1CA336-8F08-D843-A4A7-30E07879DDEE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8334649A-8989-434E-B9E9-59C693030EDA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88E38985-993A-C848-99E8-746FFC66DB98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1FF342A2-6266-7B48-90EA-5A1BBCF9847F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C013C603-5526-764E-B042-89E6264A555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531AFE10-0054-B94E-851D-ABAB9B51365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85023342-D933-4541-AFA7-6D4109E4E052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C7389ECF-2D62-284C-8114-3202601AB806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C4CDC0F1-F298-3A4C-A564-0DD28B79C596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uq1NBmevirWgLnltmh12fARrt4g=="/>
    </ext>
  </extL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91EB1D5E-B482-C44C-81EF-5C9DF88EF411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5338AB10-EE07-E445-A519-5CEF4BD1CAB9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47B89968-4314-1149-ACD6-843A9CA20FE0}">
      <text>
        <r>
          <rPr>
            <sz val="10"/>
            <color rgb="FF000000"/>
            <rFont val="Verdana"/>
            <family val="2"/>
          </rPr>
          <t>over het gehele jaar of vul in per maand hieronder op rij43</t>
        </r>
      </text>
    </comment>
    <comment ref="A21" authorId="0" shapeId="0" xr:uid="{1D30919A-342E-744C-B15F-D11176A4A5D9}">
      <text>
        <r>
          <rPr>
            <sz val="10"/>
            <color rgb="FF000000"/>
            <rFont val="Verdana"/>
            <family val="2"/>
          </rPr>
          <t>gemiddeld per maand = 65 dagen per kwartaal / 3 = 21,66666  per maand ; of vul het exact aantal dagen per maand hieronder in en pas de formule aan op rij 42</t>
        </r>
      </text>
    </comment>
    <comment ref="A22" authorId="0" shapeId="0" xr:uid="{A54BE376-F772-F841-B9CB-1A8515A78A3A}">
      <text>
        <r>
          <rPr>
            <sz val="10"/>
            <color rgb="FF000000"/>
            <rFont val="Verdana"/>
            <family val="2"/>
          </rPr>
          <t xml:space="preserve">======
</t>
        </r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4" authorId="0" shapeId="0" xr:uid="{147348DE-38B8-7140-998C-2A9DAE1F4C58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5" authorId="0" shapeId="0" xr:uid="{7B06D20E-A0E1-6146-96A9-23353D4C026D}">
      <text>
        <r>
          <rPr>
            <sz val="10"/>
            <color rgb="FF000000"/>
            <rFont val="Verdana"/>
            <family val="2"/>
          </rPr>
          <t>koppel met de juiste maand beneden op rij 44</t>
        </r>
      </text>
    </comment>
    <comment ref="A28" authorId="0" shapeId="0" xr:uid="{8192803C-ABC5-D741-9742-DA6373CD6DEC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59986925-2E1C-B746-A4B4-6D6153BD40AF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7282E2F0-65F5-614B-A0A7-3A106504E711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33" authorId="0" shapeId="0" xr:uid="{4B838F42-5308-A240-B184-EBC04543772E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31137CD3-F2CF-964E-BD03-9A52DDDCC65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46B0E5F8-EAC2-0749-B109-DC3FFAFE8F5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2ED198C1-FB83-AB4B-969F-1871674EBBC8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B38" authorId="0" shapeId="0" xr:uid="{A5BD6B90-3860-5748-BB28-FF00DE34A918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40" authorId="0" shapeId="0" xr:uid="{1265C798-188D-7B4B-A1E7-24CC1627FF4A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3AQwcJrSAJVxe9xx1RrieqmfU7A=="/>
    </ext>
  </extL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B4F565F6-00B1-454E-B559-E2AB1014AA3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FE3446AA-2EFF-CF42-98DA-1EE3F918DAA9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0FDA3EF3-ECB2-BA4A-AF98-FD8AFA6814C8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4B245CC6-6CF3-0844-859C-AEDEB70D51C3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F953FF13-31FB-BB4B-B584-6013773811C5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3D216C0A-FD78-1245-AA4C-F4B98FAFA2FC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6" authorId="0" shapeId="0" xr:uid="{03622B1E-7017-6E43-9825-6C9619A5BF31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FE872B13-C4C9-6542-9CFE-4984C1F4BCB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B0B7E7DB-8E70-754E-A7D3-33B5D7943AE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5B6DF84F-F4C4-2141-B85C-927261B5CF9E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875D2A83-4922-934B-80F8-747531D8B69C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CADD2A05-F254-5340-9DA1-AD7C0ABB4631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8505AE99-1212-A344-871E-78489D4BD643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3nOH19cW3TDgR4ygXWQ9Z7OC27w=="/>
    </ext>
  </extL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264E209-A84D-0A44-8106-1BD318D4D96F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7A4D4D3B-E6B2-B74A-8E47-787D24167895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ADBCFC46-1AD7-134E-A9BF-FF3A9B8C9DAA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B9A39C34-C78B-4443-BA6D-6B6FF4F540C7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C125E01E-8DFF-234C-9433-F147B70EB006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2A429718-61E8-1E4F-AC7A-6A43CDDC4035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6" authorId="0" shapeId="0" xr:uid="{88B8C0BB-8D3F-1044-9113-48D59D439072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45F5C2E0-F82F-3245-96F6-F0CFBEFFDAD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CE55ED72-588B-8849-B9FD-DEACB0F4DA9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6E6D71B0-9042-914B-9869-6E2F69457CD2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6B7FE0DD-A071-914F-AAED-361469A11DDD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EC4BCF2A-B046-2F4F-AA96-41F59EEC5663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F2A74922-F413-FF4F-892B-9D2B180BB37F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Yh0y15hlo9TJZ3JikbasSVG2FCw=="/>
    </ext>
  </extL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DF3E3E3-73C0-6745-87EA-CFB74EA8087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9FB6EA7-FCA0-D742-A4FE-41D5731BA7B7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31015F05-1852-F44E-B749-B165EECF898E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E8D3AE96-EF1E-9648-AD8C-7ACE44639C58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CFA8A000-5650-894C-A233-7AB13F308A9A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8F386326-9DFC-654B-9448-4B2F2FED61FB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6" authorId="0" shapeId="0" xr:uid="{2EB68B98-E548-1544-84B5-A931287E8DAC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100CEE5D-7946-6C49-9773-0BB3BA87AF7B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76830E74-3668-384C-9E07-A4A8435E5DF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6137381D-F5C5-8844-A0BA-2C78105351D8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C89D947C-1098-CE4A-AFE1-A73135242CF5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F680607A-AF47-694E-B312-96A9AF5AF201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C2EEB3FC-3C75-1E4E-B475-C4B4D045455A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yRRzuuQ0LYmGq2ojaQDcwzpIVAg=="/>
    </ext>
  </extL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53B0315D-0134-C84C-88CD-1AAB3C2E148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A8D19208-63D4-D446-8431-4769232B0612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AF4928E5-6330-9D48-9C1D-F6614F64B9CF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F72F4CE5-042D-BB47-96CB-AE90002ED34D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68FC8369-A350-584C-ADE2-D75804D245F1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6B49D5BB-E79A-4046-A238-41187EC79C6F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6" authorId="0" shapeId="0" xr:uid="{B51102B8-4AF8-0048-8865-3A2BAC1BF769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08AF47D6-3E95-2D43-8224-E6B75E05B67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DD178F63-4982-9745-89BA-B7FBC9BD410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16E07DE4-6B80-4B49-8D25-797D5493FACC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508C15F4-85A2-8A4D-886C-3973C1A2A5D8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B06F7EA8-D07E-534C-87FB-1F2B2DED808B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121C1867-736D-FC47-8D35-765F291D488E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3fw+h8xksOoQHULgF6uLQrMPb+w=="/>
    </ext>
  </extL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61AC6A6-B3A2-A04E-95F6-02BA13A7BEFA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8C20749D-224C-7440-9C79-FCC9EF9D8CD6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B15" authorId="0" shapeId="0" xr:uid="{57B8937F-573A-4B46-B9EE-0CE6A95C08D8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20" authorId="0" shapeId="0" xr:uid="{1EDCAA12-F74A-6D40-8AC5-1F437067821F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3" authorId="0" shapeId="0" xr:uid="{EE390619-58A0-0F4F-ABF1-69EFC3E0D2CB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5" authorId="0" shapeId="0" xr:uid="{B57E986E-CAEC-054E-9657-4C8169F2FE45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6" authorId="0" shapeId="0" xr:uid="{B17C8ECA-7659-F546-8A13-0BEB6832620B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8" authorId="0" shapeId="0" xr:uid="{D63DC408-1293-0D48-9B5A-A74B094F812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9F55E7EB-43E5-A940-B64B-920C7E57985C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0" authorId="0" shapeId="0" xr:uid="{675D1EC6-8F60-B54D-B643-1F6C7742B9CE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1" authorId="0" shapeId="0" xr:uid="{CDFBCF09-85C6-5F41-BD5D-8A69B9A8B006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1" authorId="0" shapeId="0" xr:uid="{160C664E-20CD-974C-9DD1-0EDEF7A10027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3" authorId="0" shapeId="0" xr:uid="{4D5D7D30-E5D3-8E4C-96ED-B266CFE484A9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4U6NegmKBzmkG+sAaDHMTHl8DvA=="/>
    </ext>
  </extL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A41312EB-4320-884A-8CEE-D2707C383D9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857329F-5EFF-8C4E-9153-F273D54B54A4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615DC769-7D43-AD47-8D38-1BFC7C6E160D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9CE81E3C-FBC4-EB4E-98CA-C7982B1AFA5C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7742BDE4-8A72-604B-8700-D559BF26A413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DC36FC6F-1AC0-704B-964E-6431483723A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944D6EEA-C676-1F4E-9AD8-CCB4913B07ED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2DC07767-8BDB-2243-A80F-305AF6D45203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3" authorId="0" shapeId="0" xr:uid="{CE8A97FE-EB09-A244-960D-81129B194EB8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962AC247-31C6-894E-8A1A-C479F0CCC6D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0BC25652-2ABB-C742-8B8D-D4DD93882777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B8768197-5234-E24C-832E-93408A38E296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0CBF18AC-85E1-D14C-BA92-683C7096C423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1CBB7215-84A2-0D47-86CD-A0AC57A82245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8AA05BE2-AC4A-804C-9D63-5449F621FDAC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CBEDA999-3A60-0741-8FA1-00C28086B6FA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5LRx5Y/Adg9wYegwG03qjVMtgxw=="/>
    </ext>
  </extL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9A9D7584-8C7B-3541-B0E4-EED57643BE91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A8C33852-5D3A-A34B-BC50-AD8B93C69081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F5E2EA29-2096-B743-ACC2-2597F09F9E32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0F98C465-2547-A24F-B304-123B90DC6A62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58CB99B0-8357-C347-B826-2CA6FBBAE504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90B61296-467C-E143-8F0B-FFD400C8F3D5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1F035919-ACD9-694D-A6CD-E58C6BA98208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14B5F06B-42BA-0C48-8EC1-6CDC7A65C504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3" authorId="0" shapeId="0" xr:uid="{3E15F17B-31E1-8B47-AA75-FC658A9F3E1A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E3881A95-A2FA-4A44-8828-BF73E23AF93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B61712F3-E147-F94D-872A-7D0A2A033AF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8A02D6B1-2FCF-664B-A248-69781FD79342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3C7AC28E-64EE-E342-B2E3-5D2CD93F46B2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6B10A6E3-D094-E64D-AA9B-A911A1181042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DEEFB3D2-0B68-D84C-B724-9860EA6510BD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B84252F9-0FF2-EE48-8CFB-C9C21E38CD38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OZWDeZ6hDzws9NRuMkxqbsuZKAA=="/>
    </ext>
  </extL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11A3BBC-A576-7146-9180-3494041454CE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CCEDBEAD-D368-C346-A954-B510E43CB10F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673C1F1F-748F-6345-A60D-C4382E4FD624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ECC875D8-55F4-5543-8D86-7A4FFFF31CFC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7C7B60ED-805D-F743-873F-4B90443A3D59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5954CE98-0E81-BB43-B5CD-4C63F5F95043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393BEC1B-C84C-F348-8811-7661D19D80BD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9067EF58-C047-7D42-AEAB-D4B21EF8B006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3" authorId="0" shapeId="0" xr:uid="{6D65C39D-7A9F-CF49-9640-E08A868E7635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C5F49023-8F89-4A44-AC94-93046365FEE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65D3BFEC-6E4A-EA4A-9944-E42AFAA597F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DD818B96-3FA5-9F45-B3BD-E8EABF0F98BC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58CB95EF-5628-684B-9692-88E017547D3B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F8F0120C-8C44-214F-97D5-43D4E6BE544C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E497298F-90DE-9345-B7EC-E1613096C989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4D0E71A8-2DE1-AD4F-BB90-A72DFCFC41DD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0/PTiK+ktyuiY8HXKRRz12WMmVA=="/>
    </ext>
  </extL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23733BC3-EAB5-E948-A5C5-16D5B6FC5386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EE55FAA-4CA1-AF4F-99DB-3F10A6B366F4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D402ECAD-0844-7D45-BA3B-538195A51563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D77B2091-4F58-C943-9E1A-3EA9242679D8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C519B3A1-538C-7E4F-897B-532C1D07E9EE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8F83781F-D0B2-924D-A417-6D82EC2C9823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50F131DA-0E8A-8243-8753-B24301BA292F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B3600B39-1947-704B-9460-7B88FA49D398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3" authorId="0" shapeId="0" xr:uid="{DE17115B-D5F5-EE46-B2E6-5AAC079DF7FC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C4420DC9-FCD9-634C-99F4-49B04860278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25EC93FD-84D2-AF48-8CC3-F69B49D5215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3DE4673C-8A97-1649-B81F-62CD9D3EB71B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F5739946-3F2A-2B48-8A8E-0F60F4F428BB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91474347-2630-4941-A335-BC367164A771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FFCCA643-74CF-8643-98B7-09E6C2E1EECA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AA80EF57-016E-7444-B71F-87372D957119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sru94JruMQAdFH3KVRPHr86IxYQ=="/>
    </ext>
  </extL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B0692CC4-1A3D-AD42-A564-6CA4F43C806D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42A9763C-BC1B-1945-AFF9-0887771E2CA6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A20" authorId="0" shapeId="0" xr:uid="{19947751-988A-5540-8979-DD77A951BEA3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16F6C6D5-427E-2044-83A9-F4D625B00DA3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2" authorId="0" shapeId="0" xr:uid="{4C6C6B61-F558-0940-BFD3-4DA2B168E888}">
      <text>
        <r>
          <rPr>
            <sz val="10"/>
            <color rgb="FF000000"/>
            <rFont val="Verdana"/>
            <family val="2"/>
          </rPr>
          <t>zie artikel 21 van de CAO-sector Podiumkunsten voor flexibele functies : 10 of 5 extra vakantiedagen ; vul hier het aantal in</t>
        </r>
      </text>
    </comment>
    <comment ref="A28" authorId="0" shapeId="0" xr:uid="{18594760-97F7-7B4C-9A21-90D884E68CE4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30" authorId="0" shapeId="0" xr:uid="{5EC42170-DB32-FE4D-BE78-C76E4A136E99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2" authorId="0" shapeId="0" xr:uid="{47DBD8A3-7321-BD4A-A8A3-FA440AF18983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3" authorId="0" shapeId="0" xr:uid="{21A2544F-8F52-0A4E-9C17-9969EEA44B79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5" authorId="0" shapeId="0" xr:uid="{4D4ABCBC-F203-2F4B-963B-E906A83A1F8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EBB0A09C-216E-EC40-866A-20FC3A10421B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7" authorId="0" shapeId="0" xr:uid="{BCC34132-BBF2-2E49-8DFA-BC09A0363261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>verbind daarvoor deze cel met de cel b18 uit het tabblad RSZ-tarieven</t>
        </r>
      </text>
    </comment>
    <comment ref="A38" authorId="0" shapeId="0" xr:uid="{6204E974-11D9-0340-A696-8A62690EAC9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8" authorId="0" shapeId="0" xr:uid="{814AC3A5-4B34-8F49-B188-3AD33550852A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36421B1C-F3E9-8A41-80AC-023B33268B76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40" authorId="0" shapeId="0" xr:uid="{21DACB29-2792-A047-B709-EEAD25C4C335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gCNJp0+fiHSEXP7933w0vHWzSKw=="/>
    </ext>
  </extL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9D92C04C-F46A-4241-9200-5B52C01DDCB5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F4383A78-E1E0-7144-80DB-B11CDBAA9B59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5717830A-6A67-1248-99D0-303BE8BE083B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A721A98C-03E1-0A45-B162-6B102E51CC99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94EB88B7-0DEA-2043-B3F5-437D680AA503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66795C12-2F07-3B44-AA17-2CF7FC644BC3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5" authorId="0" shapeId="0" xr:uid="{D3E0F6F8-8F74-0549-9697-7A072957B326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F2E16FDC-3567-3648-B782-9D42A394903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5958C27C-EAE8-BA41-AB99-718A9A616082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A67A0680-B56C-DC45-9C79-996FD8312455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ED14A2EB-B76B-2B44-B7A0-58D5E75BDEBA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DAC8B90C-8362-7048-A142-58C8DB9E7C89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1DD509BA-8F1D-504D-99B8-39C9D3C936CF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C2B9D5B0-5904-504B-900E-866E876F708D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uQPV83VKEIwZQdh7HtDU0OPPFMw=="/>
    </ext>
  </extL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3D56CE85-C0BB-0240-8292-9BCFBD0535CF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8B65E159-F668-3647-BEFA-D1EC62EE9227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FED45D60-1E74-5542-9C03-85D802B71940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24EFC5DB-F889-C944-9AA3-EF057C72186F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2E918A0D-DC8B-5542-83F5-EC8AF7357921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A425E18D-6505-D941-9448-2CC222BD5E4E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5" authorId="0" shapeId="0" xr:uid="{151FF801-82BC-D543-BC5A-081122095962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663C3947-BD71-6F48-ACC4-57F22EFF300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3406AFCE-0A79-5F41-A84E-300FF713787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8129FA24-ADD8-8F4A-8BCE-A13AEAB947D6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46A0EEB9-F997-D641-B428-4E6507210625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E242E24C-B8E9-2847-8904-80CBC41E7808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AF64F58C-500C-F843-A996-B1C6D27F232E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59AC9B13-120A-8541-9123-A453BB3DB1F6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Igtl6l/y6qMR0FZpxua3ZJHCL5A=="/>
    </ext>
  </extL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85D5EFC2-AA89-0942-B442-BF849B0DF9FD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4545ADD4-8DD3-6049-8B3D-3203369A1FEE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5FAC4D51-8B5E-8B47-8469-093EF6B400B3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764E7981-5B97-3547-894C-C08D6EEE74D5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45519C57-83AD-B347-A9DF-16451969C325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AF20358A-8A4A-2242-B9EC-4CDB31E2CE15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5" authorId="0" shapeId="0" xr:uid="{7D5667E0-7BD2-F04E-B912-9B46A3C4BFB3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B7DCDE62-EE90-8742-B8E9-DA5E1413963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8BDA0E6B-3564-7043-8728-6D0EBEDDAA7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89C13218-24DE-A548-A2E5-1DBB497071B6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BA1FE057-8115-B548-A851-0D3E57E1A629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0CE009D1-0ED3-FA41-B479-724773D0C794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6D1ABA90-8D77-764A-8A70-4699DEA9155A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BDFE719F-F94A-6940-8D90-CABE72F71904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D4L7sG6LHDTQOE2KBNZBTiKemOg=="/>
    </ext>
  </extL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69D6FAA1-5F5F-4A48-8E54-A4FB9F2DD6CD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5C24DCCF-F374-1547-8362-BC5E37322716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779A01D2-60DF-5B49-98AD-1FF0621B8FDC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726A83B6-6529-FC4E-AE09-E2C2ED0ED905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E31D8A08-82A4-994C-B18F-042886900822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56BE36FF-1B5E-9A4B-9F86-0333AE18BC08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5" authorId="0" shapeId="0" xr:uid="{50CEBA20-029C-194E-B7E9-1DF3288E323F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1EF45A33-E0C9-0C46-AB20-2D88D43DECC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EA5E8B61-66BF-6A49-8BB3-331031A4C35C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2CD4D316-C30B-664C-A9F5-C163E2BA4461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4FB8E49D-F8FC-D346-825E-86A42B7C9A5F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2760E9CD-3399-4843-A0F4-D43307D093C4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44CAA8ED-061E-3141-82A8-4CA8C5BDD9AD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614D199C-ECA3-514E-9F30-39CEEBBB2C09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I8729vxHXvUB0w/bV6CCn210EbA=="/>
    </ext>
  </extL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4A5CD760-F5DA-294B-AEA6-9621432BBA5B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B8FA6D2B-B680-FD44-A155-D042EDF46883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inde tab TOTALEN</t>
        </r>
      </text>
    </comment>
    <comment ref="B15" authorId="0" shapeId="0" xr:uid="{1D7FB218-87AC-9C4C-81B7-3E1AFA12143B}">
      <text>
        <r>
          <rPr>
            <sz val="10"/>
            <color rgb="FF000000"/>
            <rFont val="Verdana"/>
            <family val="2"/>
          </rPr>
          <t>verander de verwijzing naar het brutoloon bij nieuw brutoloon met anciënniteitsaanpassing of geïndexeerd loon</t>
        </r>
      </text>
    </comment>
    <comment ref="A19" authorId="0" shapeId="0" xr:uid="{61F8AB47-2F51-B246-A9A3-9B7AFA013479}">
      <text>
        <r>
          <rPr>
            <sz val="10"/>
            <color rgb="FF000000"/>
            <rFont val="Verdana"/>
            <family val="2"/>
          </rPr>
          <t xml:space="preserve">CAO-Podiumkunsten :  1/20ste voor een voorstellingsdag en 1/22ste voor een repetitie of reisdag
</t>
        </r>
        <r>
          <rPr>
            <sz val="10"/>
            <color rgb="FF000000"/>
            <rFont val="Verdana"/>
            <family val="2"/>
          </rPr>
          <t>CAO-Muziek : 1/21ste voor concert- of repetitie/reisdag</t>
        </r>
      </text>
    </comment>
    <comment ref="A22" authorId="0" shapeId="0" xr:uid="{1175EC5C-0BD0-9647-8C59-B64A1EDF0DBA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4" authorId="0" shapeId="0" xr:uid="{D19CC190-3E7B-5C42-9C7B-F0F0B8C9EC16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  <r>
          <rPr>
            <sz val="10"/>
            <color rgb="FF000000"/>
            <rFont val="Verdana"/>
            <family val="2"/>
          </rPr>
          <t xml:space="preserve">
</t>
        </r>
      </text>
    </comment>
    <comment ref="A25" authorId="0" shapeId="0" xr:uid="{2C789A24-88FB-7542-93B7-0E047542DE1E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7" authorId="0" shapeId="0" xr:uid="{8A99B16E-56F5-8244-BAEF-FC74001F3AC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8" authorId="0" shapeId="0" xr:uid="{1C40B94B-80E4-4640-B626-997C0C9BBABC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9" authorId="0" shapeId="0" xr:uid="{5F09805D-54D0-DB4F-BA48-DAD579C05E47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30" authorId="0" shapeId="0" xr:uid="{AFF98E78-B1A4-5241-9507-FC50BD39E043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0" authorId="0" shapeId="0" xr:uid="{8659FB61-867A-8345-9DFC-622851A23C95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1" authorId="0" shapeId="0" xr:uid="{BF45AD26-FE24-EE4D-BAD7-3CA834AA3DB2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32" authorId="0" shapeId="0" xr:uid="{E7FD6700-01CE-2649-B318-356B48A254BA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oo7rBkNIuAoGX/zVC+PKGWmrkbA=="/>
    </ext>
  </extL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62851D2-7C12-5541-80DE-E6A91129103C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D807B8C3-D10B-E646-8F98-77DE4860774E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15BCEEEB-DD5D-3B48-8E8E-F20DFCCC5654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3EC76574-C997-3E45-B0D9-E8710D10AC8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C4AFF07F-0C20-3349-B72C-F3555F83299B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FA42EDE8-8BC6-D749-AB69-F601E73DB5F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C576DFA2-9CF5-CF4F-8C11-4B4A6A8AB2E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C09782D5-EC19-7B48-81F8-5E84E6CB9819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6" authorId="0" shapeId="0" xr:uid="{380FBD32-2FAA-AF40-942C-5ED5416ED4C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90476E8B-03FD-574F-A239-F786DB227908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77C9B84F-E5CC-8847-936F-3FBC3611E28B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429E7A49-7562-1446-B2EB-FA4089421D3E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na2mppRiG55hTNoWmbNDoafoo2A=="/>
    </ext>
  </extL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63F4F42A-2846-3E4C-A181-7F1A37FB9DB4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12AC3E71-A6E6-D441-9545-02CF0EE16017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06CBD55B-B345-194F-BAFB-7C81BA16A3B9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15E3AB46-C683-5E4E-99FB-C990059D64AD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6EA4BFE1-4B69-C349-9BD9-899DACA00DCA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2A795FAB-EDFE-3F4D-A001-682391601D5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9453CD5-3A0B-174B-8A19-7E8D77F5D2D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3D368E48-ECBB-894F-B3A5-3BBB87A4A320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6" authorId="0" shapeId="0" xr:uid="{E80BB707-4D37-3540-858C-97597D31619B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017111D2-05E0-D845-A982-24AC9D4090E3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2AC9C5FC-6542-F048-A1A1-401B9165E873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17B55A44-F9CC-B442-9C8E-940C9909F964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0TpeejHhtR0W8BhcYM3HbN/ViGA=="/>
    </ext>
  </extL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903E2600-3794-2C47-97A0-95E41FFC0181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547A8351-47FB-3849-AA12-6A05E7DE38FD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0ACE3AC9-603A-5643-9DCF-DF21FBD7FCF2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E24864CA-BAC6-F446-81EA-C2648E95F95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B42C32EB-765B-CA4D-8331-AA0912E9382A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39B672C5-2C7C-E042-A84F-9DB73620DDF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4D7B5D63-89FF-4E4C-A613-27BCAFE33A2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54CE9CEC-F83C-614E-A74D-782C253ABA4B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6" authorId="0" shapeId="0" xr:uid="{82170807-4306-5F41-A91F-A2EC6A13832B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94026C7A-B1AD-EC48-BDB6-5850A0035ADB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E84204E8-175C-AF40-B991-EB63A0DD4149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78E0403E-0E61-DB40-A955-E25EDD79CA5C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z7WBvxOR2RBwToTeZU1DwIPBToQ=="/>
    </ext>
  </extL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EAFD41F-028B-2242-B955-0523CEB01EFC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F7279C22-C5BA-0941-8324-6DA7F0D1F762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149F5DD6-DDBA-404D-BBDB-DF86E3710ED1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46D6C094-1D07-0848-ADC6-B19FF28808DD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312AA7B5-A11A-244E-9224-52EDA6D640A3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1BBDC5A5-59E0-CF42-ACE0-574B0799C142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810195DE-4CF5-6646-8B17-AAF0D0B2D7A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EAAEC25A-1418-6A49-A8B4-F976CE01D9AF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6" authorId="0" shapeId="0" xr:uid="{D2EFA765-0F0D-9046-8F15-596261B04F96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2EB404AC-1F5C-0848-983A-7C228B27C3EE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168BA531-B263-3845-BA4C-FCDF39E10A94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62A249DA-DAED-B44A-997C-4A51F992A6E3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BdUHbl4nzllXJcbqARHR5HQorDQ=="/>
    </ext>
  </extL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90C2B3A-0C89-AE41-BB67-50E60E0866A4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FECCF763-3BA6-FA4A-83B4-4B16D326ABA9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3F87DDF9-5309-2844-9B6A-CB16F04E2E6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7DADA775-AC28-1940-9342-2BBC1109EBAB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5F5A1955-B4E8-5B4C-AC29-244B374FB533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43C24DD7-63E5-9146-A32A-0816DD36223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91AAD5A4-F992-B443-A3C9-862B9D839F0C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1966DC88-35E1-F746-AE04-CDA0E8E063CA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6" authorId="0" shapeId="0" xr:uid="{CF50317F-C62A-A547-BDAA-3338DAC5B3FE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C33A4E86-7B37-2146-9D34-DF3973FF61EE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7" authorId="0" shapeId="0" xr:uid="{14BDF39F-ACAD-DF44-BD11-20600F5FF524}">
      <text>
        <r>
          <rPr>
            <sz val="10"/>
            <color rgb="FF000000"/>
            <rFont val="Verdana"/>
            <family val="2"/>
          </rPr>
          <t>voor uitleg zie tabblad RSZ-tarieven</t>
        </r>
      </text>
    </comment>
    <comment ref="A28" authorId="0" shapeId="0" xr:uid="{5D080421-1994-7B4D-9BDD-386CBF53D10B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4pZqfzrRMiPMWlqfDp8EcGaX20Q=="/>
    </ext>
  </extL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2BC6724D-582D-0744-8D68-4D31248BEDAA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3EE7F68A-16D4-D444-9D4D-F823798524B1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AF089F73-2ECC-4F46-9B91-3BD6DE60EB2A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BE12AA21-F1E3-954E-8279-9A057BA8A2D1}">
      <text>
        <r>
          <rPr>
            <sz val="10"/>
            <color rgb="FF000000"/>
            <rFont val="Verdana"/>
            <family val="2"/>
          </rPr>
          <t xml:space="preserve">vul enkel het werkgeversaandeel in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20" authorId="0" shapeId="0" xr:uid="{57C3DC77-0C9E-D648-B061-BF9011AAAA9D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5DBDE248-BAB8-A04B-83CC-FD9B697E519F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47AD2FEA-CA19-6349-8AC7-7159432B57C7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29B8284B-E388-0348-B3F9-4F19AC884149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2F4AF24C-C489-EE45-8A07-BD30ADB1968D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AB630E9A-B325-BE48-A4C5-75D536B08F25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lnZ2DQkalLfvp5NB57nnJf1Ze+Q=="/>
    </ext>
  </extL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E3123BAD-EF09-4A41-9EF7-98D92887698A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39D550E6-686C-A14F-83AD-A9C2693867A1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A28AEB92-2D68-1F4C-9301-45A77E4010C8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063D9D8E-888E-844D-A83C-A98FE492556C}">
      <text>
        <r>
          <rPr>
            <sz val="10"/>
            <color rgb="FF000000"/>
            <rFont val="Verdana"/>
            <family val="2"/>
          </rPr>
          <t xml:space="preserve">vul enkel het werkgeversaandeel in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20" authorId="0" shapeId="0" xr:uid="{AE7C379E-F9A6-A847-A234-E6635EA5E43B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AF2BCFEC-78B4-634C-B500-6135FFF8E48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9DB7F7B2-A922-824B-BA33-8AC13BB81B8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B7756EDF-468D-9E44-A2A2-8D3EA6D50E4E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0B21C110-198A-7047-AA92-2E1643421CAC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4F40EE66-9423-864D-AF6A-447C11E37A06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Ui0KRVogywx6tLPirduGr8GFoWQ=="/>
    </ext>
  </extL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7C206879-ACAF-7045-9560-30A4F7863505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7EF377D-478F-F642-A42A-50220F0BBE8B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EEEBE691-0BAD-4043-84DB-76D6D74D87AB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3A9D4DF0-AE5E-BB44-B355-AC99E71A351C}">
      <text>
        <r>
          <rPr>
            <sz val="10"/>
            <color rgb="FF000000"/>
            <rFont val="Verdana"/>
            <family val="2"/>
          </rPr>
          <t xml:space="preserve">vul enkel het werkgeversaandeel in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20" authorId="0" shapeId="0" xr:uid="{7D8F2885-03B8-824A-89BD-04BAC1B973B5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03ECD1FF-FBFB-7540-A969-1A7EBFE951C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EC66525A-092A-1949-A561-B6B197F0D9E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1B876379-CB30-DD41-AAD6-6986D03945F6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B872295B-17D8-1643-AF81-ACCB9DBC9A2C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3AD6D6ED-00A7-1B40-B871-B10A0C7679C4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4DoMCZcqyC2EVZkTj1MuRS7LhLA=="/>
    </ext>
  </extL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834725EA-5760-8344-A5E8-E94ED98E248F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5DC87DF4-19A1-DE47-B6AC-6E52A9DA16A0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FAAC52D7-C57D-2B46-86CD-8DD6B6A73E08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77A89975-21D6-9947-8ABB-998787AD60D5}">
      <text>
        <r>
          <rPr>
            <sz val="10"/>
            <color rgb="FF000000"/>
            <rFont val="Verdana"/>
            <family val="2"/>
          </rPr>
          <t xml:space="preserve">vul enkel het werkgeversaandeel in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20" authorId="0" shapeId="0" xr:uid="{9EBCD719-3C69-864F-B13E-A215C40F8CF6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F6682A17-7487-E247-AD19-DDA47A9BD39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30EAEC11-4A24-6940-9B48-B0342F94275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43D35737-3B87-4A4E-BF0B-E740F1142032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BB171E35-6268-C34F-A15E-5C3D4D67CC7E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32BEE16E-2D67-4048-AAB5-0DCF9098F804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+b05rVsJZ73fzJXOYuK90T6N7ng=="/>
    </ext>
  </extL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BB4AFBB2-4343-584B-BDEB-6F318A3C7284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DE42AF2B-B3F7-9146-8F31-124E1664065C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7" authorId="0" shapeId="0" xr:uid="{3E3A10AA-261C-7248-8DD7-6C7AAEFAA564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19" authorId="0" shapeId="0" xr:uid="{51764CB1-DD2C-A342-97F1-DC8000BF3062}">
      <text>
        <r>
          <rPr>
            <sz val="10"/>
            <color rgb="FF000000"/>
            <rFont val="Verdana"/>
            <family val="2"/>
          </rPr>
          <t xml:space="preserve">vul enkel het werkgeversaandeel in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20" authorId="0" shapeId="0" xr:uid="{0C388C74-B842-134D-BF77-A25A8BC539EF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22" authorId="0" shapeId="0" xr:uid="{46FA8EAE-215F-0240-A2A1-8D7B27CFC18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3" authorId="0" shapeId="0" xr:uid="{FFD5B05D-75FF-4744-88A5-BD675855F27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2BFD5F60-4A73-6A4A-A9FD-20E9EF7A1B04}">
      <text>
        <r>
          <rPr>
            <sz val="10"/>
            <color rgb="FF000000"/>
            <rFont val="Verdana"/>
            <family val="2"/>
          </rPr>
          <t xml:space="preserve">indien jouw organisatie méér dan 10 werknemers heeft, moet je een extra RSZ-bijdrage van 1,69% berekenen, zie voor de berekening de tab RSZ-tarieven
</t>
        </r>
        <r>
          <rPr>
            <sz val="10"/>
            <color rgb="FF000000"/>
            <rFont val="Verdana"/>
            <family val="2"/>
          </rPr>
          <t xml:space="preserve">verbind daarvoor deze cel met de cel b18
</t>
        </r>
        <r>
          <rPr>
            <sz val="10"/>
            <color rgb="FF000000"/>
            <rFont val="Verdana"/>
            <family val="2"/>
          </rPr>
          <t xml:space="preserve"> uit het tabblad RSZ-tarieven</t>
        </r>
      </text>
    </comment>
    <comment ref="A25" authorId="0" shapeId="0" xr:uid="{846BEB5C-E56C-D740-8C43-96A8A4CC128A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A27" authorId="0" shapeId="0" xr:uid="{D3B52D8C-12EF-A74D-847A-906D84B2F6B0}">
      <text>
        <r>
          <rPr>
            <sz val="10"/>
            <color rgb="FF000000"/>
            <rFont val="Verdana"/>
            <family val="2"/>
          </rPr>
          <t>bvb. Activering werkloosheid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kuCu3gyvoQSk82iCQoF8RNyUqGg=="/>
    </ext>
  </extL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821F157-9A50-6443-B4CA-0EF8BEB3B49B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73917BBD-59E1-9844-97D4-330D0FA94FD1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F56759B6-F283-9B4D-A2A4-40CD8F68D31F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E4C8E94A-9A89-2946-81EC-B93DB149B3B7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7DB44593-A67E-E544-BF75-3B89932E767E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AFCECF1F-FCF1-BE40-9548-B38A9C84169B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9CDA63BF-ACD2-8C4F-9D0D-7B37FFA38655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2" authorId="0" shapeId="0" xr:uid="{A7192FEE-85C9-E142-BBFD-B56BEEF7D7A3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90DE7782-586B-8443-A003-7F7CA3E30F7A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37036B61-F63D-464A-8F26-0173081444F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75F72BC3-4113-154E-82A9-F67CCADDE0A7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E73C5187-CC7A-B145-9C00-E3028C34A2D0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0A13F5D7-6A98-6E4A-A301-3403B89AA1A0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E67B8879-AD13-DB40-B7C3-8A07F6000DC2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tD+KztFiRzCBZ5fYbD5y9dpmzag=="/>
    </ext>
  </extL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B99C6D52-69B8-E048-9921-13F39FF803D1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D6ED4DB4-F696-EE4A-A385-F5EDC7469C78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E73E684E-5F70-F341-A262-82D8353179DC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6C8F1B72-D99B-0141-8C72-EE9B7E6BF96D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8863DAC8-A97F-A146-A615-A28DED55E9C4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FD987C99-7E4A-6643-BD34-B462AADF757D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39BC29E4-734C-1F4A-A2B3-96535AFB51AA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2" authorId="0" shapeId="0" xr:uid="{612D37D5-0551-9146-9748-EDAC9673DED2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0F19AC39-6A66-E643-940D-76508F58C625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87508891-C92E-6B4F-B1D7-C00C481FB46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BE9C96C3-FFE6-6F4E-B83A-09DB1FED0E39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55759033-06E5-1342-B612-E5B4D55F737E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297AEE8D-0C60-C34D-8FC7-585183FB5939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19457EF6-22EF-2345-9268-816ABF80DD93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YlqIuX3+ir4NkVpfEWRSWyshkSA=="/>
    </ext>
  </extL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0700BEF-205E-994A-828E-55353BF7059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D68C7FCC-1B06-0A44-B9B8-803AEC0D52F9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D1BB89E9-8A42-2B46-A75A-809864323EC9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9C9B4496-578E-824F-B218-6EF558F9947B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3E04E2A9-4B9A-0C45-BE68-514E1DBD905D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937B05BD-459F-084F-BBB5-BFFB2900E008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DF4E836C-543C-D24A-8301-E8021D329043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2" authorId="0" shapeId="0" xr:uid="{DB04A79F-F74B-DC42-B31D-F708C961C42C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5C62CEEB-C5AB-AE40-BDEF-C0E806DCC98D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4FC68404-D498-0247-BDF0-F8AB7F63B01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62744CD3-99D0-D241-BB1F-743C55165ED8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1A7F8117-6CB8-0442-BEE3-CAEF11A2C88C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9163C91B-74A9-9A47-B0BF-568075BE759A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02E276A7-11CF-5645-8B83-C620373C815B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rNlWo4XCDHlRnGQRjIDl5PWEyfA=="/>
    </ext>
  </extL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14324EE-A238-7244-A1D0-353CFC27AF16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BA6B941D-57B7-3047-BB7C-64274E295893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21BA1990-E897-DE49-B8B6-D5D6954AC58B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9854A4E5-DA5C-1640-BB76-0D5BD485EA2D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8626593C-EB8F-D446-AC8E-A5B0BBEC47E6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BB316134-1B30-3541-8F69-03F84562B1F4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6A2C00EF-24D7-0F43-88E7-FD9D30A16660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2" authorId="0" shapeId="0" xr:uid="{60CC84DF-9B50-9844-8327-A3BFB62516C3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687CA6D8-FD7F-3647-A54A-EBFD3982D099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7EEBFADA-6AA3-2D4F-AF31-33344F02CCA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C7097C8B-889D-3B48-9330-4ED79110F775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6136E523-79AF-C040-892D-34F5D84509DC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515D1616-831B-1D44-8843-5021938C2E0A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2A22030E-C1CF-D347-A108-D3F5D4604AB1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uGJdx+hoUCBJxCl4dx8LrA7HEcA=="/>
    </ext>
  </extL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695D043A-AB7F-8A4E-8653-5CDD3EDD375A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08685847-F3EA-5B46-81C5-7052CB3F023D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20" authorId="0" shapeId="0" xr:uid="{893D3EA8-3B83-9444-B0CC-FE153A1508B9}">
      <text>
        <r>
          <rPr>
            <sz val="10"/>
            <color rgb="FF000000"/>
            <rFont val="Verdana"/>
            <family val="2"/>
          </rPr>
          <t>over het gehele jaar of vul in per maand hieronder</t>
        </r>
      </text>
    </comment>
    <comment ref="A21" authorId="0" shapeId="0" xr:uid="{F7DE1076-78B0-2241-B079-D5CB714D3B7A}">
      <text>
        <r>
          <rPr>
            <sz val="10"/>
            <color rgb="FF000000"/>
            <rFont val="Verdana"/>
            <family val="2"/>
          </rPr>
          <t>gemiddeld per maand = 65 dagen per kwartaal / 3 = 21,66666  ; of vul het exact aantal dagen per maand hieronder in en pas de formule aan op rij 42</t>
        </r>
      </text>
    </comment>
    <comment ref="A27" authorId="0" shapeId="0" xr:uid="{50C6B0F2-89EE-7941-B75F-924FC59C1890}">
      <text>
        <r>
          <rPr>
            <sz val="10"/>
            <color rgb="FF000000"/>
            <rFont val="Verdana"/>
            <family val="2"/>
          </rPr>
          <t>als deel v/h loon, dus RSZ</t>
        </r>
      </text>
    </comment>
    <comment ref="A29" authorId="0" shapeId="0" xr:uid="{5E46B133-F85E-944D-A6C2-C4439D7B40A7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1" authorId="0" shapeId="0" xr:uid="{9A1AD491-A3AE-7B4F-BBA3-16FE4FD3069B}">
      <text>
        <r>
          <rPr>
            <sz val="10"/>
            <color rgb="FF000000"/>
            <rFont val="Verdana"/>
            <family val="2"/>
          </rPr>
          <t>vul enkel het werkgeversaandeel in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de bijdrage werkgever is maximaal 8,91€ voor een MC van 10€</t>
        </r>
      </text>
    </comment>
    <comment ref="A32" authorId="0" shapeId="0" xr:uid="{AE571F21-49F5-0E41-87FF-1ACF834B1351}">
      <text>
        <r>
          <rPr>
            <sz val="10"/>
            <color rgb="FF000000"/>
            <rFont val="Verdana"/>
            <family val="2"/>
          </rPr>
          <t>RSZ-vrijgesteld</t>
        </r>
      </text>
    </comment>
    <comment ref="A34" authorId="0" shapeId="0" xr:uid="{A2E49F35-8BB0-9B4A-B41A-CAFD014CA0C7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5" authorId="0" shapeId="0" xr:uid="{F342E6C3-136C-C54D-9576-09FCB4967366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36" authorId="0" shapeId="0" xr:uid="{6219D83C-7600-7243-83BB-AC47821F8E3C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37" authorId="0" shapeId="0" xr:uid="{8ABF200F-7B0F-674D-B8D6-A32C7F61C8BD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37" authorId="0" shapeId="0" xr:uid="{FC6E2D0A-D2EE-5145-8076-89759D0E36AB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39" authorId="0" shapeId="0" xr:uid="{44894003-0749-A14B-992E-C23D0235774A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nWzHygpf1fgq9zh8RFeAzbTJakQ=="/>
    </ext>
  </extL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D6497C8C-6504-4E4E-8B83-569B80DD05B8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2B98F6A6-5A32-924C-95EA-404162016D9E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94C6DBCC-21A7-C848-AF49-E18695BCD2AF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59668C8D-F393-FE4B-A054-1C1470137FA0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2B8820C5-BC15-D74C-A2CC-97E30807B075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68E1B36B-E294-9D45-BBF1-A4007E82EB44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3FAD5699-B596-C34E-8E77-4B7EDB1DE0A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E87DC7B5-6ED7-C644-B2EE-61439837638A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4D25B258-B628-144D-ABF6-CD23677325D6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60D5D10D-E676-F84C-BD4F-C38393002831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2C9E6704-7EEC-454D-B16F-494337A8DCF5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a+NIkjzILdAFO3H7gnWR8hxvUag=="/>
    </ext>
  </extL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88F16984-2BF7-DE48-AA7F-7EBBCEDE642D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954F2915-27CC-5B47-A551-058AE3C4E7D6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A8E38CC4-1A32-FF4B-ADDB-2FB25B9AA6CA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4DE104B1-EDE3-BA4F-92C4-69BFC0B81DEF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9CDFD529-067F-C845-8828-258042A9F4CC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AB69323A-6353-2443-B0E6-3ABBE217E6C2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5579572-5461-3944-93A5-DB9178A1D762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2E19F746-C114-654F-8B1A-4D5E3C2572E9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18D8CF57-B0BD-2142-8B67-16570F5DA471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9FFD53EF-EFE3-3140-9DD9-A8EDEE5498A3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F3A203BB-3A10-DB42-9EFD-FA472ED56EC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mcSrkNg5rXsExuihzMN5YAwmCMQ=="/>
    </ext>
  </extL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104C6C66-BA50-A74F-AA45-D0F31981BF85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E5C4BE9F-08A8-C345-AFBD-645DCBC8738F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31BDDA20-7CB9-6443-B4C2-2976BC7B890D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D666ED81-E72E-E24B-9BB4-3363E6F2B7D1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FF68B61A-9CAD-4B43-8CE3-2FAB9CF2B25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E0D18FBA-D329-D540-B9BB-F3892E2C225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03BC40B3-9CD4-DA4A-8840-4406515A716E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EA6C45CB-DF5E-EF4F-92C0-37BFE0D7C0A9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28543E66-E58D-3047-B8EE-B39DD99EC2FA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13FCF0FC-9255-DC47-BBDD-22F5D1005BB8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B922467E-186E-FA47-BF1A-CA368C651811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dVhftdGr+nYodXjFByHGwoKN6rw=="/>
    </ext>
  </extL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85E2A83C-8092-0B44-A0C3-CF424BA29122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14A62191-5915-B346-BA37-1CD47693AA36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07D1DE0F-193C-F847-AFF8-A8DC9E580DE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E2D32E1B-9DCE-6F44-B59A-C3E9E10AB1FA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07172678-168C-9840-9EE3-0365B3D8EA43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1F9F71FB-2700-9741-AA88-FD538DC98248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4C2B39E4-A005-8541-83AC-42D45CAAB810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5C3393BA-67F4-6542-8D3C-3FB32497AF14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C0E11332-E1CE-C74B-A512-8B8489E9A995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EAB9EF55-CF88-3946-91E6-E3FC1B26C9D4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691B5434-DE6D-3A43-B21E-D6F73BD3C98B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ArSXbRL6PKOrWLeFxahH/HQTU/g=="/>
    </ext>
  </extL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46375BC6-0AA1-C847-B3E5-9C49676615E7}">
      <text>
        <r>
          <rPr>
            <sz val="10"/>
            <color rgb="FF000000"/>
            <rFont val="Verdana"/>
            <family val="2"/>
          </rPr>
          <t>als je hier een functie of afdeling invoegt, wordt hij in de tab TOTAAL gekoppeld</t>
        </r>
      </text>
    </comment>
    <comment ref="A5" authorId="0" shapeId="0" xr:uid="{AECD3814-2E68-4340-B5E0-75CCD61165E3}">
      <text>
        <r>
          <rPr>
            <sz val="10"/>
            <color rgb="FF000000"/>
            <rFont val="Verdana"/>
            <family val="2"/>
          </rPr>
          <t>hier kan je optioneel de naam van de productie ingeven zodat de koppeling gemaakt wordt in de tab TOTALEN</t>
        </r>
      </text>
    </comment>
    <comment ref="A19" authorId="0" shapeId="0" xr:uid="{A8EF77AE-6853-6F4D-BDFE-C39CFCF4E14A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0" authorId="0" shapeId="0" xr:uid="{3B604A12-D8A0-C445-9407-80AA6DA8E4D6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1" authorId="0" shapeId="0" xr:uid="{E7A7C875-347A-C844-9FFC-4A39B3FB1D1F}">
      <text>
        <r>
          <rPr>
            <sz val="10"/>
            <color rgb="FF000000"/>
            <rFont val="Verdana"/>
            <family val="2"/>
          </rPr>
          <t>of vul de dienstvergoeding in volgens de CAO-Muziek</t>
        </r>
      </text>
    </comment>
    <comment ref="A23" authorId="0" shapeId="0" xr:uid="{24A063B8-AF14-EF4F-9731-3573C03D59E3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4" authorId="0" shapeId="0" xr:uid="{5B42CBA5-B95B-7C4D-A569-B0966E43A9A1}">
      <text>
        <r>
          <rPr>
            <sz val="10"/>
            <color rgb="FF000000"/>
            <rFont val="Verdana"/>
            <family val="2"/>
          </rPr>
          <t>zie blad RSZ-tarieven</t>
        </r>
      </text>
    </comment>
    <comment ref="A25" authorId="0" shapeId="0" xr:uid="{949FA9D7-069D-A740-A5EF-1CEF945DD07E}">
      <text>
        <r>
          <rPr>
            <sz val="10"/>
            <color rgb="FF000000"/>
            <rFont val="Verdana"/>
            <family val="2"/>
          </rPr>
          <t>indien jouw organisatie méér dan 10 werknemers heeft, moet je een extra RSZ-bijdrage van 1,69% berekenen, zie voor de berekening de tab RSZ-tarieven
verbind daarvoor deze cel met de cel b18 uit het tabblad RSZ-tarieven</t>
        </r>
      </text>
    </comment>
    <comment ref="A26" authorId="0" shapeId="0" xr:uid="{7339A8DC-1434-7649-84C8-1DAD2AA77D5C}">
      <text>
        <r>
          <rPr>
            <sz val="10"/>
            <color rgb="FF000000"/>
            <rFont val="Verdana"/>
            <family val="2"/>
          </rPr>
          <t>zie tab RSZ-tarieven ; indien deze extra RSZ-korting van toepassing is, vul het brutobedrag in op cel B24 in de tab RSZ-tarieven en verbind deze cel met cel B24</t>
        </r>
      </text>
    </comment>
    <comment ref="B26" authorId="0" shapeId="0" xr:uid="{521C1EC5-294F-BD45-A005-B790C598C6CE}">
      <text>
        <r>
          <rPr>
            <sz val="10"/>
            <color rgb="FF000000"/>
            <rFont val="Verdana"/>
            <family val="2"/>
          </rPr>
          <t xml:space="preserve">zie eerste tab-blad RSZ-tarieven en volgende tabblad structurele RSZ-korting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 xml:space="preserve">de formule geldt enkel voor werkgeverscategorie 1
</t>
        </r>
        <r>
          <rPr>
            <sz val="10"/>
            <color rgb="FF000000"/>
            <rFont val="Verdana"/>
            <family val="2"/>
          </rPr>
          <t xml:space="preserve">
</t>
        </r>
        <r>
          <rPr>
            <sz val="10"/>
            <color rgb="FF000000"/>
            <rFont val="Verdana"/>
            <family val="2"/>
          </rPr>
          <t>opgelet: RSZ kan niet negatief zijn</t>
        </r>
      </text>
    </comment>
    <comment ref="A28" authorId="0" shapeId="0" xr:uid="{00EE3FD3-C96C-4B43-B5ED-60D9AAB24290}">
      <text>
        <r>
          <rPr>
            <sz val="10"/>
            <color rgb="FF000000"/>
            <rFont val="Verdana"/>
            <family val="2"/>
          </rPr>
          <t>bvb. Activering werkloosheid of korting hoge of lage lonen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PQgi+F9wc6osC+ScVN5456CtwPg=="/>
    </ext>
  </extL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8" authorId="0" shapeId="0" xr:uid="{00000000-0006-0000-3600-000001000000}">
      <text>
        <r>
          <rPr>
            <sz val="10"/>
            <color rgb="FF000000"/>
            <rFont val="Verdana"/>
            <family val="2"/>
          </rPr>
          <t>"'artistieke" functie volgens de CAO-Podiumkunsten, maar niet noodzakelijk 
volgens de RSZ (dus geen korting, geen 108%,…)</t>
        </r>
      </text>
    </comment>
    <comment ref="A19" authorId="0" shapeId="0" xr:uid="{00000000-0006-0000-3600-000005000000}">
      <text>
        <r>
          <rPr>
            <sz val="10"/>
            <color rgb="FF000000"/>
            <rFont val="Verdana"/>
            <family val="2"/>
          </rPr>
          <t>"'artistieke" functie volgens de CAO-Podiumkunsten, maar niet noodzakelijk 
volgens de RSZ (dus geen korting, geen 108%,…)</t>
        </r>
      </text>
    </comment>
    <comment ref="A20" authorId="0" shapeId="0" xr:uid="{00000000-0006-0000-3600-000002000000}">
      <text>
        <r>
          <rPr>
            <sz val="10"/>
            <color rgb="FF000000"/>
            <rFont val="Verdana"/>
            <family val="2"/>
          </rPr>
          <t>"'artistieke" functie volgens de CAO-Podiumkunsten, maar niet noodzakelijk 
volgens de RSZ (dus geen korting, geen 108%,…)</t>
        </r>
      </text>
    </comment>
    <comment ref="A21" authorId="0" shapeId="0" xr:uid="{00000000-0006-0000-3600-000004000000}">
      <text>
        <r>
          <rPr>
            <sz val="10"/>
            <color rgb="FF000000"/>
            <rFont val="Verdana"/>
            <family val="2"/>
          </rPr>
          <t>======
ID#AAAAKZ_vnCo
Lies Martens    (2020-09-29 14:46:31)
"'artistieke" functie volgens de CAO-Podiumkunsten, maar niet noodzakelijk 
volgens de RSZ (dus geen korting, geen 108%,…)</t>
        </r>
      </text>
    </comment>
    <comment ref="A22" authorId="0" shapeId="0" xr:uid="{00000000-0006-0000-3600-000003000000}">
      <text>
        <r>
          <rPr>
            <sz val="10"/>
            <color rgb="FF000000"/>
            <rFont val="Verdana"/>
            <family val="2"/>
          </rPr>
          <t>"'artistieke" functie volgens de CAO-Podiumkunsten, maar niet noodzakelijk 
volgens de RSZ (dus geen korting, geen 108%,…)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bDVzm7cSl9JYeK4LvLahImJBHRQ=="/>
    </ext>
  </extLst>
</comments>
</file>

<file path=xl/sharedStrings.xml><?xml version="1.0" encoding="utf-8"?>
<sst xmlns="http://schemas.openxmlformats.org/spreadsheetml/2006/main" count="4346" uniqueCount="254">
  <si>
    <t>RSZ-BIJDRAGEN voor de zgn. Categorie 1 van werkgevers</t>
  </si>
  <si>
    <t>a/ basis-RSZ bedienden</t>
  </si>
  <si>
    <t>basisbijdrage + loonmatiging</t>
  </si>
  <si>
    <t>basis-RSZ arbeiders &amp; kunstenaars</t>
  </si>
  <si>
    <t>inclusief 5,61% trimestriële bijdrage voor vakantiegeld</t>
  </si>
  <si>
    <t>b/ RSZ-bijzondere bijdragen</t>
  </si>
  <si>
    <t>FSO-basis</t>
  </si>
  <si>
    <t>FSO-bijzondere</t>
  </si>
  <si>
    <t>AO-specifiek</t>
  </si>
  <si>
    <t>asbestfonds</t>
  </si>
  <si>
    <t>risicogroepen</t>
  </si>
  <si>
    <t>tijdelijke werkloosheid</t>
  </si>
  <si>
    <t>aanvullend pensioen (WAP)</t>
  </si>
  <si>
    <t>c/ extra RSZ indien minstens 10 werknemers (aantal gemiddeld in referteperiode) : manueel in te vullen</t>
  </si>
  <si>
    <t xml:space="preserve"> </t>
  </si>
  <si>
    <t>RSZ-KORTINGEN</t>
  </si>
  <si>
    <t>afhankelijk van de werkgevers-categorie waartoe uw organisatie behoort</t>
  </si>
  <si>
    <t>oKo's tool is gemaakt voor categorie 1 omdat ze alle werkgevers uit de private sector betreft</t>
  </si>
  <si>
    <t>voor bijkomende info, zie volgende tab 'structurele RSZ-korting'</t>
  </si>
  <si>
    <t>manueel in te vullen via de templates en individuele werkbladen</t>
  </si>
  <si>
    <t>maximaal 517€ per kwartaal / voor een VTE</t>
  </si>
  <si>
    <t>SPECIALE RSZ-TARIEVEN</t>
  </si>
  <si>
    <t>studenten</t>
  </si>
  <si>
    <t>eerste tot zesde aanwerving</t>
  </si>
  <si>
    <t>regionale kortingen voor jongeren, ouderen,…</t>
  </si>
  <si>
    <t>enz.</t>
  </si>
  <si>
    <t>ps. De werkbonus beïnvloedt het nettoloon enkel en heeft geen invloed op de loonkost</t>
  </si>
  <si>
    <t>PROGNOSE PERSONEELSKOST</t>
  </si>
  <si>
    <t>BEDIENDE MAANDLOON</t>
  </si>
  <si>
    <t>NAAM (facultatief)</t>
  </si>
  <si>
    <t>FUNCTIE (facultatief)</t>
  </si>
  <si>
    <t>PRODUCTIE</t>
  </si>
  <si>
    <t>aantal werknemers</t>
  </si>
  <si>
    <t>STANDAARDGEGEVENS</t>
  </si>
  <si>
    <t>statuut</t>
  </si>
  <si>
    <t>bediende</t>
  </si>
  <si>
    <t>CAO</t>
  </si>
  <si>
    <t>categorie in de CAO</t>
  </si>
  <si>
    <t>maand v/d anciënniteiteitsaanpassing</t>
  </si>
  <si>
    <t>maand van indexatie</t>
  </si>
  <si>
    <t>BRUTOLOON VT op 1 januari</t>
  </si>
  <si>
    <t>BRUTOLOON VT anciënniteitsaanpassing</t>
  </si>
  <si>
    <t>BRUTOLOON VT indexatie</t>
  </si>
  <si>
    <t>eindejaarspremie-13de maand VT 100%</t>
  </si>
  <si>
    <t>tewerkstellingspercentage</t>
  </si>
  <si>
    <t>aantal werkdagen</t>
  </si>
  <si>
    <t>per maand gemiddeld in 5-dagen stelsel</t>
  </si>
  <si>
    <t>aantal extra vakantiedagen volgens CAO-Pk</t>
  </si>
  <si>
    <t>effectief BRUTOLOON 1 jan</t>
  </si>
  <si>
    <t>effectief BRUTOLOON met anciënniteit</t>
  </si>
  <si>
    <t>effectief BRUTOLOON met indexatie</t>
  </si>
  <si>
    <t>effectieve eindejaarspremie-13de maand</t>
  </si>
  <si>
    <t>VOORDEEL IN NATURA vast per maand</t>
  </si>
  <si>
    <t>bedrag per maand</t>
  </si>
  <si>
    <t>VOORDEEL IN NATURA vast per dag</t>
  </si>
  <si>
    <t>bedrag per dag</t>
  </si>
  <si>
    <t>VERGOEDING WOON-WERK</t>
  </si>
  <si>
    <t>MAALTIJDCHEQUES (enkel werkgever)</t>
  </si>
  <si>
    <t>per dag</t>
  </si>
  <si>
    <t>FORFAITAIRE KOSTENVERGOEDING</t>
  </si>
  <si>
    <t>per maand</t>
  </si>
  <si>
    <t>% RSZ-PATRONALE:basis-tarief</t>
  </si>
  <si>
    <t>% RSZ-PATRONALE:bijkomende</t>
  </si>
  <si>
    <t>% RSZ-PATRONALE als + 10 Wners</t>
  </si>
  <si>
    <t>extra RSZ-vermindering lage lonen</t>
  </si>
  <si>
    <t>RSZ-VERMINDERING doelgroep</t>
  </si>
  <si>
    <t>RSZ-VERMINDERING andere</t>
  </si>
  <si>
    <t>vakantiemaand</t>
  </si>
  <si>
    <t>JAN</t>
  </si>
  <si>
    <t>FEB</t>
  </si>
  <si>
    <t>MAA</t>
  </si>
  <si>
    <t>APR</t>
  </si>
  <si>
    <t>MEI</t>
  </si>
  <si>
    <t>JUN</t>
  </si>
  <si>
    <t>VG</t>
  </si>
  <si>
    <t>JUL</t>
  </si>
  <si>
    <t>AUG</t>
  </si>
  <si>
    <t>SEP</t>
  </si>
  <si>
    <t>OKT</t>
  </si>
  <si>
    <t>NOV</t>
  </si>
  <si>
    <t>EJP</t>
  </si>
  <si>
    <t>DEC</t>
  </si>
  <si>
    <t xml:space="preserve"> /</t>
  </si>
  <si>
    <t>gem.aantal werkdagen</t>
  </si>
  <si>
    <t>/</t>
  </si>
  <si>
    <t>brutoloon</t>
  </si>
  <si>
    <t>voordelen in natura</t>
  </si>
  <si>
    <t>RSZ-patronale</t>
  </si>
  <si>
    <t>vergoeding woon-werk</t>
  </si>
  <si>
    <t>maaltijdcheques</t>
  </si>
  <si>
    <t>forfaitaire kostenvergoeding</t>
  </si>
  <si>
    <t>controlecijfer moet 'nul' zijn</t>
  </si>
  <si>
    <t>voorziening vakantiegeld</t>
  </si>
  <si>
    <t>MAAND BRUTOLOON VT op 1 januari</t>
  </si>
  <si>
    <t>MAAND BRUTOLOON VT anciënniteitsaanpassing</t>
  </si>
  <si>
    <t>MAAND BRUTOLOON VT indexatie</t>
  </si>
  <si>
    <t>bruto 1 januari</t>
  </si>
  <si>
    <t>bruto anciënn.aanp.</t>
  </si>
  <si>
    <t>bruto indexatie</t>
  </si>
  <si>
    <t>GEMIDDELD bruto DAGLOON VT op 1 januari</t>
  </si>
  <si>
    <t>1/20ste (CAO-sector PK) / brutoloon per dag</t>
  </si>
  <si>
    <t>1/22ste (CAO-sector PK) / brutoloon per dag</t>
  </si>
  <si>
    <t>VERGOEDING WOON-WERK per dag</t>
  </si>
  <si>
    <t>om te rekenen per dag</t>
  </si>
  <si>
    <t>VUL IN : aantal werkdagen per maand vlgs GEMIDDELD dagloon</t>
  </si>
  <si>
    <t>VUL IN : aantal werkdagen per maand AAN 1/20ste (CAO-Pk)</t>
  </si>
  <si>
    <t>VUL IN : aantal werkdagen per maand AAN 1/22ste (CAO-Pk)</t>
  </si>
  <si>
    <t>KUNSTENAAR MAANDLOON</t>
  </si>
  <si>
    <t>kunstenaar</t>
  </si>
  <si>
    <t>(vul % in of verhouding bvb.=28/38) ; als het % varieert gedurende het jaar, vul het hieronder in en pas de formule aan</t>
  </si>
  <si>
    <t>per maand gemiddeld voor voltijdsen in 5-dagen stelsel</t>
  </si>
  <si>
    <t>effectief BRUTOLOON met anciënniteitsaanpassing</t>
  </si>
  <si>
    <t>KUNSTENAAR DAGLOON</t>
  </si>
  <si>
    <t>bruto anciënn.</t>
  </si>
  <si>
    <t>bruto index.</t>
  </si>
  <si>
    <t>KUNSTENAAR UURLOON</t>
  </si>
  <si>
    <t>UUR BRUTOLOON VT op 1 januari</t>
  </si>
  <si>
    <t>UUR BRUTOLOON VT anciënniteitsaanpassing</t>
  </si>
  <si>
    <t>UUR BRUTOLOON VT indexatie</t>
  </si>
  <si>
    <t>VUL IN : aantal werkuren per maand</t>
  </si>
  <si>
    <t>KUNSTENAAR DIENSTVERGOEDING</t>
  </si>
  <si>
    <t>sector muziek</t>
  </si>
  <si>
    <r>
      <t>BRUTO dienstvergoeding</t>
    </r>
    <r>
      <rPr>
        <sz val="10"/>
        <color rgb="FFFF0000"/>
        <rFont val="Verdana"/>
        <family val="2"/>
      </rPr>
      <t xml:space="preserve"> per concert</t>
    </r>
  </si>
  <si>
    <r>
      <t>BRUTO dienstvergoeding</t>
    </r>
    <r>
      <rPr>
        <sz val="10"/>
        <color rgb="FFFF0000"/>
        <rFont val="Verdana"/>
        <family val="2"/>
      </rPr>
      <t xml:space="preserve"> voor 1 repetitie op 1 dag</t>
    </r>
  </si>
  <si>
    <r>
      <t>BRUTO dienstvergoeding</t>
    </r>
    <r>
      <rPr>
        <sz val="10"/>
        <color rgb="FFFF0000"/>
        <rFont val="Verdana"/>
        <family val="2"/>
      </rPr>
      <t xml:space="preserve"> voor 2 repetities op 1 dag</t>
    </r>
  </si>
  <si>
    <r>
      <t>BRUTO dienstvergoeding</t>
    </r>
    <r>
      <rPr>
        <sz val="10"/>
        <color rgb="FFFF0000"/>
        <rFont val="Verdana"/>
        <family val="2"/>
      </rPr>
      <t xml:space="preserve"> uurloon voor 2de repetitie &lt;2 uur</t>
    </r>
  </si>
  <si>
    <t>VUL IN: aantal dienstvergoedingen per concert</t>
  </si>
  <si>
    <t>VUL IN: aantal repetities met 1 repetitie per dag</t>
  </si>
  <si>
    <t>VUL IN: aantal repetities voor 2de repetitie per dag</t>
  </si>
  <si>
    <t>VUL IN: aantal uurlonen voor de 2de repetitie &lt;2uur</t>
  </si>
  <si>
    <t>VUL IN: aantal gewerkte dagen (voor berekening RSZ en voordelen)</t>
  </si>
  <si>
    <t>ARBEIDER MAANDLOON</t>
  </si>
  <si>
    <t>arbeider</t>
  </si>
  <si>
    <t>ARBEIDER UURLOON</t>
  </si>
  <si>
    <t>om te rekenen per uur</t>
  </si>
  <si>
    <t>VUL IN: aantal werkuren per maand</t>
  </si>
  <si>
    <r>
      <t>1)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maand</t>
    </r>
  </si>
  <si>
    <t>naam</t>
  </si>
  <si>
    <t>functie</t>
  </si>
  <si>
    <t>productie</t>
  </si>
  <si>
    <t>TOTAAL BRUTOLONEN</t>
  </si>
  <si>
    <t>TOTAAL RSZ-PATRONALE</t>
  </si>
  <si>
    <t>TOTAAL WOON-WERK</t>
  </si>
  <si>
    <t>TOTAAL MAALTIJDCHEQUES</t>
  </si>
  <si>
    <t>TOTAAL KOSTENVERGOEDING</t>
  </si>
  <si>
    <t>TOTAAL</t>
  </si>
  <si>
    <r>
      <t>2) BEDIENDEN/</t>
    </r>
    <r>
      <rPr>
        <b/>
        <sz val="10"/>
        <color rgb="FFFF0000"/>
        <rFont val="Verdana"/>
        <family val="2"/>
      </rPr>
      <t>dag</t>
    </r>
  </si>
  <si>
    <r>
      <t>3) KUNSTENAARS/</t>
    </r>
    <r>
      <rPr>
        <b/>
        <sz val="10"/>
        <color rgb="FFFF0000"/>
        <rFont val="Verdana"/>
        <family val="2"/>
      </rPr>
      <t>maand</t>
    </r>
  </si>
  <si>
    <r>
      <t>4) KUNSTENAARS/</t>
    </r>
    <r>
      <rPr>
        <b/>
        <sz val="10"/>
        <color rgb="FFFF0000"/>
        <rFont val="Verdana"/>
        <family val="2"/>
      </rPr>
      <t>dag</t>
    </r>
  </si>
  <si>
    <r>
      <t>5) KUNSTENAARS/</t>
    </r>
    <r>
      <rPr>
        <b/>
        <sz val="10"/>
        <color rgb="FFFF0000"/>
        <rFont val="Verdana"/>
        <family val="2"/>
      </rPr>
      <t>uur</t>
    </r>
  </si>
  <si>
    <r>
      <t>6) KUNSTENAARS/</t>
    </r>
    <r>
      <rPr>
        <b/>
        <sz val="10"/>
        <color rgb="FFFF0000"/>
        <rFont val="Verdana"/>
        <family val="2"/>
      </rPr>
      <t>dienstvergoeding</t>
    </r>
  </si>
  <si>
    <r>
      <t>7) ARBEIDER/</t>
    </r>
    <r>
      <rPr>
        <b/>
        <sz val="10"/>
        <color rgb="FFFF0000"/>
        <rFont val="Verdana"/>
        <family val="2"/>
      </rPr>
      <t>maand</t>
    </r>
  </si>
  <si>
    <r>
      <t>8) ARBEIDER/</t>
    </r>
    <r>
      <rPr>
        <b/>
        <sz val="10"/>
        <color rgb="FFFF0000"/>
        <rFont val="Verdana"/>
        <family val="2"/>
      </rPr>
      <t>uur</t>
    </r>
  </si>
  <si>
    <t>TEMPLATE SUBSIDIE VLAAMSE GEMEENSCHAP</t>
  </si>
  <si>
    <t>62 Bezoldigingen, soiale lasten en pensioenen</t>
  </si>
  <si>
    <t xml:space="preserve">      6200 Bestuurders of zaakvoerders</t>
  </si>
  <si>
    <t xml:space="preserve">      6201 Directiepersoneel</t>
  </si>
  <si>
    <t xml:space="preserve">      6202 Bedienden</t>
  </si>
  <si>
    <t xml:space="preserve">      6203 Arbeiders</t>
  </si>
  <si>
    <r>
      <t xml:space="preserve">      6204 Andere personeelsleden </t>
    </r>
    <r>
      <rPr>
        <sz val="10"/>
        <color rgb="FF800000"/>
        <rFont val="Verdana"/>
        <family val="2"/>
      </rPr>
      <t>(kunstenaars)</t>
    </r>
  </si>
  <si>
    <t xml:space="preserve">  622 Werkgeverspremies voor buitenwettelijke verzekeringen</t>
  </si>
  <si>
    <t xml:space="preserve">  623 Andere personeelskosten</t>
  </si>
  <si>
    <t xml:space="preserve">      Toevoeging provisie vakantiegeld</t>
  </si>
  <si>
    <t xml:space="preserve">             ° Bedienden</t>
  </si>
  <si>
    <t xml:space="preserve">             ° Arbeiders</t>
  </si>
  <si>
    <t xml:space="preserve">             ° Andere personeelsleden (Kunstenaars)</t>
  </si>
  <si>
    <t xml:space="preserve">      Terugname provisie vakantiegeld (-)</t>
  </si>
  <si>
    <t xml:space="preserve">      Kosten eigen aan de werkgever</t>
  </si>
  <si>
    <t xml:space="preserve">      Overige personeelskosten (o.a. Medische dienst)</t>
  </si>
  <si>
    <t xml:space="preserve">  624 Ouderdoms- en overlevingspensioenen</t>
  </si>
  <si>
    <t xml:space="preserve">      6240 Bestuurders of zaakvoerders</t>
  </si>
  <si>
    <t xml:space="preserve">      6241 Personeel</t>
  </si>
  <si>
    <t>Totalen per functie</t>
  </si>
  <si>
    <r>
      <t>1)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maand</t>
    </r>
  </si>
  <si>
    <t>zakelijke leiding</t>
  </si>
  <si>
    <t>technische leiding</t>
  </si>
  <si>
    <t>podiumtechnici</t>
  </si>
  <si>
    <r>
      <t>2)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dag</t>
    </r>
  </si>
  <si>
    <t>atelier</t>
  </si>
  <si>
    <t>productieleider</t>
  </si>
  <si>
    <t>preventieadviseur</t>
  </si>
  <si>
    <r>
      <t>3) KUNSTENAARS/</t>
    </r>
    <r>
      <rPr>
        <b/>
        <sz val="10"/>
        <color rgb="FFFF0000"/>
        <rFont val="Verdana"/>
        <family val="2"/>
      </rPr>
      <t>maand</t>
    </r>
  </si>
  <si>
    <t>artiest</t>
  </si>
  <si>
    <t>dramaturg</t>
  </si>
  <si>
    <t>programmator</t>
  </si>
  <si>
    <r>
      <t>4) KUNSTENAARS/</t>
    </r>
    <r>
      <rPr>
        <b/>
        <sz val="10"/>
        <color rgb="FFFF0000"/>
        <rFont val="Verdana"/>
        <family val="2"/>
      </rPr>
      <t>dag</t>
    </r>
  </si>
  <si>
    <t>auteur/componist</t>
  </si>
  <si>
    <r>
      <t>5) KUNSTENAARS/</t>
    </r>
    <r>
      <rPr>
        <b/>
        <sz val="10"/>
        <color rgb="FFFF0000"/>
        <rFont val="Verdana"/>
        <family val="2"/>
      </rPr>
      <t>uur</t>
    </r>
  </si>
  <si>
    <t>regisseur/choreograaf/dirigent</t>
  </si>
  <si>
    <r>
      <t>6) KUNSTENAARS/</t>
    </r>
    <r>
      <rPr>
        <b/>
        <sz val="10"/>
        <color rgb="FFFF0000"/>
        <rFont val="Verdana"/>
        <family val="2"/>
      </rPr>
      <t>dienstvergoeding</t>
    </r>
  </si>
  <si>
    <r>
      <t>7) ARBEIDER/</t>
    </r>
    <r>
      <rPr>
        <b/>
        <sz val="10"/>
        <color rgb="FFFF0000"/>
        <rFont val="Verdana"/>
        <family val="2"/>
      </rPr>
      <t>maand</t>
    </r>
  </si>
  <si>
    <t>chauffeur</t>
  </si>
  <si>
    <t>gebouwbeheer</t>
  </si>
  <si>
    <t>kantine</t>
  </si>
  <si>
    <r>
      <t>8) ARBEIDER/</t>
    </r>
    <r>
      <rPr>
        <b/>
        <sz val="10"/>
        <color rgb="FFFF0000"/>
        <rFont val="Verdana"/>
        <family val="2"/>
      </rPr>
      <t>uur</t>
    </r>
  </si>
  <si>
    <t>Totalen per productie</t>
  </si>
  <si>
    <r>
      <t>1)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maand</t>
    </r>
  </si>
  <si>
    <t>prod1</t>
  </si>
  <si>
    <t>prod2</t>
  </si>
  <si>
    <t>prod3</t>
  </si>
  <si>
    <r>
      <t>2) BEDIENDEN</t>
    </r>
    <r>
      <rPr>
        <b/>
        <sz val="10"/>
        <rFont val="Verdana"/>
        <family val="2"/>
      </rPr>
      <t>/</t>
    </r>
    <r>
      <rPr>
        <b/>
        <sz val="10"/>
        <color rgb="FFFF0000"/>
        <rFont val="Verdana"/>
        <family val="2"/>
      </rPr>
      <t>dag</t>
    </r>
  </si>
  <si>
    <r>
      <t>3) KUNSTENAARS/</t>
    </r>
    <r>
      <rPr>
        <b/>
        <sz val="10"/>
        <color rgb="FFFF0000"/>
        <rFont val="Verdana"/>
        <family val="2"/>
      </rPr>
      <t>maand</t>
    </r>
  </si>
  <si>
    <r>
      <t>4) KUNSTENAARS/</t>
    </r>
    <r>
      <rPr>
        <b/>
        <sz val="10"/>
        <color rgb="FFFF0000"/>
        <rFont val="Verdana"/>
        <family val="2"/>
      </rPr>
      <t>dag</t>
    </r>
  </si>
  <si>
    <r>
      <t>5) KUNSTENAARS/</t>
    </r>
    <r>
      <rPr>
        <b/>
        <sz val="10"/>
        <color rgb="FFFF0000"/>
        <rFont val="Verdana"/>
        <family val="2"/>
      </rPr>
      <t>uur</t>
    </r>
  </si>
  <si>
    <r>
      <t>6) KUNSTENAARS/</t>
    </r>
    <r>
      <rPr>
        <b/>
        <sz val="10"/>
        <color rgb="FFFF0000"/>
        <rFont val="Verdana"/>
        <family val="2"/>
      </rPr>
      <t>dienstvergoeding</t>
    </r>
  </si>
  <si>
    <r>
      <t>7) ARBEIDER/</t>
    </r>
    <r>
      <rPr>
        <b/>
        <sz val="10"/>
        <color rgb="FFFF0000"/>
        <rFont val="Verdana"/>
        <family val="2"/>
      </rPr>
      <t>maand</t>
    </r>
  </si>
  <si>
    <r>
      <t>8) ARBEIDER/</t>
    </r>
    <r>
      <rPr>
        <b/>
        <sz val="10"/>
        <color rgb="FFFF0000"/>
        <rFont val="Verdana"/>
        <family val="2"/>
      </rPr>
      <t>uur</t>
    </r>
  </si>
  <si>
    <t>bedienden</t>
  </si>
  <si>
    <t>kunstenaars</t>
  </si>
  <si>
    <t>arbeiders</t>
  </si>
  <si>
    <t>educatief medewerker</t>
  </si>
  <si>
    <t>artistieke leiding</t>
  </si>
  <si>
    <t>kassa- en baliebediende</t>
  </si>
  <si>
    <t>onthaal-publiek</t>
  </si>
  <si>
    <t>pers&amp;promotie/communicatie</t>
  </si>
  <si>
    <t>artistiek participatief medewerker</t>
  </si>
  <si>
    <t>portier/bewaker/conciërge</t>
  </si>
  <si>
    <t>verantwoordelijke spreiding</t>
  </si>
  <si>
    <t>ontwerper</t>
  </si>
  <si>
    <t>schoonmaak</t>
  </si>
  <si>
    <t>grimeur/kapper</t>
  </si>
  <si>
    <t>kleedster</t>
  </si>
  <si>
    <t>rekwisiteur</t>
  </si>
  <si>
    <t>coördinator vrijwilligerswerk</t>
  </si>
  <si>
    <t>ondersteunende diensten</t>
  </si>
  <si>
    <t>assistent van de regisseur/choreograaf/dirigent</t>
  </si>
  <si>
    <r>
      <t xml:space="preserve">Raadpleeg de handleiding bij de calculator voor je begint! 
Je kan de handleiding downloaden via </t>
    </r>
    <r>
      <rPr>
        <b/>
        <sz val="10"/>
        <color rgb="FF0070C0"/>
        <rFont val="Verdana"/>
        <family val="2"/>
      </rPr>
      <t>https://www.juistisjuist.be/tools/calculator-loonbegroting/</t>
    </r>
  </si>
  <si>
    <t xml:space="preserve">  620 Bezoldigingen en rechtstreekse sociale voordelen</t>
  </si>
  <si>
    <t xml:space="preserve">  621 Werkgeversbijdragen voor sociale verzekeringen</t>
  </si>
  <si>
    <t>extra RSZ-vermindering lage lonen (per maand)</t>
  </si>
  <si>
    <t>extra RSZ-vermindering lage lonen (per dag)</t>
  </si>
  <si>
    <t>extra RSZ-vermindering lage lonen (per uur)</t>
  </si>
  <si>
    <t>STRUCTURELE RSZ-korting</t>
  </si>
  <si>
    <t>https://www.socialsecurity.be/employer/instructions/dmfa/nl/latest/instructions/deductions/structuralreduction_targetgroupreductions/structuralreduction.html</t>
  </si>
  <si>
    <t>voor berekening en uitleg, zie:</t>
  </si>
  <si>
    <t>https://www.socialsecurity.be/employer/instructions/dmfa/nl/latest/instructions/deductions/structuralreduction_targetgroupreductions/artists.html</t>
  </si>
  <si>
    <t>2/ doelgroepvermindering</t>
  </si>
  <si>
    <t>voor kunstenaars, vermindering per maand</t>
  </si>
  <si>
    <t>indien GMMI betaald wordt (1.994,18€/maand/referentie januari 2024)</t>
  </si>
  <si>
    <t xml:space="preserve"> =&gt; voor ouderen, langdurig werklozen, jonge werknemers, arbeidsduurvermindering, … =&gt; zie wetgeving per categorie</t>
  </si>
  <si>
    <t xml:space="preserve">      6212 Bedienden</t>
  </si>
  <si>
    <t xml:space="preserve">      6213 Arbeiders</t>
  </si>
  <si>
    <t xml:space="preserve">      6214 Andere personeelsleden (Kunstenaars)</t>
  </si>
  <si>
    <t xml:space="preserve">      6210 Bestuurders of zaakvoerders</t>
  </si>
  <si>
    <t xml:space="preserve">      6211 Directiepersoneel</t>
  </si>
  <si>
    <t>beperkt tot 650 uur per jaar + andere voorwaarden te respecteren</t>
  </si>
  <si>
    <t>(vul % in of verhouding bvb.=28/38) ; als het % varieert gedurende het jaar, vul het hieronder in (rij43) en pas de formule aan</t>
  </si>
  <si>
    <t>OPGELET: deze korting werd nog niet afgeschaft in Brussel, deze tool bevat dus de maandelijkse RSZ-korting voor kunstenaars</t>
  </si>
  <si>
    <r>
      <t xml:space="preserve">omgerekend per maand ; </t>
    </r>
    <r>
      <rPr>
        <sz val="10"/>
        <color rgb="FFFF0000"/>
        <rFont val="Verdana"/>
        <family val="2"/>
      </rPr>
      <t>vooralsnog niet afgeschaft in Brussel</t>
    </r>
  </si>
  <si>
    <r>
      <t xml:space="preserve">omgerekend per dag ; </t>
    </r>
    <r>
      <rPr>
        <sz val="10"/>
        <color rgb="FFFF0000"/>
        <rFont val="Calibri"/>
        <family val="2"/>
      </rPr>
      <t>vooralsnog niet afgeschaft in Brussel</t>
    </r>
  </si>
  <si>
    <r>
      <t xml:space="preserve">omgerekend per uur ; </t>
    </r>
    <r>
      <rPr>
        <sz val="10"/>
        <color rgb="FFFF0000"/>
        <rFont val="Verdana"/>
        <family val="2"/>
      </rPr>
      <t>vooralsnog niet afgeschaft in Brussel</t>
    </r>
  </si>
  <si>
    <t>1/ extra RSZ-korting voor lage lonen = tot maximaal 11.687,74€ bruto kwartaalloon in 2026 = een 3.895,91€/maand</t>
  </si>
  <si>
    <t>de formule omgerekend per maand is : 0,14*(11.687,74€-brutokwartaalloon) / 3</t>
  </si>
  <si>
    <t>BEDIENDE DAGLOON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</si>
</sst>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[$€-80C]_-;\-* #,##0.00\ [$€-80C]_-;_-* &quot;-&quot;??\ [$€-80C]_-;_-@"/>
    <numFmt numFmtId="166" formatCode="_-* #,###\ _€_-;\-* #,##0.00\ _€_-;_-* &quot;-&quot;??\ _€_-;_-@"/>
    <numFmt numFmtId="167" formatCode="_-* #,##0.00\ _€_-;\-* #,##0.00\ _€_-;_-* &quot;-&quot;??\ _€_-;_-@"/>
    <numFmt numFmtId="168" formatCode="_-* #,##0\ _€_-;\-* #,##0\ _€_-;_-* &quot;-&quot;\ _€_-;_-@"/>
  </numFmts>
  <fonts count="36" x14ac:knownFonts="1">
    <font>
      <sz val="10"/>
      <color rgb="FF000000"/>
      <name val="Verdana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u/>
      <sz val="10"/>
      <color rgb="FFFF9900"/>
      <name val="Verdana"/>
      <family val="2"/>
    </font>
    <font>
      <b/>
      <u/>
      <sz val="10"/>
      <color theme="1"/>
      <name val="Verdana"/>
      <family val="2"/>
    </font>
    <font>
      <sz val="10"/>
      <color theme="1"/>
      <name val="Calibri"/>
      <family val="2"/>
    </font>
    <font>
      <u/>
      <sz val="10"/>
      <color theme="1"/>
      <name val="Verdana"/>
      <family val="2"/>
    </font>
    <font>
      <b/>
      <sz val="10"/>
      <name val="Verdana"/>
      <family val="2"/>
    </font>
    <font>
      <sz val="10"/>
      <color rgb="FFFFFFFF"/>
      <name val="Verdana"/>
      <family val="2"/>
    </font>
    <font>
      <sz val="10"/>
      <color rgb="FF800000"/>
      <name val="Verdana"/>
      <family val="2"/>
    </font>
    <font>
      <b/>
      <sz val="10"/>
      <color rgb="FFFFFFFF"/>
      <name val="Verdana"/>
      <family val="2"/>
    </font>
    <font>
      <sz val="8"/>
      <color rgb="FF800000"/>
      <name val="Verdana"/>
      <family val="2"/>
    </font>
    <font>
      <b/>
      <u/>
      <sz val="8"/>
      <color rgb="FF000000"/>
      <name val="Verdana"/>
      <family val="2"/>
    </font>
    <font>
      <u/>
      <sz val="7"/>
      <color theme="1"/>
      <name val="Verdana"/>
      <family val="2"/>
    </font>
    <font>
      <sz val="10"/>
      <color rgb="FFFF0000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i/>
      <sz val="10"/>
      <color rgb="FF800000"/>
      <name val="Verdana"/>
      <family val="2"/>
    </font>
    <font>
      <b/>
      <u/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u/>
      <sz val="10"/>
      <color theme="1"/>
      <name val="Verdana"/>
      <family val="2"/>
    </font>
    <font>
      <b/>
      <u/>
      <sz val="10"/>
      <color theme="1"/>
      <name val="Verdana"/>
      <family val="2"/>
    </font>
    <font>
      <sz val="7"/>
      <color theme="1"/>
      <name val="Verdana"/>
      <family val="2"/>
    </font>
    <font>
      <b/>
      <u/>
      <sz val="10"/>
      <color theme="1"/>
      <name val="Verdana"/>
      <family val="2"/>
    </font>
    <font>
      <b/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0"/>
      <color rgb="FF0070C0"/>
      <name val="Verdana"/>
      <family val="2"/>
    </font>
    <font>
      <sz val="10"/>
      <color rgb="FF000000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rgb="FF000000"/>
      <name val="Verdana"/>
      <family val="2"/>
    </font>
    <font>
      <sz val="12"/>
      <color theme="1"/>
      <name val="Verdana"/>
      <family val="2"/>
    </font>
    <font>
      <sz val="8"/>
      <name val="Verdana"/>
      <family val="2"/>
    </font>
    <font>
      <sz val="10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00"/>
        <bgColor rgb="FF000000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10D4CD"/>
        <bgColor rgb="FFCCCCFF"/>
      </patternFill>
    </fill>
    <fill>
      <patternFill patternType="solid">
        <fgColor rgb="FF88D7EA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0" fontId="1" fillId="0" borderId="4" xfId="0" applyNumberFormat="1" applyFont="1" applyBorder="1"/>
    <xf numFmtId="0" fontId="3" fillId="0" borderId="0" xfId="0" applyFont="1"/>
    <xf numFmtId="0" fontId="6" fillId="0" borderId="0" xfId="0" applyFont="1"/>
    <xf numFmtId="10" fontId="3" fillId="0" borderId="0" xfId="0" applyNumberFormat="1" applyFont="1"/>
    <xf numFmtId="10" fontId="7" fillId="0" borderId="0" xfId="0" applyNumberFormat="1" applyFont="1"/>
    <xf numFmtId="10" fontId="1" fillId="0" borderId="5" xfId="0" applyNumberFormat="1" applyFont="1" applyBorder="1"/>
    <xf numFmtId="10" fontId="1" fillId="0" borderId="0" xfId="0" applyNumberFormat="1" applyFont="1"/>
    <xf numFmtId="10" fontId="1" fillId="2" borderId="5" xfId="0" applyNumberFormat="1" applyFont="1" applyFill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0" fontId="9" fillId="3" borderId="8" xfId="0" applyFont="1" applyFill="1" applyBorder="1"/>
    <xf numFmtId="0" fontId="3" fillId="4" borderId="8" xfId="0" applyFont="1" applyFill="1" applyBorder="1"/>
    <xf numFmtId="166" fontId="3" fillId="2" borderId="8" xfId="0" applyNumberFormat="1" applyFont="1" applyFill="1" applyBorder="1"/>
    <xf numFmtId="0" fontId="9" fillId="3" borderId="8" xfId="0" applyFont="1" applyFill="1" applyBorder="1" applyAlignment="1">
      <alignment horizontal="center"/>
    </xf>
    <xf numFmtId="167" fontId="3" fillId="2" borderId="8" xfId="0" applyNumberFormat="1" applyFont="1" applyFill="1" applyBorder="1"/>
    <xf numFmtId="10" fontId="3" fillId="2" borderId="8" xfId="0" applyNumberFormat="1" applyFont="1" applyFill="1" applyBorder="1"/>
    <xf numFmtId="168" fontId="3" fillId="2" borderId="8" xfId="0" applyNumberFormat="1" applyFont="1" applyFill="1" applyBorder="1" applyAlignment="1">
      <alignment horizontal="left"/>
    </xf>
    <xf numFmtId="167" fontId="3" fillId="0" borderId="0" xfId="0" applyNumberFormat="1" applyFont="1"/>
    <xf numFmtId="167" fontId="3" fillId="4" borderId="8" xfId="0" applyNumberFormat="1" applyFont="1" applyFill="1" applyBorder="1"/>
    <xf numFmtId="2" fontId="3" fillId="2" borderId="8" xfId="0" applyNumberFormat="1" applyFont="1" applyFill="1" applyBorder="1"/>
    <xf numFmtId="0" fontId="3" fillId="2" borderId="8" xfId="0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1" fillId="3" borderId="8" xfId="0" applyFont="1" applyFill="1" applyBorder="1" applyAlignment="1">
      <alignment horizontal="center"/>
    </xf>
    <xf numFmtId="167" fontId="3" fillId="0" borderId="9" xfId="0" applyNumberFormat="1" applyFont="1" applyBorder="1" applyAlignment="1">
      <alignment horizontal="center"/>
    </xf>
    <xf numFmtId="10" fontId="3" fillId="0" borderId="10" xfId="0" applyNumberFormat="1" applyFont="1" applyBorder="1"/>
    <xf numFmtId="10" fontId="3" fillId="0" borderId="11" xfId="0" applyNumberFormat="1" applyFont="1" applyBorder="1"/>
    <xf numFmtId="10" fontId="3" fillId="0" borderId="11" xfId="0" applyNumberFormat="1" applyFont="1" applyBorder="1" applyAlignment="1">
      <alignment horizontal="center"/>
    </xf>
    <xf numFmtId="10" fontId="3" fillId="0" borderId="12" xfId="0" applyNumberFormat="1" applyFont="1" applyBorder="1"/>
    <xf numFmtId="167" fontId="3" fillId="0" borderId="13" xfId="0" applyNumberFormat="1" applyFont="1" applyBorder="1"/>
    <xf numFmtId="168" fontId="3" fillId="0" borderId="14" xfId="0" applyNumberFormat="1" applyFont="1" applyBorder="1"/>
    <xf numFmtId="168" fontId="3" fillId="0" borderId="15" xfId="0" applyNumberFormat="1" applyFont="1" applyBorder="1"/>
    <xf numFmtId="168" fontId="3" fillId="0" borderId="15" xfId="0" applyNumberFormat="1" applyFont="1" applyBorder="1" applyAlignment="1">
      <alignment horizontal="center"/>
    </xf>
    <xf numFmtId="168" fontId="3" fillId="0" borderId="16" xfId="0" applyNumberFormat="1" applyFont="1" applyBorder="1"/>
    <xf numFmtId="167" fontId="1" fillId="0" borderId="17" xfId="0" applyNumberFormat="1" applyFont="1" applyBorder="1"/>
    <xf numFmtId="167" fontId="3" fillId="0" borderId="18" xfId="0" applyNumberFormat="1" applyFont="1" applyBorder="1"/>
    <xf numFmtId="167" fontId="3" fillId="0" borderId="12" xfId="0" applyNumberFormat="1" applyFont="1" applyBorder="1"/>
    <xf numFmtId="167" fontId="3" fillId="0" borderId="0" xfId="0" applyNumberFormat="1" applyFont="1" applyAlignment="1">
      <alignment horizontal="center"/>
    </xf>
    <xf numFmtId="167" fontId="3" fillId="0" borderId="19" xfId="0" applyNumberFormat="1" applyFont="1" applyBorder="1"/>
    <xf numFmtId="167" fontId="3" fillId="0" borderId="19" xfId="0" applyNumberFormat="1" applyFont="1" applyBorder="1" applyAlignment="1">
      <alignment horizontal="center"/>
    </xf>
    <xf numFmtId="167" fontId="1" fillId="0" borderId="13" xfId="0" applyNumberFormat="1" applyFont="1" applyBorder="1"/>
    <xf numFmtId="167" fontId="3" fillId="0" borderId="14" xfId="0" applyNumberFormat="1" applyFont="1" applyBorder="1"/>
    <xf numFmtId="167" fontId="3" fillId="0" borderId="15" xfId="0" applyNumberFormat="1" applyFont="1" applyBorder="1"/>
    <xf numFmtId="167" fontId="3" fillId="0" borderId="15" xfId="0" applyNumberFormat="1" applyFont="1" applyBorder="1" applyAlignment="1">
      <alignment horizontal="center"/>
    </xf>
    <xf numFmtId="167" fontId="3" fillId="0" borderId="16" xfId="0" applyNumberFormat="1" applyFont="1" applyBorder="1"/>
    <xf numFmtId="167" fontId="11" fillId="3" borderId="8" xfId="0" applyNumberFormat="1" applyFont="1" applyFill="1" applyBorder="1" applyAlignment="1">
      <alignment horizontal="right"/>
    </xf>
    <xf numFmtId="167" fontId="1" fillId="0" borderId="6" xfId="0" applyNumberFormat="1" applyFont="1" applyBorder="1"/>
    <xf numFmtId="167" fontId="1" fillId="0" borderId="20" xfId="0" applyNumberFormat="1" applyFont="1" applyBorder="1"/>
    <xf numFmtId="167" fontId="1" fillId="0" borderId="7" xfId="0" applyNumberFormat="1" applyFont="1" applyBorder="1"/>
    <xf numFmtId="0" fontId="12" fillId="0" borderId="0" xfId="0" applyFont="1" applyAlignment="1">
      <alignment horizontal="right"/>
    </xf>
    <xf numFmtId="167" fontId="12" fillId="0" borderId="0" xfId="0" applyNumberFormat="1" applyFont="1"/>
    <xf numFmtId="0" fontId="13" fillId="0" borderId="0" xfId="0" applyFont="1" applyAlignment="1">
      <alignment horizontal="right"/>
    </xf>
    <xf numFmtId="167" fontId="11" fillId="3" borderId="21" xfId="0" applyNumberFormat="1" applyFont="1" applyFill="1" applyBorder="1"/>
    <xf numFmtId="167" fontId="3" fillId="0" borderId="20" xfId="0" applyNumberFormat="1" applyFont="1" applyBorder="1"/>
    <xf numFmtId="167" fontId="3" fillId="0" borderId="20" xfId="0" applyNumberFormat="1" applyFont="1" applyBorder="1" applyAlignment="1">
      <alignment horizontal="center"/>
    </xf>
    <xf numFmtId="167" fontId="3" fillId="0" borderId="7" xfId="0" applyNumberFormat="1" applyFont="1" applyBorder="1"/>
    <xf numFmtId="0" fontId="14" fillId="0" borderId="0" xfId="0" applyFont="1" applyAlignment="1">
      <alignment horizontal="center"/>
    </xf>
    <xf numFmtId="0" fontId="15" fillId="2" borderId="8" xfId="0" applyFont="1" applyFill="1" applyBorder="1"/>
    <xf numFmtId="37" fontId="3" fillId="0" borderId="13" xfId="0" applyNumberFormat="1" applyFont="1" applyBorder="1"/>
    <xf numFmtId="37" fontId="3" fillId="2" borderId="22" xfId="0" applyNumberFormat="1" applyFont="1" applyFill="1" applyBorder="1"/>
    <xf numFmtId="37" fontId="3" fillId="2" borderId="23" xfId="0" applyNumberFormat="1" applyFont="1" applyFill="1" applyBorder="1"/>
    <xf numFmtId="37" fontId="3" fillId="2" borderId="24" xfId="0" applyNumberFormat="1" applyFont="1" applyFill="1" applyBorder="1"/>
    <xf numFmtId="167" fontId="3" fillId="0" borderId="10" xfId="0" applyNumberFormat="1" applyFont="1" applyBorder="1"/>
    <xf numFmtId="167" fontId="3" fillId="0" borderId="11" xfId="0" applyNumberFormat="1" applyFont="1" applyBorder="1"/>
    <xf numFmtId="168" fontId="3" fillId="2" borderId="8" xfId="0" applyNumberFormat="1" applyFont="1" applyFill="1" applyBorder="1"/>
    <xf numFmtId="10" fontId="15" fillId="0" borderId="0" xfId="0" applyNumberFormat="1" applyFont="1"/>
    <xf numFmtId="4" fontId="3" fillId="2" borderId="8" xfId="0" applyNumberFormat="1" applyFont="1" applyFill="1" applyBorder="1"/>
    <xf numFmtId="164" fontId="3" fillId="0" borderId="0" xfId="0" applyNumberFormat="1" applyFont="1"/>
    <xf numFmtId="0" fontId="9" fillId="3" borderId="26" xfId="0" applyFont="1" applyFill="1" applyBorder="1" applyAlignment="1">
      <alignment horizontal="center"/>
    </xf>
    <xf numFmtId="0" fontId="3" fillId="0" borderId="19" xfId="0" applyFont="1" applyBorder="1"/>
    <xf numFmtId="2" fontId="3" fillId="0" borderId="0" xfId="0" applyNumberFormat="1" applyFont="1"/>
    <xf numFmtId="0" fontId="11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37" fontId="3" fillId="0" borderId="5" xfId="0" applyNumberFormat="1" applyFont="1" applyBorder="1"/>
    <xf numFmtId="37" fontId="3" fillId="2" borderId="21" xfId="0" applyNumberFormat="1" applyFont="1" applyFill="1" applyBorder="1"/>
    <xf numFmtId="37" fontId="3" fillId="2" borderId="30" xfId="0" applyNumberFormat="1" applyFont="1" applyFill="1" applyBorder="1"/>
    <xf numFmtId="37" fontId="3" fillId="2" borderId="31" xfId="0" applyNumberFormat="1" applyFont="1" applyFill="1" applyBorder="1"/>
    <xf numFmtId="167" fontId="1" fillId="0" borderId="9" xfId="0" applyNumberFormat="1" applyFont="1" applyBorder="1"/>
    <xf numFmtId="167" fontId="11" fillId="3" borderId="22" xfId="0" applyNumberFormat="1" applyFont="1" applyFill="1" applyBorder="1" applyAlignment="1">
      <alignment horizontal="right"/>
    </xf>
    <xf numFmtId="0" fontId="1" fillId="5" borderId="32" xfId="0" applyFont="1" applyFill="1" applyBorder="1" applyAlignment="1">
      <alignment horizontal="center"/>
    </xf>
    <xf numFmtId="0" fontId="1" fillId="5" borderId="33" xfId="0" applyFont="1" applyFill="1" applyBorder="1"/>
    <xf numFmtId="0" fontId="16" fillId="0" borderId="0" xfId="0" applyFont="1" applyAlignment="1">
      <alignment horizontal="right"/>
    </xf>
    <xf numFmtId="0" fontId="3" fillId="0" borderId="10" xfId="0" applyFont="1" applyBorder="1"/>
    <xf numFmtId="4" fontId="1" fillId="0" borderId="10" xfId="0" applyNumberFormat="1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0" fontId="3" fillId="0" borderId="18" xfId="0" applyFont="1" applyBorder="1"/>
    <xf numFmtId="4" fontId="1" fillId="0" borderId="18" xfId="0" applyNumberFormat="1" applyFont="1" applyBorder="1"/>
    <xf numFmtId="4" fontId="3" fillId="0" borderId="18" xfId="0" applyNumberFormat="1" applyFont="1" applyBorder="1"/>
    <xf numFmtId="4" fontId="3" fillId="0" borderId="0" xfId="0" applyNumberFormat="1" applyFont="1"/>
    <xf numFmtId="4" fontId="3" fillId="0" borderId="19" xfId="0" applyNumberFormat="1" applyFont="1" applyBorder="1"/>
    <xf numFmtId="0" fontId="3" fillId="0" borderId="14" xfId="0" applyFont="1" applyBorder="1"/>
    <xf numFmtId="4" fontId="1" fillId="0" borderId="14" xfId="0" applyNumberFormat="1" applyFont="1" applyBorder="1"/>
    <xf numFmtId="4" fontId="3" fillId="0" borderId="14" xfId="0" applyNumberFormat="1" applyFont="1" applyBorder="1"/>
    <xf numFmtId="4" fontId="3" fillId="0" borderId="15" xfId="0" applyNumberFormat="1" applyFont="1" applyBorder="1"/>
    <xf numFmtId="4" fontId="3" fillId="0" borderId="16" xfId="0" applyNumberFormat="1" applyFont="1" applyBorder="1"/>
    <xf numFmtId="0" fontId="1" fillId="0" borderId="10" xfId="0" applyFont="1" applyBorder="1" applyAlignment="1">
      <alignment horizontal="right"/>
    </xf>
    <xf numFmtId="4" fontId="1" fillId="0" borderId="6" xfId="0" applyNumberFormat="1" applyFont="1" applyBorder="1"/>
    <xf numFmtId="4" fontId="1" fillId="0" borderId="20" xfId="0" applyNumberFormat="1" applyFont="1" applyBorder="1"/>
    <xf numFmtId="4" fontId="1" fillId="0" borderId="7" xfId="0" applyNumberFormat="1" applyFont="1" applyBorder="1"/>
    <xf numFmtId="0" fontId="17" fillId="0" borderId="6" xfId="0" applyFont="1" applyBorder="1"/>
    <xf numFmtId="4" fontId="17" fillId="0" borderId="5" xfId="0" applyNumberFormat="1" applyFont="1" applyBorder="1"/>
    <xf numFmtId="4" fontId="16" fillId="0" borderId="6" xfId="0" applyNumberFormat="1" applyFont="1" applyBorder="1"/>
    <xf numFmtId="4" fontId="16" fillId="0" borderId="20" xfId="0" applyNumberFormat="1" applyFont="1" applyBorder="1"/>
    <xf numFmtId="4" fontId="16" fillId="0" borderId="7" xfId="0" applyNumberFormat="1" applyFont="1" applyBorder="1"/>
    <xf numFmtId="0" fontId="17" fillId="0" borderId="0" xfId="0" applyFont="1"/>
    <xf numFmtId="4" fontId="17" fillId="0" borderId="0" xfId="0" applyNumberFormat="1" applyFont="1"/>
    <xf numFmtId="4" fontId="16" fillId="0" borderId="0" xfId="0" applyNumberFormat="1" applyFont="1"/>
    <xf numFmtId="4" fontId="1" fillId="0" borderId="11" xfId="0" applyNumberFormat="1" applyFont="1" applyBorder="1"/>
    <xf numFmtId="4" fontId="1" fillId="0" borderId="0" xfId="0" applyNumberFormat="1" applyFont="1"/>
    <xf numFmtId="0" fontId="1" fillId="0" borderId="6" xfId="0" applyFont="1" applyBorder="1" applyAlignment="1">
      <alignment horizontal="right"/>
    </xf>
    <xf numFmtId="4" fontId="16" fillId="0" borderId="15" xfId="0" applyNumberFormat="1" applyFont="1" applyBorder="1"/>
    <xf numFmtId="4" fontId="16" fillId="0" borderId="16" xfId="0" applyNumberFormat="1" applyFont="1" applyBorder="1"/>
    <xf numFmtId="0" fontId="16" fillId="0" borderId="0" xfId="0" applyFont="1"/>
    <xf numFmtId="4" fontId="16" fillId="0" borderId="14" xfId="0" applyNumberFormat="1" applyFont="1" applyBorder="1"/>
    <xf numFmtId="4" fontId="1" fillId="0" borderId="5" xfId="0" applyNumberFormat="1" applyFont="1" applyBorder="1"/>
    <xf numFmtId="0" fontId="3" fillId="0" borderId="5" xfId="0" applyFont="1" applyBorder="1"/>
    <xf numFmtId="0" fontId="1" fillId="0" borderId="5" xfId="0" applyFont="1" applyBorder="1"/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7" fillId="0" borderId="5" xfId="0" applyFont="1" applyBorder="1"/>
    <xf numFmtId="4" fontId="3" fillId="0" borderId="5" xfId="0" applyNumberFormat="1" applyFont="1" applyBorder="1"/>
    <xf numFmtId="0" fontId="20" fillId="0" borderId="10" xfId="0" applyFont="1" applyBorder="1"/>
    <xf numFmtId="0" fontId="21" fillId="0" borderId="9" xfId="0" applyFont="1" applyBorder="1"/>
    <xf numFmtId="0" fontId="22" fillId="0" borderId="12" xfId="0" applyFont="1" applyBorder="1"/>
    <xf numFmtId="0" fontId="23" fillId="0" borderId="18" xfId="0" applyFont="1" applyBorder="1"/>
    <xf numFmtId="0" fontId="23" fillId="0" borderId="17" xfId="0" applyFont="1" applyBorder="1"/>
    <xf numFmtId="0" fontId="3" fillId="0" borderId="17" xfId="0" applyFont="1" applyBorder="1"/>
    <xf numFmtId="0" fontId="24" fillId="0" borderId="17" xfId="0" applyFont="1" applyBorder="1" applyAlignment="1">
      <alignment horizontal="center"/>
    </xf>
    <xf numFmtId="0" fontId="3" fillId="0" borderId="13" xfId="0" applyFont="1" applyBorder="1"/>
    <xf numFmtId="0" fontId="3" fillId="0" borderId="16" xfId="0" applyFont="1" applyBorder="1"/>
    <xf numFmtId="0" fontId="7" fillId="0" borderId="0" xfId="0" applyFont="1"/>
    <xf numFmtId="4" fontId="1" fillId="7" borderId="0" xfId="0" applyNumberFormat="1" applyFont="1" applyFill="1"/>
    <xf numFmtId="0" fontId="7" fillId="7" borderId="0" xfId="0" applyFont="1" applyFill="1"/>
    <xf numFmtId="0" fontId="7" fillId="7" borderId="8" xfId="0" applyFont="1" applyFill="1" applyBorder="1"/>
    <xf numFmtId="0" fontId="28" fillId="0" borderId="0" xfId="0" applyFont="1"/>
    <xf numFmtId="0" fontId="29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2" fillId="0" borderId="0" xfId="0" applyFont="1"/>
    <xf numFmtId="0" fontId="29" fillId="0" borderId="34" xfId="0" applyFont="1" applyBorder="1" applyAlignment="1">
      <alignment horizontal="center"/>
    </xf>
    <xf numFmtId="0" fontId="30" fillId="0" borderId="35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3" fillId="0" borderId="0" xfId="0" applyFont="1"/>
    <xf numFmtId="0" fontId="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 wrapText="1"/>
    </xf>
    <xf numFmtId="167" fontId="5" fillId="0" borderId="0" xfId="0" applyNumberFormat="1" applyFont="1" applyAlignment="1">
      <alignment horizontal="center" wrapText="1"/>
    </xf>
    <xf numFmtId="10" fontId="5" fillId="0" borderId="0" xfId="0" applyNumberFormat="1" applyFont="1" applyAlignment="1">
      <alignment horizontal="center" wrapText="1"/>
    </xf>
    <xf numFmtId="0" fontId="32" fillId="0" borderId="0" xfId="0" applyFont="1" applyAlignment="1">
      <alignment vertical="center"/>
    </xf>
    <xf numFmtId="0" fontId="25" fillId="8" borderId="0" xfId="0" applyFont="1" applyFill="1"/>
    <xf numFmtId="0" fontId="3" fillId="8" borderId="0" xfId="0" applyFont="1" applyFill="1"/>
    <xf numFmtId="10" fontId="3" fillId="4" borderId="8" xfId="0" applyNumberFormat="1" applyFont="1" applyFill="1" applyBorder="1"/>
    <xf numFmtId="0" fontId="29" fillId="6" borderId="32" xfId="0" applyFont="1" applyFill="1" applyBorder="1" applyAlignment="1">
      <alignment horizontal="center"/>
    </xf>
    <xf numFmtId="0" fontId="29" fillId="6" borderId="33" xfId="0" applyFont="1" applyFill="1" applyBorder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" fillId="0" borderId="0" xfId="0" applyFont="1"/>
    <xf numFmtId="0" fontId="28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  <xf numFmtId="0" fontId="29" fillId="0" borderId="35" xfId="0" applyFont="1" applyBorder="1" applyAlignment="1">
      <alignment horizontal="center"/>
    </xf>
    <xf numFmtId="0" fontId="31" fillId="0" borderId="36" xfId="0" applyFont="1" applyBorder="1"/>
    <xf numFmtId="0" fontId="29" fillId="0" borderId="35" xfId="0" applyFont="1" applyBorder="1" applyAlignment="1">
      <alignment horizontal="left"/>
    </xf>
    <xf numFmtId="0" fontId="31" fillId="0" borderId="36" xfId="0" applyFont="1" applyBorder="1" applyAlignment="1">
      <alignment horizontal="left"/>
    </xf>
    <xf numFmtId="0" fontId="29" fillId="0" borderId="25" xfId="0" applyFont="1" applyBorder="1" applyAlignment="1">
      <alignment horizontal="center"/>
    </xf>
    <xf numFmtId="0" fontId="31" fillId="0" borderId="7" xfId="0" applyFont="1" applyBorder="1"/>
    <xf numFmtId="0" fontId="29" fillId="0" borderId="6" xfId="0" applyFont="1" applyBorder="1" applyAlignment="1">
      <alignment horizontal="center"/>
    </xf>
    <xf numFmtId="0" fontId="31" fillId="0" borderId="20" xfId="0" applyFont="1" applyBorder="1"/>
    <xf numFmtId="0" fontId="29" fillId="5" borderId="1" xfId="0" applyFont="1" applyFill="1" applyBorder="1" applyAlignment="1">
      <alignment horizontal="center" vertical="center"/>
    </xf>
    <xf numFmtId="0" fontId="31" fillId="0" borderId="2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4" fontId="1" fillId="0" borderId="28" xfId="0" applyNumberFormat="1" applyFont="1" applyBorder="1"/>
    <xf numFmtId="0" fontId="1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8D7EA"/>
      <color rgb="FF10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comments7.xml.rels><?xml version="1.0" encoding="UTF-8" standalone="yes"?>
<Relationships xmlns="http://schemas.openxmlformats.org/package/2006/relationships"><Relationship Id="rId1" Type="http://customschemas.google.com/relationships/workbookmetadata" Target="commentsmeta6"/></Relationships>
</file>

<file path=xl/_rels/comments8.xml.rels><?xml version="1.0" encoding="UTF-8" standalone="yes"?>
<Relationships xmlns="http://schemas.openxmlformats.org/package/2006/relationships"><Relationship Id="rId1" Type="http://customschemas.google.com/relationships/workbookmetadata" Target="commentsmeta7"/></Relationships>
</file>

<file path=xl/_rels/comments9.xml.rels><?xml version="1.0" encoding="UTF-8" standalone="yes"?>
<Relationships xmlns="http://schemas.openxmlformats.org/package/2006/relationships"><Relationship Id="rId1" Type="http://customschemas.google.com/relationships/workbookmetadata" Target="commentsmeta8"/></Relationships>
</file>

<file path=xl/_rels/comments10.xml.rels><?xml version="1.0" encoding="UTF-8" standalone="yes"?>
<Relationships xmlns="http://schemas.openxmlformats.org/package/2006/relationships"><Relationship Id="rId1" Type="http://customschemas.google.com/relationships/workbookmetadata" Target="commentsmeta9"/></Relationships>
</file>

<file path=xl/_rels/comments11.xml.rels><?xml version="1.0" encoding="UTF-8" standalone="yes"?>
<Relationships xmlns="http://schemas.openxmlformats.org/package/2006/relationships"><Relationship Id="rId1" Type="http://customschemas.google.com/relationships/workbookmetadata" Target="commentsmeta10"/></Relationships>
</file>

<file path=xl/_rels/comments12.xml.rels><?xml version="1.0" encoding="UTF-8" standalone="yes"?>
<Relationships xmlns="http://schemas.openxmlformats.org/package/2006/relationships"><Relationship Id="rId1" Type="http://customschemas.google.com/relationships/workbookmetadata" Target="commentsmeta11"/></Relationships>
</file>

<file path=xl/_rels/comments13.xml.rels><?xml version="1.0" encoding="UTF-8" standalone="yes"?>
<Relationships xmlns="http://schemas.openxmlformats.org/package/2006/relationships"><Relationship Id="rId1" Type="http://customschemas.google.com/relationships/workbookmetadata" Target="commentsmeta12"/></Relationships>
</file>

<file path=xl/_rels/comments14.xml.rels><?xml version="1.0" encoding="UTF-8" standalone="yes"?>
<Relationships xmlns="http://schemas.openxmlformats.org/package/2006/relationships"><Relationship Id="rId1" Type="http://customschemas.google.com/relationships/workbookmetadata" Target="commentsmeta13"/></Relationships>
</file>

<file path=xl/_rels/comments15.xml.rels><?xml version="1.0" encoding="UTF-8" standalone="yes"?>
<Relationships xmlns="http://schemas.openxmlformats.org/package/2006/relationships"><Relationship Id="rId1" Type="http://customschemas.google.com/relationships/workbookmetadata" Target="commentsmeta14"/></Relationships>
</file>

<file path=xl/_rels/comments16.xml.rels><?xml version="1.0" encoding="UTF-8" standalone="yes"?>
<Relationships xmlns="http://schemas.openxmlformats.org/package/2006/relationships"><Relationship Id="rId1" Type="http://customschemas.google.com/relationships/workbookmetadata" Target="commentsmeta15"/></Relationships>
</file>

<file path=xl/_rels/comments17.xml.rels><?xml version="1.0" encoding="UTF-8" standalone="yes"?>
<Relationships xmlns="http://schemas.openxmlformats.org/package/2006/relationships"><Relationship Id="rId1" Type="http://customschemas.google.com/relationships/workbookmetadata" Target="commentsmeta16"/></Relationships>
</file>

<file path=xl/_rels/comments18.xml.rels><?xml version="1.0" encoding="UTF-8" standalone="yes"?>
<Relationships xmlns="http://schemas.openxmlformats.org/package/2006/relationships"><Relationship Id="rId1" Type="http://customschemas.google.com/relationships/workbookmetadata" Target="commentsmeta17"/></Relationships>
</file>

<file path=xl/_rels/comments19.xml.rels><?xml version="1.0" encoding="UTF-8" standalone="yes"?>
<Relationships xmlns="http://schemas.openxmlformats.org/package/2006/relationships"><Relationship Id="rId1" Type="http://customschemas.google.com/relationships/workbookmetadata" Target="commentsmeta18"/></Relationships>
</file>

<file path=xl/_rels/comments20.xml.rels><?xml version="1.0" encoding="UTF-8" standalone="yes"?>
<Relationships xmlns="http://schemas.openxmlformats.org/package/2006/relationships"><Relationship Id="rId1" Type="http://customschemas.google.com/relationships/workbookmetadata" Target="commentsmeta19"/></Relationships>
</file>

<file path=xl/_rels/comments21.xml.rels><?xml version="1.0" encoding="UTF-8" standalone="yes"?>
<Relationships xmlns="http://schemas.openxmlformats.org/package/2006/relationships"><Relationship Id="rId1" Type="http://customschemas.google.com/relationships/workbookmetadata" Target="commentsmeta20"/></Relationships>
</file>

<file path=xl/_rels/comments22.xml.rels><?xml version="1.0" encoding="UTF-8" standalone="yes"?>
<Relationships xmlns="http://schemas.openxmlformats.org/package/2006/relationships"><Relationship Id="rId1" Type="http://customschemas.google.com/relationships/workbookmetadata" Target="commentsmeta21"/></Relationships>
</file>

<file path=xl/_rels/comments23.xml.rels><?xml version="1.0" encoding="UTF-8" standalone="yes"?>
<Relationships xmlns="http://schemas.openxmlformats.org/package/2006/relationships"><Relationship Id="rId1" Type="http://customschemas.google.com/relationships/workbookmetadata" Target="commentsmeta22"/></Relationships>
</file>

<file path=xl/_rels/comments24.xml.rels><?xml version="1.0" encoding="UTF-8" standalone="yes"?>
<Relationships xmlns="http://schemas.openxmlformats.org/package/2006/relationships"><Relationship Id="rId1" Type="http://customschemas.google.com/relationships/workbookmetadata" Target="commentsmeta23"/></Relationships>
</file>

<file path=xl/_rels/comments25.xml.rels><?xml version="1.0" encoding="UTF-8" standalone="yes"?>
<Relationships xmlns="http://schemas.openxmlformats.org/package/2006/relationships"><Relationship Id="rId1" Type="http://customschemas.google.com/relationships/workbookmetadata" Target="commentsmeta24"/></Relationships>
</file>

<file path=xl/_rels/comments26.xml.rels><?xml version="1.0" encoding="UTF-8" standalone="yes"?>
<Relationships xmlns="http://schemas.openxmlformats.org/package/2006/relationships"><Relationship Id="rId1" Type="http://customschemas.google.com/relationships/workbookmetadata" Target="commentsmeta25"/></Relationships>
</file>

<file path=xl/_rels/comments27.xml.rels><?xml version="1.0" encoding="UTF-8" standalone="yes"?>
<Relationships xmlns="http://schemas.openxmlformats.org/package/2006/relationships"><Relationship Id="rId1" Type="http://customschemas.google.com/relationships/workbookmetadata" Target="commentsmeta26"/></Relationships>
</file>

<file path=xl/_rels/comments28.xml.rels><?xml version="1.0" encoding="UTF-8" standalone="yes"?>
<Relationships xmlns="http://schemas.openxmlformats.org/package/2006/relationships"><Relationship Id="rId1" Type="http://customschemas.google.com/relationships/workbookmetadata" Target="commentsmeta27"/></Relationships>
</file>

<file path=xl/_rels/comments29.xml.rels><?xml version="1.0" encoding="UTF-8" standalone="yes"?>
<Relationships xmlns="http://schemas.openxmlformats.org/package/2006/relationships"><Relationship Id="rId1" Type="http://customschemas.google.com/relationships/workbookmetadata" Target="commentsmeta28"/></Relationships>
</file>

<file path=xl/_rels/comments30.xml.rels><?xml version="1.0" encoding="UTF-8" standalone="yes"?>
<Relationships xmlns="http://schemas.openxmlformats.org/package/2006/relationships"><Relationship Id="rId1" Type="http://customschemas.google.com/relationships/workbookmetadata" Target="commentsmeta29"/></Relationships>
</file>

<file path=xl/_rels/comments31.xml.rels><?xml version="1.0" encoding="UTF-8" standalone="yes"?>
<Relationships xmlns="http://schemas.openxmlformats.org/package/2006/relationships"><Relationship Id="rId1" Type="http://customschemas.google.com/relationships/workbookmetadata" Target="commentsmeta30"/></Relationships>
</file>

<file path=xl/_rels/comments32.xml.rels><?xml version="1.0" encoding="UTF-8" standalone="yes"?>
<Relationships xmlns="http://schemas.openxmlformats.org/package/2006/relationships"><Relationship Id="rId1" Type="http://customschemas.google.com/relationships/workbookmetadata" Target="commentsmeta31"/></Relationships>
</file>

<file path=xl/_rels/comments33.xml.rels><?xml version="1.0" encoding="UTF-8" standalone="yes"?>
<Relationships xmlns="http://schemas.openxmlformats.org/package/2006/relationships"><Relationship Id="rId1" Type="http://customschemas.google.com/relationships/workbookmetadata" Target="commentsmeta32"/></Relationships>
</file>

<file path=xl/_rels/comments34.xml.rels><?xml version="1.0" encoding="UTF-8" standalone="yes"?>
<Relationships xmlns="http://schemas.openxmlformats.org/package/2006/relationships"><Relationship Id="rId1" Type="http://customschemas.google.com/relationships/workbookmetadata" Target="commentsmeta33"/></Relationships>
</file>

<file path=xl/_rels/comments35.xml.rels><?xml version="1.0" encoding="UTF-8" standalone="yes"?>
<Relationships xmlns="http://schemas.openxmlformats.org/package/2006/relationships"><Relationship Id="rId1" Type="http://customschemas.google.com/relationships/workbookmetadata" Target="commentsmeta34"/></Relationships>
</file>

<file path=xl/_rels/comments36.xml.rels><?xml version="1.0" encoding="UTF-8" standalone="yes"?>
<Relationships xmlns="http://schemas.openxmlformats.org/package/2006/relationships"><Relationship Id="rId1" Type="http://customschemas.google.com/relationships/workbookmetadata" Target="commentsmeta35"/></Relationships>
</file>

<file path=xl/_rels/comments37.xml.rels><?xml version="1.0" encoding="UTF-8" standalone="yes"?>
<Relationships xmlns="http://schemas.openxmlformats.org/package/2006/relationships"><Relationship Id="rId1" Type="http://customschemas.google.com/relationships/workbookmetadata" Target="commentsmeta36"/></Relationships>
</file>

<file path=xl/_rels/comments38.xml.rels><?xml version="1.0" encoding="UTF-8" standalone="yes"?>
<Relationships xmlns="http://schemas.openxmlformats.org/package/2006/relationships"><Relationship Id="rId1" Type="http://customschemas.google.com/relationships/workbookmetadata" Target="commentsmeta37"/></Relationships>
</file>

<file path=xl/_rels/comments39.xml.rels><?xml version="1.0" encoding="UTF-8" standalone="yes"?>
<Relationships xmlns="http://schemas.openxmlformats.org/package/2006/relationships"><Relationship Id="rId1" Type="http://customschemas.google.com/relationships/workbookmetadata" Target="commentsmeta38"/></Relationships>
</file>

<file path=xl/_rels/comments40.xml.rels><?xml version="1.0" encoding="UTF-8" standalone="yes"?>
<Relationships xmlns="http://schemas.openxmlformats.org/package/2006/relationships"><Relationship Id="rId1" Type="http://customschemas.google.com/relationships/workbookmetadata" Target="commentsmeta39"/></Relationships>
</file>

<file path=xl/_rels/comments41.xml.rels><?xml version="1.0" encoding="UTF-8" standalone="yes"?>
<Relationships xmlns="http://schemas.openxmlformats.org/package/2006/relationships"><Relationship Id="rId1" Type="http://customschemas.google.com/relationships/workbookmetadata" Target="commentsmeta40"/></Relationships>
</file>

<file path=xl/_rels/comments42.xml.rels><?xml version="1.0" encoding="UTF-8" standalone="yes"?>
<Relationships xmlns="http://schemas.openxmlformats.org/package/2006/relationships"><Relationship Id="rId1" Type="http://customschemas.google.com/relationships/workbookmetadata" Target="commentsmeta41"/></Relationships>
</file>

<file path=xl/_rels/comments43.xml.rels><?xml version="1.0" encoding="UTF-8" standalone="yes"?>
<Relationships xmlns="http://schemas.openxmlformats.org/package/2006/relationships"><Relationship Id="rId1" Type="http://customschemas.google.com/relationships/workbookmetadata" Target="commentsmeta42"/></Relationships>
</file>

<file path=xl/_rels/comments44.xml.rels><?xml version="1.0" encoding="UTF-8" standalone="yes"?>
<Relationships xmlns="http://schemas.openxmlformats.org/package/2006/relationships"><Relationship Id="rId1" Type="http://customschemas.google.com/relationships/workbookmetadata" Target="commentsmeta43"/></Relationships>
</file>

<file path=xl/_rels/comments45.xml.rels><?xml version="1.0" encoding="UTF-8" standalone="yes"?>
<Relationships xmlns="http://schemas.openxmlformats.org/package/2006/relationships"><Relationship Id="rId1" Type="http://customschemas.google.com/relationships/workbookmetadata" Target="commentsmeta44"/></Relationships>
</file>

<file path=xl/_rels/comments46.xml.rels><?xml version="1.0" encoding="UTF-8" standalone="yes"?>
<Relationships xmlns="http://schemas.openxmlformats.org/package/2006/relationships"><Relationship Id="rId1" Type="http://customschemas.google.com/relationships/workbookmetadata" Target="commentsmeta45"/></Relationships>
</file>

<file path=xl/_rels/comments47.xml.rels><?xml version="1.0" encoding="UTF-8" standalone="yes"?>
<Relationships xmlns="http://schemas.openxmlformats.org/package/2006/relationships"><Relationship Id="rId1" Type="http://customschemas.google.com/relationships/workbookmetadata" Target="commentsmeta46"/></Relationships>
</file>

<file path=xl/_rels/comments48.xml.rels><?xml version="1.0" encoding="UTF-8" standalone="yes"?>
<Relationships xmlns="http://schemas.openxmlformats.org/package/2006/relationships"><Relationship Id="rId1" Type="http://customschemas.google.com/relationships/workbookmetadata" Target="commentsmeta47"/></Relationships>
</file>

<file path=xl/_rels/comments49.xml.rels><?xml version="1.0" encoding="UTF-8" standalone="yes"?>
<Relationships xmlns="http://schemas.openxmlformats.org/package/2006/relationships"><Relationship Id="rId1" Type="http://customschemas.google.com/relationships/workbookmetadata" Target="commentsmeta48"/></Relationships>
</file>

<file path=xl/_rels/comments50.xml.rels><?xml version="1.0" encoding="UTF-8" standalone="yes"?>
<Relationships xmlns="http://schemas.openxmlformats.org/package/2006/relationships"><Relationship Id="rId1" Type="http://customschemas.google.com/relationships/workbookmetadata" Target="commentsmeta49"/></Relationships>
</file>

<file path=xl/_rels/comments51.xml.rels><?xml version="1.0" encoding="UTF-8" standalone="yes"?>
<Relationships xmlns="http://schemas.openxmlformats.org/package/2006/relationships"><Relationship Id="rId1" Type="http://customschemas.google.com/relationships/workbookmetadata" Target="commentsmeta5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microsoft.com/office/2017/10/relationships/person" Target="persons/perso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customschemas.google.com/relationships/workbookmetadata" Target="metadata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es Martens" id="{D3B6C3C9-05D2-C04E-89EC-B83C9A82D8EA}" userId="1aecf9c2fa0382be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3" dT="2025-12-07T20:33:53.38" personId="{D3B6C3C9-05D2-C04E-89EC-B83C9A82D8EA}" id="{88EB28A5-43A0-A947-A055-549E399F1354}">
    <text>plaats van zetel van de werkgever is het criterium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3.xml"/><Relationship Id="rId1" Type="http://schemas.openxmlformats.org/officeDocument/2006/relationships/vmlDrawing" Target="../drawings/vmlDrawing33.v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4.xml"/><Relationship Id="rId1" Type="http://schemas.openxmlformats.org/officeDocument/2006/relationships/vmlDrawing" Target="../drawings/vmlDrawing34.v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5.xml"/><Relationship Id="rId1" Type="http://schemas.openxmlformats.org/officeDocument/2006/relationships/vmlDrawing" Target="../drawings/vmlDrawing35.v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6.xml"/><Relationship Id="rId1" Type="http://schemas.openxmlformats.org/officeDocument/2006/relationships/vmlDrawing" Target="../drawings/vmlDrawing36.v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7.xml"/><Relationship Id="rId1" Type="http://schemas.openxmlformats.org/officeDocument/2006/relationships/vmlDrawing" Target="../drawings/vmlDrawing37.v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8.xml"/><Relationship Id="rId1" Type="http://schemas.openxmlformats.org/officeDocument/2006/relationships/vmlDrawing" Target="../drawings/vmlDrawing38.v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9.xml"/><Relationship Id="rId1" Type="http://schemas.openxmlformats.org/officeDocument/2006/relationships/vmlDrawing" Target="../drawings/vmlDrawing39.v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0.xml"/><Relationship Id="rId1" Type="http://schemas.openxmlformats.org/officeDocument/2006/relationships/vmlDrawing" Target="../drawings/vmlDrawing40.v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1.xml"/><Relationship Id="rId1" Type="http://schemas.openxmlformats.org/officeDocument/2006/relationships/vmlDrawing" Target="../drawings/vmlDrawing41.v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2.xml"/><Relationship Id="rId1" Type="http://schemas.openxmlformats.org/officeDocument/2006/relationships/vmlDrawing" Target="../drawings/vmlDrawing42.v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3.xml"/><Relationship Id="rId1" Type="http://schemas.openxmlformats.org/officeDocument/2006/relationships/vmlDrawing" Target="../drawings/vmlDrawing43.v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4.xml"/><Relationship Id="rId1" Type="http://schemas.openxmlformats.org/officeDocument/2006/relationships/vmlDrawing" Target="../drawings/vmlDrawing44.v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5.xml"/><Relationship Id="rId1" Type="http://schemas.openxmlformats.org/officeDocument/2006/relationships/vmlDrawing" Target="../drawings/vmlDrawing45.v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omments" Target="../comments46.xml"/><Relationship Id="rId1" Type="http://schemas.openxmlformats.org/officeDocument/2006/relationships/vmlDrawing" Target="../drawings/vmlDrawing46.v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7.xml"/><Relationship Id="rId1" Type="http://schemas.openxmlformats.org/officeDocument/2006/relationships/vmlDrawing" Target="../drawings/vmlDrawing47.v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8.xml"/><Relationship Id="rId1" Type="http://schemas.openxmlformats.org/officeDocument/2006/relationships/vmlDrawing" Target="../drawings/vmlDrawing48.v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9.xml"/><Relationship Id="rId1" Type="http://schemas.openxmlformats.org/officeDocument/2006/relationships/vmlDrawing" Target="../drawings/vmlDrawing49.vm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0.xml"/><Relationship Id="rId1" Type="http://schemas.openxmlformats.org/officeDocument/2006/relationships/vmlDrawing" Target="../drawings/vmlDrawing50.v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1.xml"/><Relationship Id="rId1" Type="http://schemas.openxmlformats.org/officeDocument/2006/relationships/vmlDrawing" Target="../drawings/vmlDrawing5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02CE6-6370-40DE-9E8B-CD8F2C736449}">
  <dimension ref="A1:J6"/>
  <sheetViews>
    <sheetView workbookViewId="0">
      <selection activeCell="F52" sqref="F52"/>
    </sheetView>
  </sheetViews>
  <sheetFormatPr defaultColWidth="8.875" defaultRowHeight="12.75" x14ac:dyDescent="0.2"/>
  <sheetData>
    <row r="1" spans="1:10" x14ac:dyDescent="0.2">
      <c r="A1" s="163" t="s">
        <v>226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x14ac:dyDescent="0.2">
      <c r="A2" s="164"/>
      <c r="B2" s="164"/>
      <c r="C2" s="164"/>
      <c r="D2" s="164"/>
      <c r="E2" s="164"/>
      <c r="F2" s="164"/>
      <c r="G2" s="164"/>
      <c r="H2" s="164"/>
      <c r="I2" s="164"/>
      <c r="J2" s="164"/>
    </row>
    <row r="3" spans="1:10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4"/>
    </row>
    <row r="4" spans="1:10" x14ac:dyDescent="0.2">
      <c r="A4" s="164"/>
      <c r="B4" s="164"/>
      <c r="C4" s="164"/>
      <c r="D4" s="164"/>
      <c r="E4" s="164"/>
      <c r="F4" s="164"/>
      <c r="G4" s="164"/>
      <c r="H4" s="164"/>
      <c r="I4" s="164"/>
      <c r="J4" s="164"/>
    </row>
    <row r="5" spans="1:10" x14ac:dyDescent="0.2">
      <c r="A5" s="164"/>
      <c r="B5" s="164"/>
      <c r="C5" s="164"/>
      <c r="D5" s="164"/>
      <c r="E5" s="164"/>
      <c r="F5" s="164"/>
      <c r="G5" s="164"/>
      <c r="H5" s="164"/>
      <c r="I5" s="164"/>
      <c r="J5" s="164"/>
    </row>
    <row r="6" spans="1:10" x14ac:dyDescent="0.2">
      <c r="A6" s="164"/>
      <c r="B6" s="164"/>
      <c r="C6" s="164"/>
      <c r="D6" s="164"/>
      <c r="E6" s="164"/>
      <c r="F6" s="164"/>
      <c r="G6" s="164"/>
      <c r="H6" s="164"/>
      <c r="I6" s="164"/>
      <c r="J6" s="164"/>
    </row>
  </sheetData>
  <mergeCells count="1">
    <mergeCell ref="A1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opLeftCell="A10" zoomScale="140" zoomScaleNormal="140" workbookViewId="0">
      <selection activeCell="A28" sqref="A28"/>
    </sheetView>
  </sheetViews>
  <sheetFormatPr defaultColWidth="14.5" defaultRowHeight="15" customHeight="1" x14ac:dyDescent="0.2"/>
  <cols>
    <col min="1" max="1" width="37.875" style="145" customWidth="1"/>
    <col min="2" max="2" width="11" style="145" customWidth="1"/>
    <col min="3" max="3" width="12.5" style="145" customWidth="1"/>
    <col min="4" max="4" width="12.125" style="145" customWidth="1"/>
    <col min="5" max="7" width="11" style="145" customWidth="1"/>
    <col min="8" max="8" width="19.5" style="145" customWidth="1"/>
    <col min="9" max="26" width="11" style="145" customWidth="1"/>
    <col min="27" max="16384" width="14.5" style="145"/>
  </cols>
  <sheetData>
    <row r="1" spans="1:26" ht="12" customHeight="1" x14ac:dyDescent="0.2">
      <c r="A1" s="167" t="s">
        <v>0</v>
      </c>
      <c r="B1" s="168"/>
      <c r="C1" s="169"/>
    </row>
    <row r="2" spans="1:26" ht="6" customHeight="1" x14ac:dyDescent="0.2">
      <c r="A2" s="1"/>
      <c r="B2" s="2"/>
      <c r="C2" s="2"/>
    </row>
    <row r="3" spans="1:26" ht="12" customHeight="1" x14ac:dyDescent="0.2">
      <c r="A3" s="1"/>
      <c r="B3" s="3">
        <v>2026</v>
      </c>
      <c r="D3" s="2"/>
      <c r="E3" s="2"/>
      <c r="F3" s="2"/>
      <c r="G3" s="2"/>
      <c r="H3" s="2"/>
    </row>
    <row r="4" spans="1:26" ht="12" customHeight="1" x14ac:dyDescent="0.2">
      <c r="A4" s="4" t="s">
        <v>1</v>
      </c>
      <c r="B4" s="5">
        <v>0.25</v>
      </c>
      <c r="C4" s="6" t="s">
        <v>2</v>
      </c>
    </row>
    <row r="5" spans="1:26" ht="12" customHeight="1" x14ac:dyDescent="0.2">
      <c r="A5" s="4" t="s">
        <v>3</v>
      </c>
      <c r="B5" s="5">
        <f>B4+5.61%</f>
        <v>0.30609999999999998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 x14ac:dyDescent="0.2"/>
    <row r="7" spans="1:26" ht="12" customHeight="1" x14ac:dyDescent="0.2">
      <c r="A7" s="4" t="s">
        <v>5</v>
      </c>
    </row>
    <row r="8" spans="1:26" ht="12" customHeight="1" x14ac:dyDescent="0.2">
      <c r="A8" s="6" t="s">
        <v>6</v>
      </c>
      <c r="B8" s="8">
        <v>1E-4</v>
      </c>
    </row>
    <row r="9" spans="1:26" ht="12" customHeight="1" x14ac:dyDescent="0.2">
      <c r="A9" s="6" t="s">
        <v>7</v>
      </c>
      <c r="B9" s="8">
        <v>2.3999999999999998E-3</v>
      </c>
    </row>
    <row r="10" spans="1:26" ht="12" customHeight="1" x14ac:dyDescent="0.2">
      <c r="A10" s="6" t="s">
        <v>8</v>
      </c>
      <c r="B10" s="8">
        <v>2.0000000000000001E-4</v>
      </c>
    </row>
    <row r="11" spans="1:26" ht="12" customHeight="1" x14ac:dyDescent="0.2">
      <c r="A11" s="6" t="s">
        <v>9</v>
      </c>
      <c r="B11" s="8">
        <v>1E-4</v>
      </c>
    </row>
    <row r="12" spans="1:26" ht="12" customHeight="1" x14ac:dyDescent="0.2">
      <c r="A12" s="6" t="s">
        <v>10</v>
      </c>
      <c r="B12" s="8">
        <v>1E-3</v>
      </c>
    </row>
    <row r="13" spans="1:26" ht="12" customHeight="1" x14ac:dyDescent="0.2">
      <c r="A13" s="6" t="s">
        <v>11</v>
      </c>
      <c r="B13" s="8">
        <v>1E-3</v>
      </c>
    </row>
    <row r="14" spans="1:26" ht="12" customHeight="1" x14ac:dyDescent="0.2">
      <c r="A14" s="6" t="s">
        <v>12</v>
      </c>
      <c r="B14" s="9">
        <v>1.4999999999999999E-2</v>
      </c>
      <c r="F14" s="9"/>
    </row>
    <row r="15" spans="1:26" ht="12" customHeight="1" x14ac:dyDescent="0.2">
      <c r="B15" s="10">
        <f>SUM(B8:B14)</f>
        <v>1.9799999999999998E-2</v>
      </c>
    </row>
    <row r="16" spans="1:26" ht="12" customHeight="1" x14ac:dyDescent="0.2">
      <c r="B16" s="11"/>
      <c r="C16" s="11"/>
      <c r="D16" s="11"/>
      <c r="E16" s="11"/>
    </row>
    <row r="17" spans="1:26" ht="12" customHeight="1" x14ac:dyDescent="0.2">
      <c r="A17" s="171" t="s">
        <v>13</v>
      </c>
      <c r="B17" s="166"/>
      <c r="C17" s="166"/>
      <c r="D17" s="166"/>
      <c r="E17" s="166"/>
      <c r="F17" s="166"/>
      <c r="G17" s="166"/>
    </row>
    <row r="18" spans="1:26" ht="12" customHeight="1" x14ac:dyDescent="0.2">
      <c r="A18" s="6" t="s">
        <v>14</v>
      </c>
      <c r="B18" s="12">
        <v>1.6899999999999998E-2</v>
      </c>
    </row>
    <row r="19" spans="1:26" ht="12" customHeight="1" x14ac:dyDescent="0.2">
      <c r="B19" s="11"/>
      <c r="C19" s="11"/>
      <c r="D19" s="11"/>
      <c r="E19" s="11"/>
    </row>
    <row r="20" spans="1:26" ht="12" customHeight="1" x14ac:dyDescent="0.2">
      <c r="A20" s="167" t="s">
        <v>15</v>
      </c>
      <c r="B20" s="168"/>
      <c r="C20" s="169"/>
    </row>
    <row r="21" spans="1:26" ht="12" customHeight="1" x14ac:dyDescent="0.2">
      <c r="A21" s="1"/>
      <c r="B21" s="2"/>
      <c r="C21" s="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172" t="s">
        <v>16</v>
      </c>
      <c r="B22" s="166"/>
      <c r="C22" s="166"/>
      <c r="D22" s="16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3" t="s">
        <v>17</v>
      </c>
      <c r="B23" s="14"/>
      <c r="C23" s="14"/>
      <c r="D23" s="14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">
      <c r="A24" s="13" t="s">
        <v>18</v>
      </c>
      <c r="B24" s="14"/>
      <c r="C24" s="14"/>
      <c r="D24" s="14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">
      <c r="A25" s="1"/>
      <c r="B25" s="2"/>
      <c r="C25" s="2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">
      <c r="A26" s="141" t="s">
        <v>251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">
      <c r="A27" s="6" t="s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">
      <c r="A28" s="6" t="s">
        <v>252</v>
      </c>
      <c r="B28" s="6"/>
      <c r="C28" s="6"/>
      <c r="D28" s="6"/>
      <c r="E28" s="6"/>
      <c r="F28" s="6"/>
      <c r="G28" s="6"/>
      <c r="H28" s="6"/>
      <c r="I28" s="6" t="s">
        <v>14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">
      <c r="A29" s="6"/>
      <c r="B29" s="1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">
      <c r="A30" s="141" t="s">
        <v>236</v>
      </c>
      <c r="B30" s="15" t="s">
        <v>14</v>
      </c>
    </row>
    <row r="31" spans="1:26" ht="12" customHeight="1" x14ac:dyDescent="0.2">
      <c r="A31" s="6" t="s">
        <v>237</v>
      </c>
      <c r="B31" s="16">
        <f>517/3</f>
        <v>172.33333333333334</v>
      </c>
      <c r="C31" s="165" t="s">
        <v>20</v>
      </c>
      <c r="D31" s="166"/>
      <c r="E31" s="166"/>
      <c r="F31" s="166"/>
      <c r="G31" s="166"/>
      <c r="H31" s="16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141"/>
      <c r="B32" s="15"/>
      <c r="C32" s="6" t="s">
        <v>238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">
      <c r="A33" s="141"/>
      <c r="B33" s="15"/>
      <c r="C33" s="158" t="s">
        <v>247</v>
      </c>
      <c r="D33" s="159"/>
      <c r="E33" s="159"/>
      <c r="F33" s="159"/>
      <c r="G33" s="159"/>
      <c r="H33" s="159"/>
      <c r="I33" s="159"/>
      <c r="J33" s="159"/>
      <c r="K33" s="159"/>
      <c r="L33" s="15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">
      <c r="A34" s="141"/>
      <c r="B34" s="1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165" t="s">
        <v>239</v>
      </c>
      <c r="B35" s="166"/>
      <c r="C35" s="166"/>
      <c r="D35" s="166"/>
      <c r="E35" s="166"/>
      <c r="F35" s="166"/>
      <c r="G35" s="166"/>
      <c r="H35" s="166"/>
    </row>
    <row r="36" spans="1:26" ht="12" customHeight="1" x14ac:dyDescent="0.2"/>
    <row r="37" spans="1:26" ht="12" customHeight="1" x14ac:dyDescent="0.2">
      <c r="A37" s="167" t="s">
        <v>21</v>
      </c>
      <c r="B37" s="168"/>
      <c r="C37" s="169"/>
    </row>
    <row r="38" spans="1:26" ht="12" customHeight="1" x14ac:dyDescent="0.2">
      <c r="A38" s="6" t="s">
        <v>22</v>
      </c>
      <c r="B38" s="8">
        <v>5.4199999999999998E-2</v>
      </c>
      <c r="C38" s="6" t="s">
        <v>245</v>
      </c>
      <c r="D38" s="6"/>
      <c r="E38" s="6"/>
      <c r="F38" s="6"/>
      <c r="G38" s="6"/>
    </row>
    <row r="39" spans="1:26" ht="12" customHeight="1" x14ac:dyDescent="0.2">
      <c r="A39" s="6" t="s">
        <v>23</v>
      </c>
    </row>
    <row r="40" spans="1:26" ht="12" customHeight="1" x14ac:dyDescent="0.2">
      <c r="A40" s="6" t="s">
        <v>24</v>
      </c>
    </row>
    <row r="41" spans="1:26" ht="12" customHeight="1" x14ac:dyDescent="0.2">
      <c r="A41" s="6" t="s">
        <v>25</v>
      </c>
    </row>
    <row r="42" spans="1:26" ht="12" customHeight="1" x14ac:dyDescent="0.2">
      <c r="A42" s="170" t="s">
        <v>26</v>
      </c>
      <c r="B42" s="166"/>
      <c r="C42" s="166"/>
      <c r="D42" s="166"/>
      <c r="E42" s="166"/>
    </row>
    <row r="43" spans="1:26" ht="12" customHeight="1" x14ac:dyDescent="0.2"/>
    <row r="44" spans="1:26" ht="12" customHeight="1" x14ac:dyDescent="0.2"/>
    <row r="45" spans="1:26" ht="12" customHeight="1" x14ac:dyDescent="0.2"/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</sheetData>
  <mergeCells count="8">
    <mergeCell ref="A35:H35"/>
    <mergeCell ref="A37:C37"/>
    <mergeCell ref="A42:E42"/>
    <mergeCell ref="A1:C1"/>
    <mergeCell ref="A17:G17"/>
    <mergeCell ref="A20:C20"/>
    <mergeCell ref="A22:D22"/>
    <mergeCell ref="C31:H31"/>
  </mergeCells>
  <pageMargins left="0.75000000000000011" right="0.75000000000000011" top="0.4538888888888889" bottom="1" header="0" footer="0"/>
  <pageSetup paperSize="9"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showGridLines="0" zoomScale="150" zoomScaleNormal="150" workbookViewId="0">
      <selection activeCell="A4" sqref="A4"/>
    </sheetView>
  </sheetViews>
  <sheetFormatPr defaultColWidth="14.5" defaultRowHeight="15" customHeight="1" x14ac:dyDescent="0.2"/>
  <cols>
    <col min="1" max="26" width="10.5" customWidth="1"/>
  </cols>
  <sheetData>
    <row r="1" spans="1:26" ht="12" customHeight="1" x14ac:dyDescent="0.2">
      <c r="A1" s="6" t="s">
        <v>232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" customHeight="1" x14ac:dyDescent="0.2">
      <c r="A2" s="6" t="s">
        <v>234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" customHeight="1" x14ac:dyDescent="0.2">
      <c r="A3" s="6" t="s">
        <v>233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showGridLines="0" zoomScale="160" zoomScaleNormal="160" workbookViewId="0">
      <selection activeCell="A3" sqref="A3"/>
    </sheetView>
  </sheetViews>
  <sheetFormatPr defaultColWidth="14.5" defaultRowHeight="15" customHeight="1" x14ac:dyDescent="0.2"/>
  <cols>
    <col min="1" max="26" width="10.5" customWidth="1"/>
  </cols>
  <sheetData>
    <row r="1" spans="1:26" ht="12" customHeight="1" x14ac:dyDescent="0.2">
      <c r="A1" s="6" t="s">
        <v>232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" customHeight="1" x14ac:dyDescent="0.2">
      <c r="A2" s="6" t="s">
        <v>234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" customHeight="1" x14ac:dyDescent="0.2">
      <c r="A3" s="6" t="s">
        <v>235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2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2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5" right="0.75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4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ref="D45:H45" si="7">C45</f>
        <v>0</v>
      </c>
      <c r="E45" s="24">
        <f t="shared" si="7"/>
        <v>0</v>
      </c>
      <c r="F45" s="24">
        <f t="shared" si="7"/>
        <v>0</v>
      </c>
      <c r="G45" s="24">
        <f t="shared" si="7"/>
        <v>0</v>
      </c>
      <c r="H45" s="24">
        <f t="shared" si="7"/>
        <v>0</v>
      </c>
      <c r="I45" s="24">
        <f>H45*92%</f>
        <v>0</v>
      </c>
      <c r="J45" s="24">
        <f>H45</f>
        <v>0</v>
      </c>
      <c r="K45" s="24">
        <f t="shared" ref="K45:N45" si="8">J45</f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9">$B28+($B29*F$44)</f>
        <v>0</v>
      </c>
      <c r="G46" s="24">
        <f t="shared" si="9"/>
        <v>0</v>
      </c>
      <c r="H46" s="24">
        <f t="shared" si="9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10">$B28+($B29*M$44)</f>
        <v>0</v>
      </c>
      <c r="N46" s="24">
        <f t="shared" si="10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1">$B30+($B31*C$44)</f>
        <v>0</v>
      </c>
      <c r="D48" s="44">
        <f t="shared" si="11"/>
        <v>0</v>
      </c>
      <c r="E48" s="44">
        <f t="shared" si="11"/>
        <v>0</v>
      </c>
      <c r="F48" s="44">
        <f t="shared" si="11"/>
        <v>0</v>
      </c>
      <c r="G48" s="44">
        <f t="shared" si="11"/>
        <v>0</v>
      </c>
      <c r="H48" s="44">
        <f t="shared" si="11"/>
        <v>0</v>
      </c>
      <c r="I48" s="44" t="s">
        <v>84</v>
      </c>
      <c r="J48" s="44" t="s">
        <v>84</v>
      </c>
      <c r="K48" s="44">
        <f t="shared" ref="K48:N48" si="12">$B30+($B31*K$44)</f>
        <v>0</v>
      </c>
      <c r="L48" s="44">
        <f t="shared" si="12"/>
        <v>0</v>
      </c>
      <c r="M48" s="44">
        <f t="shared" si="12"/>
        <v>0</v>
      </c>
      <c r="N48" s="44">
        <f t="shared" si="12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3">$B32*D$44</f>
        <v>0</v>
      </c>
      <c r="E49" s="24">
        <f t="shared" si="13"/>
        <v>0</v>
      </c>
      <c r="F49" s="24">
        <f t="shared" si="13"/>
        <v>0</v>
      </c>
      <c r="G49" s="24">
        <f t="shared" si="13"/>
        <v>0</v>
      </c>
      <c r="H49" s="24">
        <f t="shared" si="13"/>
        <v>0</v>
      </c>
      <c r="I49" s="44" t="s">
        <v>84</v>
      </c>
      <c r="J49" s="44" t="s">
        <v>84</v>
      </c>
      <c r="K49" s="24">
        <f t="shared" ref="K49:N49" si="14">$B32*K$44</f>
        <v>0</v>
      </c>
      <c r="L49" s="24">
        <f t="shared" si="14"/>
        <v>0</v>
      </c>
      <c r="M49" s="24">
        <f t="shared" si="14"/>
        <v>0</v>
      </c>
      <c r="N49" s="24">
        <f t="shared" si="14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5">$B33</f>
        <v>0</v>
      </c>
      <c r="D50" s="49">
        <f t="shared" si="15"/>
        <v>0</v>
      </c>
      <c r="E50" s="49">
        <f t="shared" si="15"/>
        <v>0</v>
      </c>
      <c r="F50" s="49">
        <f t="shared" si="15"/>
        <v>0</v>
      </c>
      <c r="G50" s="49">
        <f t="shared" si="15"/>
        <v>0</v>
      </c>
      <c r="H50" s="49">
        <f t="shared" si="15"/>
        <v>0</v>
      </c>
      <c r="I50" s="50" t="s">
        <v>84</v>
      </c>
      <c r="J50" s="50" t="s">
        <v>84</v>
      </c>
      <c r="K50" s="49">
        <f t="shared" ref="K50:N50" si="16">$B33</f>
        <v>0</v>
      </c>
      <c r="L50" s="49">
        <f t="shared" si="16"/>
        <v>0</v>
      </c>
      <c r="M50" s="49">
        <f t="shared" si="16"/>
        <v>0</v>
      </c>
      <c r="N50" s="49">
        <f t="shared" si="16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7">SUM(B45:B50)</f>
        <v>0</v>
      </c>
      <c r="C51" s="53">
        <f t="shared" si="17"/>
        <v>0</v>
      </c>
      <c r="D51" s="54">
        <f t="shared" si="17"/>
        <v>0</v>
      </c>
      <c r="E51" s="54">
        <f t="shared" si="17"/>
        <v>0</v>
      </c>
      <c r="F51" s="54">
        <f t="shared" si="17"/>
        <v>0</v>
      </c>
      <c r="G51" s="54">
        <f t="shared" si="17"/>
        <v>0</v>
      </c>
      <c r="H51" s="54">
        <f t="shared" si="17"/>
        <v>0</v>
      </c>
      <c r="I51" s="54">
        <f t="shared" si="17"/>
        <v>0</v>
      </c>
      <c r="J51" s="54">
        <f t="shared" si="17"/>
        <v>0</v>
      </c>
      <c r="K51" s="54">
        <f t="shared" si="17"/>
        <v>0</v>
      </c>
      <c r="L51" s="54">
        <f t="shared" si="17"/>
        <v>0</v>
      </c>
      <c r="M51" s="54">
        <f t="shared" si="17"/>
        <v>0</v>
      </c>
      <c r="N51" s="54">
        <f t="shared" si="17"/>
        <v>0</v>
      </c>
      <c r="O51" s="54">
        <f t="shared" si="17"/>
        <v>0</v>
      </c>
      <c r="P51" s="55">
        <f t="shared" si="17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8">C45*$A$54</f>
        <v>0</v>
      </c>
      <c r="D54" s="60">
        <f t="shared" si="18"/>
        <v>0</v>
      </c>
      <c r="E54" s="60">
        <f t="shared" si="18"/>
        <v>0</v>
      </c>
      <c r="F54" s="60">
        <f t="shared" si="18"/>
        <v>0</v>
      </c>
      <c r="G54" s="60">
        <f t="shared" si="18"/>
        <v>0</v>
      </c>
      <c r="H54" s="60">
        <f t="shared" si="18"/>
        <v>0</v>
      </c>
      <c r="I54" s="61" t="s">
        <v>84</v>
      </c>
      <c r="J54" s="61" t="s">
        <v>84</v>
      </c>
      <c r="K54" s="60">
        <f t="shared" ref="K54:P54" si="19">K45*$A$54</f>
        <v>0</v>
      </c>
      <c r="L54" s="60">
        <f t="shared" si="19"/>
        <v>0</v>
      </c>
      <c r="M54" s="60">
        <f t="shared" si="19"/>
        <v>0</v>
      </c>
      <c r="N54" s="60">
        <f t="shared" si="19"/>
        <v>0</v>
      </c>
      <c r="O54" s="60">
        <v>0</v>
      </c>
      <c r="P54" s="62">
        <f t="shared" si="19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00000000-0002-0000-0300-000000000000}">
      <formula1>productie</formula1>
    </dataValidation>
    <dataValidation type="list" allowBlank="1" showErrorMessage="1" sqref="B4" xr:uid="{00000000-0002-0000-0300-000001000000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00000000-0002-0000-0400-000000000000}">
      <formula1>productie</formula1>
    </dataValidation>
    <dataValidation type="list" allowBlank="1" showErrorMessage="1" sqref="B4" xr:uid="{00000000-0002-0000-0400-000001000000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3" width="14.5" customWidth="1"/>
    <col min="4" max="4" width="15.875" customWidth="1"/>
    <col min="5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/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0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0</v>
      </c>
      <c r="C39" s="6" t="s">
        <v>248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0</v>
      </c>
      <c r="D43" s="33">
        <f t="shared" si="1"/>
        <v>0</v>
      </c>
      <c r="E43" s="34">
        <v>0.1027</v>
      </c>
      <c r="F43" s="33">
        <f t="shared" ref="F43:P43" si="2">$B$20</f>
        <v>0</v>
      </c>
      <c r="G43" s="33">
        <f t="shared" si="2"/>
        <v>0</v>
      </c>
      <c r="H43" s="33">
        <f t="shared" si="2"/>
        <v>0</v>
      </c>
      <c r="I43" s="33">
        <f t="shared" si="2"/>
        <v>0</v>
      </c>
      <c r="J43" s="33">
        <f t="shared" si="2"/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$B21</f>
        <v>0</v>
      </c>
      <c r="D44" s="38">
        <f t="shared" ref="D44:D45" si="4">C44</f>
        <v>0</v>
      </c>
      <c r="E44" s="39" t="s">
        <v>14</v>
      </c>
      <c r="F44" s="38">
        <f t="shared" ref="F44:F45" si="5">D44</f>
        <v>0</v>
      </c>
      <c r="G44" s="38">
        <f t="shared" ref="G44:I44" si="6">F44</f>
        <v>0</v>
      </c>
      <c r="H44" s="38">
        <f t="shared" si="6"/>
        <v>0</v>
      </c>
      <c r="I44" s="38">
        <f t="shared" si="6"/>
        <v>0</v>
      </c>
      <c r="J44" s="38" t="s">
        <v>14</v>
      </c>
      <c r="K44" s="38">
        <f t="shared" ref="K44:K45" si="7">I44</f>
        <v>0</v>
      </c>
      <c r="L44" s="38">
        <f t="shared" ref="L44:N44" si="8">K44</f>
        <v>0</v>
      </c>
      <c r="M44" s="38">
        <f t="shared" si="8"/>
        <v>0</v>
      </c>
      <c r="N44" s="38">
        <f t="shared" si="8"/>
        <v>0</v>
      </c>
      <c r="O44" s="39" t="s">
        <v>84</v>
      </c>
      <c r="P44" s="40">
        <f t="shared" ref="P44:P45" si="9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ref="G45:I45" si="10">F45</f>
        <v>0</v>
      </c>
      <c r="H45" s="24">
        <f t="shared" si="10"/>
        <v>0</v>
      </c>
      <c r="I45" s="24">
        <f t="shared" si="10"/>
        <v>0</v>
      </c>
      <c r="J45" s="44" t="s">
        <v>84</v>
      </c>
      <c r="K45" s="24">
        <f t="shared" si="7"/>
        <v>0</v>
      </c>
      <c r="L45" s="24">
        <f t="shared" ref="L45:N45" si="11">K45</f>
        <v>0</v>
      </c>
      <c r="M45" s="24">
        <f t="shared" si="11"/>
        <v>0</v>
      </c>
      <c r="N45" s="24">
        <f t="shared" si="11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2">+$B28+($B29*F$44)</f>
        <v>0</v>
      </c>
      <c r="G46" s="24">
        <f t="shared" si="12"/>
        <v>0</v>
      </c>
      <c r="H46" s="24">
        <f t="shared" si="12"/>
        <v>0</v>
      </c>
      <c r="I46" s="24">
        <f t="shared" si="12"/>
        <v>0</v>
      </c>
      <c r="J46" s="44" t="s">
        <v>84</v>
      </c>
      <c r="K46" s="24">
        <f t="shared" ref="K46:N46" si="13">+$B28+($B29*K$21)</f>
        <v>0</v>
      </c>
      <c r="L46" s="24">
        <f t="shared" si="13"/>
        <v>0</v>
      </c>
      <c r="M46" s="24">
        <f t="shared" si="13"/>
        <v>0</v>
      </c>
      <c r="N46" s="24">
        <f t="shared" si="13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MAX(0,IF((G45+G46)&gt;0,((G45+G46)*108%)*(B35+B36+B37)-(B38+B39+B40),0))</f>
        <v>0</v>
      </c>
      <c r="H47" s="24">
        <f>MAX(0,IF((H45+H46)&gt;0,((H45+H46)*108%)*(B35+B36+B37)-(B38+B39+B40),0))</f>
        <v>0</v>
      </c>
      <c r="I47" s="24">
        <f>MAX(0,IF((I45+I46)&gt;0,((I45+I46)*108%)*(B35+B36+B37)-(B38+B39+B40),0))</f>
        <v>0</v>
      </c>
      <c r="J47" s="44" t="s">
        <v>84</v>
      </c>
      <c r="K47" s="24">
        <f>MAX(0,IF((K45+K46)&gt;0,((K45+K46)*108%)*(B35+B36+B37)-(B38+B39+B40),0))</f>
        <v>0</v>
      </c>
      <c r="L47" s="24">
        <f>MAX(0,IF((L45+L46)&gt;0,((L45+L46)*108%)*(B35+B36+B37)-(B38+B39+B40),0))</f>
        <v>0</v>
      </c>
      <c r="M47" s="24">
        <f>MAX(0,IF((M45+M46)&gt;0,((M45+M46)*108%)*(B35+B36+B37)-(B38+B39+B40),0))</f>
        <v>0</v>
      </c>
      <c r="N47" s="24">
        <f>MAX(0,IF((N45+N46)&gt;0,((N45+N46)*108%)*(B35+B36+B37)-(B38+B39+B40),0))</f>
        <v>0</v>
      </c>
      <c r="O47" s="24">
        <f>MAX(0,IF((O45)&gt;0,((O45)*108%)*(B35+B36+B37),0))</f>
        <v>0</v>
      </c>
      <c r="P47" s="45">
        <f>MAX(0,IF((P45+P46)&gt;0,((P45+P46)*108%)*(B35+B36+B37)-(B38+B39+B40),0))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4">$B30+($B31*C$44)</f>
        <v>0</v>
      </c>
      <c r="D48" s="44">
        <f t="shared" si="14"/>
        <v>0</v>
      </c>
      <c r="E48" s="44" t="s">
        <v>84</v>
      </c>
      <c r="F48" s="44">
        <f t="shared" ref="F48:I48" si="15">$B30+($B31*F$44)</f>
        <v>0</v>
      </c>
      <c r="G48" s="44">
        <f t="shared" si="15"/>
        <v>0</v>
      </c>
      <c r="H48" s="44">
        <f t="shared" si="15"/>
        <v>0</v>
      </c>
      <c r="I48" s="44">
        <f t="shared" si="15"/>
        <v>0</v>
      </c>
      <c r="J48" s="44" t="s">
        <v>84</v>
      </c>
      <c r="K48" s="44">
        <f t="shared" ref="K48:N48" si="16">$B30+($B31*K$44)</f>
        <v>0</v>
      </c>
      <c r="L48" s="44">
        <f t="shared" si="16"/>
        <v>0</v>
      </c>
      <c r="M48" s="44">
        <f t="shared" si="16"/>
        <v>0</v>
      </c>
      <c r="N48" s="44">
        <f t="shared" si="16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7">$B32*C$44</f>
        <v>0</v>
      </c>
      <c r="D49" s="24">
        <f t="shared" si="17"/>
        <v>0</v>
      </c>
      <c r="E49" s="44" t="s">
        <v>84</v>
      </c>
      <c r="F49" s="24">
        <f t="shared" ref="F49:I49" si="18">$B32*F$44</f>
        <v>0</v>
      </c>
      <c r="G49" s="24">
        <f t="shared" si="18"/>
        <v>0</v>
      </c>
      <c r="H49" s="24">
        <f t="shared" si="18"/>
        <v>0</v>
      </c>
      <c r="I49" s="24">
        <f t="shared" si="18"/>
        <v>0</v>
      </c>
      <c r="J49" s="44" t="s">
        <v>84</v>
      </c>
      <c r="K49" s="24">
        <f t="shared" ref="K49:N49" si="19">$B32*K$44</f>
        <v>0</v>
      </c>
      <c r="L49" s="24">
        <f t="shared" si="19"/>
        <v>0</v>
      </c>
      <c r="M49" s="24">
        <f t="shared" si="19"/>
        <v>0</v>
      </c>
      <c r="N49" s="24">
        <f t="shared" si="19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20">$B33</f>
        <v>0</v>
      </c>
      <c r="D50" s="49">
        <f t="shared" si="20"/>
        <v>0</v>
      </c>
      <c r="E50" s="50" t="s">
        <v>84</v>
      </c>
      <c r="F50" s="49">
        <f t="shared" ref="F50:I50" si="21">$B33</f>
        <v>0</v>
      </c>
      <c r="G50" s="49">
        <f t="shared" si="21"/>
        <v>0</v>
      </c>
      <c r="H50" s="49">
        <f t="shared" si="21"/>
        <v>0</v>
      </c>
      <c r="I50" s="49">
        <f t="shared" si="21"/>
        <v>0</v>
      </c>
      <c r="J50" s="50" t="s">
        <v>84</v>
      </c>
      <c r="K50" s="49">
        <f t="shared" ref="K50:N50" si="22">$B33</f>
        <v>0</v>
      </c>
      <c r="L50" s="49">
        <f t="shared" si="22"/>
        <v>0</v>
      </c>
      <c r="M50" s="49">
        <f t="shared" si="22"/>
        <v>0</v>
      </c>
      <c r="N50" s="49">
        <f t="shared" si="22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3">SUM(B45:B50)</f>
        <v>0</v>
      </c>
      <c r="C51" s="53">
        <f t="shared" si="23"/>
        <v>0</v>
      </c>
      <c r="D51" s="54">
        <f t="shared" si="23"/>
        <v>0</v>
      </c>
      <c r="E51" s="54">
        <f t="shared" si="23"/>
        <v>0</v>
      </c>
      <c r="F51" s="54">
        <f t="shared" si="23"/>
        <v>0</v>
      </c>
      <c r="G51" s="54">
        <f t="shared" si="23"/>
        <v>0</v>
      </c>
      <c r="H51" s="54">
        <f t="shared" si="23"/>
        <v>0</v>
      </c>
      <c r="I51" s="54">
        <f t="shared" si="23"/>
        <v>0</v>
      </c>
      <c r="J51" s="54">
        <f t="shared" si="23"/>
        <v>0</v>
      </c>
      <c r="K51" s="54">
        <f t="shared" si="23"/>
        <v>0</v>
      </c>
      <c r="L51" s="54">
        <f t="shared" si="23"/>
        <v>0</v>
      </c>
      <c r="M51" s="54">
        <f t="shared" si="23"/>
        <v>0</v>
      </c>
      <c r="N51" s="54">
        <f t="shared" si="23"/>
        <v>0</v>
      </c>
      <c r="O51" s="54">
        <f t="shared" si="23"/>
        <v>0</v>
      </c>
      <c r="P51" s="55">
        <f t="shared" si="23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4">(C45*108%)*$A$54</f>
        <v>0</v>
      </c>
      <c r="D54" s="60">
        <f t="shared" si="24"/>
        <v>0</v>
      </c>
      <c r="E54" s="61" t="s">
        <v>84</v>
      </c>
      <c r="F54" s="60">
        <f t="shared" ref="F54:I54" si="25">(F45*108%)*$A$54</f>
        <v>0</v>
      </c>
      <c r="G54" s="60">
        <f t="shared" si="25"/>
        <v>0</v>
      </c>
      <c r="H54" s="60">
        <f t="shared" si="25"/>
        <v>0</v>
      </c>
      <c r="I54" s="60">
        <f t="shared" si="25"/>
        <v>0</v>
      </c>
      <c r="J54" s="61" t="s">
        <v>84</v>
      </c>
      <c r="K54" s="60">
        <f t="shared" ref="K54:P54" si="26">(K45*108%)*$A$54</f>
        <v>0</v>
      </c>
      <c r="L54" s="60">
        <f t="shared" si="26"/>
        <v>0</v>
      </c>
      <c r="M54" s="60">
        <f t="shared" si="26"/>
        <v>0</v>
      </c>
      <c r="N54" s="60">
        <f t="shared" si="26"/>
        <v>0</v>
      </c>
      <c r="O54" s="60">
        <v>0</v>
      </c>
      <c r="P54" s="62">
        <f t="shared" si="26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500-000000000000}">
      <formula1>artiesten</formula1>
    </dataValidation>
    <dataValidation type="list" allowBlank="1" showErrorMessage="1" sqref="B5" xr:uid="{00000000-0002-0000-0500-00000100000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249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>MAX(0,IF((C37+C38)&gt;0,((C37+C38)*108%)*($B$27+$B$28+$B$29)-(($B$30+$B$31+$B$32)*(C$35+C$36)),0))</f>
        <v>0</v>
      </c>
      <c r="D39" s="24">
        <f t="shared" ref="D39:E39" si="3">MAX(0,IF((D37+D38)&gt;0,((D37+D38)*108%)*($B$27+$B$28+$B$29)-(($B$30+$B$31+$B$32)*(D$35+D$36)),0))</f>
        <v>0</v>
      </c>
      <c r="E39" s="24">
        <f t="shared" si="3"/>
        <v>0</v>
      </c>
      <c r="F39" s="24">
        <f t="shared" ref="F39:N39" si="4">MAX(0,IF((F37+F38)&gt;0,((F37+F38)*108%)*($B$27+$B$28+$B$29)-(($B$30+$B$31+$B$32)*(F$35+F$36)),0))</f>
        <v>0</v>
      </c>
      <c r="G39" s="24">
        <f t="shared" si="4"/>
        <v>0</v>
      </c>
      <c r="H39" s="24">
        <f t="shared" si="4"/>
        <v>0</v>
      </c>
      <c r="I39" s="24">
        <f t="shared" si="4"/>
        <v>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0</v>
      </c>
      <c r="N39" s="45">
        <f t="shared" si="4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5">$B23*(C35+C36)</f>
        <v>0</v>
      </c>
      <c r="D40" s="44">
        <f t="shared" si="5"/>
        <v>0</v>
      </c>
      <c r="E40" s="44">
        <f t="shared" si="5"/>
        <v>0</v>
      </c>
      <c r="F40" s="44">
        <f t="shared" si="5"/>
        <v>0</v>
      </c>
      <c r="G40" s="44">
        <f t="shared" si="5"/>
        <v>0</v>
      </c>
      <c r="H40" s="44">
        <f t="shared" si="5"/>
        <v>0</v>
      </c>
      <c r="I40" s="44">
        <f t="shared" si="5"/>
        <v>0</v>
      </c>
      <c r="J40" s="44">
        <f t="shared" si="5"/>
        <v>0</v>
      </c>
      <c r="K40" s="44">
        <f t="shared" si="5"/>
        <v>0</v>
      </c>
      <c r="L40" s="44">
        <f t="shared" si="5"/>
        <v>0</v>
      </c>
      <c r="M40" s="44">
        <f t="shared" si="5"/>
        <v>0</v>
      </c>
      <c r="N40" s="46">
        <f t="shared" si="5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6">$B24*(C35+C36)</f>
        <v>0</v>
      </c>
      <c r="D41" s="24">
        <f t="shared" si="6"/>
        <v>0</v>
      </c>
      <c r="E41" s="24">
        <f t="shared" si="6"/>
        <v>0</v>
      </c>
      <c r="F41" s="24">
        <f t="shared" si="6"/>
        <v>0</v>
      </c>
      <c r="G41" s="24">
        <f t="shared" si="6"/>
        <v>0</v>
      </c>
      <c r="H41" s="24">
        <f t="shared" si="6"/>
        <v>0</v>
      </c>
      <c r="I41" s="24">
        <f t="shared" si="6"/>
        <v>0</v>
      </c>
      <c r="J41" s="24">
        <f t="shared" si="6"/>
        <v>0</v>
      </c>
      <c r="K41" s="24">
        <f t="shared" si="6"/>
        <v>0</v>
      </c>
      <c r="L41" s="24">
        <f t="shared" si="6"/>
        <v>0</v>
      </c>
      <c r="M41" s="24">
        <f t="shared" si="6"/>
        <v>0</v>
      </c>
      <c r="N41" s="45">
        <f t="shared" si="6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7">$B25*(C35+C36)</f>
        <v>0</v>
      </c>
      <c r="D42" s="49">
        <f t="shared" si="7"/>
        <v>0</v>
      </c>
      <c r="E42" s="49">
        <f t="shared" si="7"/>
        <v>0</v>
      </c>
      <c r="F42" s="49">
        <f t="shared" si="7"/>
        <v>0</v>
      </c>
      <c r="G42" s="49">
        <f t="shared" si="7"/>
        <v>0</v>
      </c>
      <c r="H42" s="49">
        <f t="shared" si="7"/>
        <v>0</v>
      </c>
      <c r="I42" s="49">
        <f t="shared" si="7"/>
        <v>0</v>
      </c>
      <c r="J42" s="49">
        <f t="shared" si="7"/>
        <v>0</v>
      </c>
      <c r="K42" s="49">
        <f t="shared" si="7"/>
        <v>0</v>
      </c>
      <c r="L42" s="49">
        <f t="shared" si="7"/>
        <v>0</v>
      </c>
      <c r="M42" s="49">
        <f t="shared" si="7"/>
        <v>0</v>
      </c>
      <c r="N42" s="51">
        <f t="shared" si="7"/>
        <v>0</v>
      </c>
    </row>
    <row r="43" spans="1:26" ht="12" customHeight="1" x14ac:dyDescent="0.2">
      <c r="B43" s="52">
        <f t="shared" ref="B43:N43" si="8">SUM(B37:B42)</f>
        <v>0</v>
      </c>
      <c r="C43" s="53">
        <f t="shared" si="8"/>
        <v>0</v>
      </c>
      <c r="D43" s="54">
        <f t="shared" si="8"/>
        <v>0</v>
      </c>
      <c r="E43" s="54">
        <f t="shared" si="8"/>
        <v>0</v>
      </c>
      <c r="F43" s="54">
        <f t="shared" si="8"/>
        <v>0</v>
      </c>
      <c r="G43" s="54">
        <f t="shared" si="8"/>
        <v>0</v>
      </c>
      <c r="H43" s="54">
        <f t="shared" si="8"/>
        <v>0</v>
      </c>
      <c r="I43" s="54">
        <f t="shared" si="8"/>
        <v>0</v>
      </c>
      <c r="J43" s="54">
        <f t="shared" si="8"/>
        <v>0</v>
      </c>
      <c r="K43" s="54">
        <f t="shared" si="8"/>
        <v>0</v>
      </c>
      <c r="L43" s="54">
        <f t="shared" si="8"/>
        <v>0</v>
      </c>
      <c r="M43" s="54">
        <f t="shared" si="8"/>
        <v>0</v>
      </c>
      <c r="N43" s="55">
        <f t="shared" si="8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9">(C37*108%)*$A$46</f>
        <v>0</v>
      </c>
      <c r="D46" s="60">
        <f t="shared" si="9"/>
        <v>0</v>
      </c>
      <c r="E46" s="60">
        <f t="shared" si="9"/>
        <v>0</v>
      </c>
      <c r="F46" s="60">
        <f t="shared" si="9"/>
        <v>0</v>
      </c>
      <c r="G46" s="60">
        <f t="shared" si="9"/>
        <v>0</v>
      </c>
      <c r="H46" s="60">
        <f t="shared" si="9"/>
        <v>0</v>
      </c>
      <c r="I46" s="60">
        <f t="shared" si="9"/>
        <v>0</v>
      </c>
      <c r="J46" s="60">
        <f t="shared" si="9"/>
        <v>0</v>
      </c>
      <c r="K46" s="60">
        <f t="shared" si="9"/>
        <v>0</v>
      </c>
      <c r="L46" s="60">
        <f t="shared" si="9"/>
        <v>0</v>
      </c>
      <c r="M46" s="60">
        <f t="shared" si="9"/>
        <v>0</v>
      </c>
      <c r="N46" s="62">
        <f t="shared" si="9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600-000000000000}">
      <formula1>artiesten</formula1>
    </dataValidation>
    <dataValidation type="list" allowBlank="1" showErrorMessage="1" sqref="B5" xr:uid="{00000000-0002-0000-0600-00000100000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44.875" defaultRowHeight="15" customHeight="1" x14ac:dyDescent="0.2"/>
  <cols>
    <col min="2" max="2" width="26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E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 t="shared" ref="F33:N33" si="4">MAX(0,IF((F32)&gt;0,((F32)*108%)*($B$23+$B$24+$B$25)-((($B$26+$B27+$B28)*F31)),0))</f>
        <v>0</v>
      </c>
      <c r="G33" s="24">
        <f t="shared" si="4"/>
        <v>0</v>
      </c>
      <c r="H33" s="24">
        <f t="shared" si="4"/>
        <v>0</v>
      </c>
      <c r="I33" s="24">
        <f t="shared" si="4"/>
        <v>0</v>
      </c>
      <c r="J33" s="24">
        <f t="shared" si="4"/>
        <v>0</v>
      </c>
      <c r="K33" s="24">
        <f t="shared" si="4"/>
        <v>0</v>
      </c>
      <c r="L33" s="24">
        <f t="shared" si="4"/>
        <v>0</v>
      </c>
      <c r="M33" s="24">
        <f t="shared" si="4"/>
        <v>0</v>
      </c>
      <c r="N33" s="45">
        <f t="shared" si="4"/>
        <v>0</v>
      </c>
    </row>
    <row r="34" spans="1:14" ht="12" customHeight="1" x14ac:dyDescent="0.2">
      <c r="A34" s="6"/>
      <c r="B34" s="52">
        <f t="shared" ref="B34:N34" si="5">SUM(B32:B33)</f>
        <v>0</v>
      </c>
      <c r="C34" s="53">
        <f t="shared" si="5"/>
        <v>0</v>
      </c>
      <c r="D34" s="54">
        <f t="shared" si="5"/>
        <v>0</v>
      </c>
      <c r="E34" s="54">
        <f t="shared" si="5"/>
        <v>0</v>
      </c>
      <c r="F34" s="54">
        <f t="shared" si="5"/>
        <v>0</v>
      </c>
      <c r="G34" s="54">
        <f t="shared" si="5"/>
        <v>0</v>
      </c>
      <c r="H34" s="54">
        <f t="shared" si="5"/>
        <v>0</v>
      </c>
      <c r="I34" s="54">
        <f t="shared" si="5"/>
        <v>0</v>
      </c>
      <c r="J34" s="54">
        <f t="shared" si="5"/>
        <v>0</v>
      </c>
      <c r="K34" s="54">
        <f t="shared" si="5"/>
        <v>0</v>
      </c>
      <c r="L34" s="54">
        <f t="shared" si="5"/>
        <v>0</v>
      </c>
      <c r="M34" s="54">
        <f t="shared" si="5"/>
        <v>0</v>
      </c>
      <c r="N34" s="55">
        <f t="shared" si="5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6">(108%*D32)*$A$37</f>
        <v>0</v>
      </c>
      <c r="E37" s="60">
        <f t="shared" si="6"/>
        <v>0</v>
      </c>
      <c r="F37" s="60">
        <f t="shared" si="6"/>
        <v>0</v>
      </c>
      <c r="G37" s="60">
        <f t="shared" si="6"/>
        <v>0</v>
      </c>
      <c r="H37" s="60">
        <f t="shared" si="6"/>
        <v>0</v>
      </c>
      <c r="I37" s="60">
        <f t="shared" si="6"/>
        <v>0</v>
      </c>
      <c r="J37" s="60">
        <f t="shared" si="6"/>
        <v>0</v>
      </c>
      <c r="K37" s="60">
        <f t="shared" si="6"/>
        <v>0</v>
      </c>
      <c r="L37" s="60">
        <f t="shared" si="6"/>
        <v>0</v>
      </c>
      <c r="M37" s="60">
        <f t="shared" si="6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700-000000000000}">
      <formula1>artiesten</formula1>
    </dataValidation>
    <dataValidation type="list" allowBlank="1" showErrorMessage="1" sqref="B5" xr:uid="{00000000-0002-0000-0700-000001000000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00000000-0002-0000-0800-000000000000}">
      <formula1>artiesten</formula1>
    </dataValidation>
    <dataValidation type="list" allowBlank="1" showErrorMessage="1" sqref="B5" xr:uid="{00000000-0002-0000-0800-000001000000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3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3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ref="G44:I44" si="11">F44</f>
        <v>0</v>
      </c>
      <c r="H44" s="24">
        <f t="shared" si="11"/>
        <v>0</v>
      </c>
      <c r="I44" s="24">
        <f t="shared" si="11"/>
        <v>0</v>
      </c>
      <c r="J44" s="44" t="s">
        <v>84</v>
      </c>
      <c r="K44" s="24">
        <f t="shared" si="8"/>
        <v>0</v>
      </c>
      <c r="L44" s="24">
        <f t="shared" ref="L44:N44" si="12">K44</f>
        <v>0</v>
      </c>
      <c r="M44" s="24">
        <f t="shared" si="12"/>
        <v>0</v>
      </c>
      <c r="N44" s="24">
        <f t="shared" si="12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3">+$B27+($B28*F$43)</f>
        <v>0</v>
      </c>
      <c r="G45" s="24">
        <f t="shared" si="13"/>
        <v>0</v>
      </c>
      <c r="H45" s="24">
        <f t="shared" si="13"/>
        <v>0</v>
      </c>
      <c r="I45" s="24">
        <f t="shared" si="13"/>
        <v>0</v>
      </c>
      <c r="J45" s="44" t="s">
        <v>84</v>
      </c>
      <c r="K45" s="24">
        <f t="shared" ref="K45:N45" si="14">+$B27+($B28*K$43)</f>
        <v>0</v>
      </c>
      <c r="L45" s="24">
        <f t="shared" si="14"/>
        <v>0</v>
      </c>
      <c r="M45" s="24">
        <f t="shared" si="14"/>
        <v>0</v>
      </c>
      <c r="N45" s="24">
        <f t="shared" si="14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5">MAX(0,IF((F44+F45)&gt;0,((F44+F45)*108%)*($B34+$B35+$B36)-($B37+$B38+$B39),0))</f>
        <v>0</v>
      </c>
      <c r="G46" s="24">
        <f t="shared" si="15"/>
        <v>0</v>
      </c>
      <c r="H46" s="24">
        <f t="shared" si="15"/>
        <v>0</v>
      </c>
      <c r="I46" s="24">
        <f t="shared" si="15"/>
        <v>0</v>
      </c>
      <c r="J46" s="44" t="s">
        <v>84</v>
      </c>
      <c r="K46" s="24">
        <f t="shared" ref="K46:N46" si="16">MAX(0,IF((K44+K45)&gt;0,((K44+K45)*108%)*($B34+$B35+$B36)-($B37+$B38+$B39),0))</f>
        <v>0</v>
      </c>
      <c r="L46" s="24">
        <f t="shared" si="16"/>
        <v>0</v>
      </c>
      <c r="M46" s="24">
        <f t="shared" si="16"/>
        <v>0</v>
      </c>
      <c r="N46" s="24">
        <f t="shared" si="16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7">$B29+($B30*C$43)</f>
        <v>0</v>
      </c>
      <c r="D47" s="44">
        <f t="shared" si="17"/>
        <v>0</v>
      </c>
      <c r="E47" s="44" t="s">
        <v>84</v>
      </c>
      <c r="F47" s="44">
        <f t="shared" ref="F47:I47" si="18">$B29+($B30*F$43)</f>
        <v>0</v>
      </c>
      <c r="G47" s="44">
        <f t="shared" si="18"/>
        <v>0</v>
      </c>
      <c r="H47" s="44">
        <f t="shared" si="18"/>
        <v>0</v>
      </c>
      <c r="I47" s="44">
        <f t="shared" si="18"/>
        <v>0</v>
      </c>
      <c r="J47" s="44" t="s">
        <v>84</v>
      </c>
      <c r="K47" s="44">
        <f t="shared" ref="K47:N47" si="19">$B29+($B30*K$43)</f>
        <v>0</v>
      </c>
      <c r="L47" s="44">
        <f t="shared" si="19"/>
        <v>0</v>
      </c>
      <c r="M47" s="44">
        <f t="shared" si="19"/>
        <v>0</v>
      </c>
      <c r="N47" s="44">
        <f t="shared" si="19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20">$B31*C$43</f>
        <v>0</v>
      </c>
      <c r="D48" s="24">
        <f t="shared" si="20"/>
        <v>0</v>
      </c>
      <c r="E48" s="44" t="s">
        <v>84</v>
      </c>
      <c r="F48" s="24">
        <f t="shared" ref="F48:I48" si="21">$B31*F$43</f>
        <v>0</v>
      </c>
      <c r="G48" s="24">
        <f t="shared" si="21"/>
        <v>0</v>
      </c>
      <c r="H48" s="24">
        <f t="shared" si="21"/>
        <v>0</v>
      </c>
      <c r="I48" s="24">
        <f t="shared" si="21"/>
        <v>0</v>
      </c>
      <c r="J48" s="44" t="s">
        <v>84</v>
      </c>
      <c r="K48" s="24">
        <f t="shared" ref="K48:N48" si="22">$B31*K$43</f>
        <v>0</v>
      </c>
      <c r="L48" s="24">
        <f t="shared" si="22"/>
        <v>0</v>
      </c>
      <c r="M48" s="24">
        <f t="shared" si="22"/>
        <v>0</v>
      </c>
      <c r="N48" s="24">
        <f t="shared" si="22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3">$B32</f>
        <v>0</v>
      </c>
      <c r="D49" s="49">
        <f t="shared" si="23"/>
        <v>0</v>
      </c>
      <c r="E49" s="50" t="s">
        <v>84</v>
      </c>
      <c r="F49" s="49">
        <f t="shared" ref="F49:I49" si="24">$B32</f>
        <v>0</v>
      </c>
      <c r="G49" s="49">
        <f t="shared" si="24"/>
        <v>0</v>
      </c>
      <c r="H49" s="49">
        <f t="shared" si="24"/>
        <v>0</v>
      </c>
      <c r="I49" s="49">
        <f t="shared" si="24"/>
        <v>0</v>
      </c>
      <c r="J49" s="50" t="s">
        <v>84</v>
      </c>
      <c r="K49" s="49">
        <f t="shared" ref="K49:N49" si="25">$B32</f>
        <v>0</v>
      </c>
      <c r="L49" s="49">
        <f t="shared" si="25"/>
        <v>0</v>
      </c>
      <c r="M49" s="49">
        <f t="shared" si="25"/>
        <v>0</v>
      </c>
      <c r="N49" s="49">
        <f t="shared" si="25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6">SUM(B44:B49)</f>
        <v>0</v>
      </c>
      <c r="C50" s="53">
        <f t="shared" si="26"/>
        <v>0</v>
      </c>
      <c r="D50" s="54">
        <f t="shared" si="26"/>
        <v>0</v>
      </c>
      <c r="E50" s="54">
        <f t="shared" si="26"/>
        <v>0</v>
      </c>
      <c r="F50" s="54">
        <f t="shared" si="26"/>
        <v>0</v>
      </c>
      <c r="G50" s="54">
        <f t="shared" si="26"/>
        <v>0</v>
      </c>
      <c r="H50" s="54">
        <f t="shared" si="26"/>
        <v>0</v>
      </c>
      <c r="I50" s="54">
        <f t="shared" si="26"/>
        <v>0</v>
      </c>
      <c r="J50" s="54">
        <f t="shared" si="26"/>
        <v>0</v>
      </c>
      <c r="K50" s="54">
        <f t="shared" si="26"/>
        <v>0</v>
      </c>
      <c r="L50" s="54">
        <f t="shared" si="26"/>
        <v>0</v>
      </c>
      <c r="M50" s="54">
        <f t="shared" si="26"/>
        <v>0</v>
      </c>
      <c r="N50" s="54">
        <f t="shared" si="26"/>
        <v>0</v>
      </c>
      <c r="O50" s="54">
        <f t="shared" si="26"/>
        <v>0</v>
      </c>
      <c r="P50" s="55">
        <f t="shared" si="26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7">(C44*108%)*$A$53</f>
        <v>0</v>
      </c>
      <c r="D53" s="60">
        <f t="shared" si="27"/>
        <v>0</v>
      </c>
      <c r="E53" s="61" t="s">
        <v>84</v>
      </c>
      <c r="F53" s="60">
        <f t="shared" ref="F53:I53" si="28">(F44*108%)*$A$53</f>
        <v>0</v>
      </c>
      <c r="G53" s="60">
        <f t="shared" si="28"/>
        <v>0</v>
      </c>
      <c r="H53" s="60">
        <f t="shared" si="28"/>
        <v>0</v>
      </c>
      <c r="I53" s="60">
        <f t="shared" si="28"/>
        <v>0</v>
      </c>
      <c r="J53" s="61" t="s">
        <v>84</v>
      </c>
      <c r="K53" s="60">
        <f t="shared" ref="K53:P53" si="29">(K44*108%)*$A$53</f>
        <v>0</v>
      </c>
      <c r="L53" s="60">
        <f t="shared" si="29"/>
        <v>0</v>
      </c>
      <c r="M53" s="60">
        <f t="shared" si="29"/>
        <v>0</v>
      </c>
      <c r="N53" s="60">
        <f t="shared" si="29"/>
        <v>0</v>
      </c>
      <c r="O53" s="60">
        <v>0</v>
      </c>
      <c r="P53" s="62">
        <f t="shared" si="29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900-000000000000}">
      <formula1>arbeiders</formula1>
    </dataValidation>
    <dataValidation type="list" allowBlank="1" showErrorMessage="1" sqref="B5" xr:uid="{00000000-0002-0000-0900-00000100000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0000000-0002-0000-0A00-000000000000}">
      <formula1>arbeiders</formula1>
    </dataValidation>
    <dataValidation type="list" allowBlank="1" showErrorMessage="1" sqref="B5" xr:uid="{00000000-0002-0000-0A00-00000100000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Z1002"/>
  <sheetViews>
    <sheetView tabSelected="1" topLeftCell="A83" workbookViewId="0">
      <selection activeCell="E124" sqref="E124"/>
    </sheetView>
  </sheetViews>
  <sheetFormatPr defaultColWidth="14.5" defaultRowHeight="15" customHeight="1" x14ac:dyDescent="0.2"/>
  <cols>
    <col min="1" max="1" width="48.625" style="145" customWidth="1"/>
    <col min="2" max="2" width="30.875" style="145" customWidth="1"/>
    <col min="3" max="7" width="11" style="145" customWidth="1"/>
    <col min="8" max="8" width="1.5" style="145" customWidth="1"/>
    <col min="9" max="9" width="11" style="145" customWidth="1"/>
    <col min="10" max="10" width="11.875" style="145" customWidth="1"/>
    <col min="11" max="11" width="12.5" style="145" customWidth="1"/>
    <col min="12" max="12" width="1.5" style="145" customWidth="1"/>
    <col min="13" max="26" width="11" style="145" customWidth="1"/>
    <col min="27" max="16384" width="14.5" style="145"/>
  </cols>
  <sheetData>
    <row r="1" spans="1:26" ht="12" customHeight="1" x14ac:dyDescent="0.2">
      <c r="A1" s="87" t="s">
        <v>27</v>
      </c>
      <c r="B1" s="88" t="s">
        <v>136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2">
      <c r="A2" s="89" t="s">
        <v>137</v>
      </c>
      <c r="B2" s="4"/>
      <c r="C2" s="153" t="str">
        <f>'bediende 1A'!B3</f>
        <v xml:space="preserve"> </v>
      </c>
      <c r="D2" s="153" t="str">
        <f>'bediende 1B'!B3</f>
        <v xml:space="preserve"> </v>
      </c>
      <c r="E2" s="153" t="str">
        <f>'bediende 1C'!B3</f>
        <v xml:space="preserve"> </v>
      </c>
      <c r="F2" s="153" t="str">
        <f>'bediende 1D'!B3</f>
        <v xml:space="preserve"> </v>
      </c>
      <c r="G2" s="153" t="str">
        <f>'bediende 1E'!B3</f>
        <v xml:space="preserve"> 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2">
      <c r="A3" s="89" t="s">
        <v>138</v>
      </c>
      <c r="B3" s="4"/>
      <c r="C3" s="153" t="str">
        <f>'bediende 1A'!B4</f>
        <v xml:space="preserve"> </v>
      </c>
      <c r="D3" s="153" t="str">
        <f>'bediende 1B'!B4</f>
        <v xml:space="preserve"> </v>
      </c>
      <c r="E3" s="153" t="str">
        <f>'bediende 1C'!B4</f>
        <v xml:space="preserve"> </v>
      </c>
      <c r="F3" s="153" t="str">
        <f>'bediende 1D'!B4</f>
        <v xml:space="preserve"> </v>
      </c>
      <c r="G3" s="153" t="str">
        <f>'bediende 1E'!B4</f>
        <v xml:space="preserve"> 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">
      <c r="A4" s="89" t="s">
        <v>139</v>
      </c>
      <c r="B4" s="4"/>
      <c r="C4" s="154" t="str">
        <f>'bediende 1A'!B5</f>
        <v xml:space="preserve"> </v>
      </c>
      <c r="D4" s="154" t="str">
        <f>'bediende 1B'!B5</f>
        <v xml:space="preserve"> </v>
      </c>
      <c r="E4" s="154" t="str">
        <f>'bediende 1C'!B5</f>
        <v xml:space="preserve"> </v>
      </c>
      <c r="F4" s="154" t="str">
        <f>'bediende 1D'!B5</f>
        <v xml:space="preserve"> </v>
      </c>
      <c r="G4" s="154" t="str">
        <f>'bediende 1E'!B5</f>
        <v xml:space="preserve"> 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">
      <c r="A5" s="90" t="s">
        <v>140</v>
      </c>
      <c r="B5" s="91">
        <f t="shared" ref="B5:B9" si="0">SUM(C5:G5)</f>
        <v>0</v>
      </c>
      <c r="C5" s="92">
        <f>'bediende 1A'!B45+'bediende 1A'!B46</f>
        <v>0</v>
      </c>
      <c r="D5" s="93">
        <f>'bediende 1B'!B45+'bediende 1B'!B46</f>
        <v>0</v>
      </c>
      <c r="E5" s="93">
        <f>'bediende 1C'!B45+'bediende 1C'!B46</f>
        <v>0</v>
      </c>
      <c r="F5" s="93">
        <f>'bediende 1D'!B45+'bediende 1D'!B46</f>
        <v>0</v>
      </c>
      <c r="G5" s="94">
        <f>'bediende 1E'!B45+'bediende 1E'!B46</f>
        <v>0</v>
      </c>
    </row>
    <row r="6" spans="1:26" ht="12" customHeight="1" x14ac:dyDescent="0.2">
      <c r="A6" s="95" t="s">
        <v>141</v>
      </c>
      <c r="B6" s="96">
        <f t="shared" si="0"/>
        <v>0</v>
      </c>
      <c r="C6" s="97">
        <f>'bediende 1A'!B47</f>
        <v>0</v>
      </c>
      <c r="D6" s="98">
        <f>'bediende 1B'!B47</f>
        <v>0</v>
      </c>
      <c r="E6" s="98">
        <f>'bediende 1C'!B47</f>
        <v>0</v>
      </c>
      <c r="F6" s="98">
        <f>'bediende 1D'!B47</f>
        <v>0</v>
      </c>
      <c r="G6" s="99">
        <f>'bediende 1E'!B47</f>
        <v>0</v>
      </c>
    </row>
    <row r="7" spans="1:26" ht="12" customHeight="1" x14ac:dyDescent="0.2">
      <c r="A7" s="95" t="s">
        <v>142</v>
      </c>
      <c r="B7" s="96">
        <f t="shared" si="0"/>
        <v>0</v>
      </c>
      <c r="C7" s="97">
        <f>'bediende 1A'!B48</f>
        <v>0</v>
      </c>
      <c r="D7" s="98">
        <f>'bediende 1B'!B48</f>
        <v>0</v>
      </c>
      <c r="E7" s="98">
        <f>'bediende 1C'!B48</f>
        <v>0</v>
      </c>
      <c r="F7" s="98">
        <f>'bediende 1D'!B48</f>
        <v>0</v>
      </c>
      <c r="G7" s="99">
        <f>'bediende 1E'!B48</f>
        <v>0</v>
      </c>
    </row>
    <row r="8" spans="1:26" ht="12" customHeight="1" x14ac:dyDescent="0.2">
      <c r="A8" s="95" t="s">
        <v>143</v>
      </c>
      <c r="B8" s="96">
        <f t="shared" si="0"/>
        <v>0</v>
      </c>
      <c r="C8" s="97">
        <f>'bediende 1A'!B49</f>
        <v>0</v>
      </c>
      <c r="D8" s="98">
        <f>'bediende 1B'!B49</f>
        <v>0</v>
      </c>
      <c r="E8" s="98">
        <f>'bediende 1C'!B49</f>
        <v>0</v>
      </c>
      <c r="F8" s="98">
        <f>'bediende 1D'!B49</f>
        <v>0</v>
      </c>
      <c r="G8" s="99">
        <f>'bediende 1E'!B49</f>
        <v>0</v>
      </c>
    </row>
    <row r="9" spans="1:26" ht="12" customHeight="1" x14ac:dyDescent="0.2">
      <c r="A9" s="100" t="s">
        <v>144</v>
      </c>
      <c r="B9" s="101">
        <f t="shared" si="0"/>
        <v>0</v>
      </c>
      <c r="C9" s="102">
        <f>'bediende 1A'!B50</f>
        <v>0</v>
      </c>
      <c r="D9" s="103">
        <f>'bediende 1B'!B50</f>
        <v>0</v>
      </c>
      <c r="E9" s="103">
        <f>'bediende 1C'!B50</f>
        <v>0</v>
      </c>
      <c r="F9" s="103">
        <f>'bediende 1D'!B50</f>
        <v>0</v>
      </c>
      <c r="G9" s="104">
        <f>'bediende 1E'!B50</f>
        <v>0</v>
      </c>
    </row>
    <row r="10" spans="1:26" ht="12" customHeight="1" x14ac:dyDescent="0.2">
      <c r="A10" s="105" t="s">
        <v>145</v>
      </c>
      <c r="B10" s="91">
        <f t="shared" ref="B10:G10" si="1">SUM(B5:B9)</f>
        <v>0</v>
      </c>
      <c r="C10" s="106">
        <f t="shared" si="1"/>
        <v>0</v>
      </c>
      <c r="D10" s="107">
        <f t="shared" si="1"/>
        <v>0</v>
      </c>
      <c r="E10" s="107">
        <f t="shared" si="1"/>
        <v>0</v>
      </c>
      <c r="F10" s="107">
        <f t="shared" si="1"/>
        <v>0</v>
      </c>
      <c r="G10" s="108">
        <f t="shared" si="1"/>
        <v>0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 x14ac:dyDescent="0.2">
      <c r="A11" s="109" t="s">
        <v>92</v>
      </c>
      <c r="B11" s="110">
        <f>SUM(C11:G11)</f>
        <v>0</v>
      </c>
      <c r="C11" s="111">
        <f>'bediende 1A'!B54</f>
        <v>0</v>
      </c>
      <c r="D11" s="112">
        <f>'bediende 1B'!B54</f>
        <v>0</v>
      </c>
      <c r="E11" s="112">
        <f>'bediende 1C'!B54</f>
        <v>0</v>
      </c>
      <c r="F11" s="112">
        <f>'bediende 1D'!B54</f>
        <v>0</v>
      </c>
      <c r="G11" s="113">
        <f>'bediende 1E'!B54</f>
        <v>0</v>
      </c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 spans="1:26" ht="12" customHeight="1" x14ac:dyDescent="0.2">
      <c r="A12" s="114"/>
      <c r="B12" s="115"/>
      <c r="C12" s="116"/>
      <c r="D12" s="116"/>
      <c r="E12" s="116"/>
      <c r="F12" s="116"/>
      <c r="G12" s="116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 spans="1:26" ht="12" customHeight="1" x14ac:dyDescent="0.2">
      <c r="A13" s="87" t="s">
        <v>27</v>
      </c>
      <c r="B13" s="88" t="s">
        <v>146</v>
      </c>
      <c r="C13" s="4"/>
      <c r="D13" s="4"/>
      <c r="E13" s="4"/>
      <c r="F13" s="4"/>
      <c r="G13" s="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 spans="1:26" ht="12" customHeight="1" x14ac:dyDescent="0.2">
      <c r="A14" s="89" t="s">
        <v>137</v>
      </c>
      <c r="B14" s="4"/>
      <c r="C14" s="155" t="str">
        <f>'bediende 2A'!B3</f>
        <v xml:space="preserve"> </v>
      </c>
      <c r="D14" s="155" t="str">
        <f>'bediende 2B'!B3</f>
        <v xml:space="preserve"> </v>
      </c>
      <c r="E14" s="155" t="str">
        <f>'bediende 2C'!B3</f>
        <v xml:space="preserve"> </v>
      </c>
      <c r="F14" s="155" t="str">
        <f>'bediende 2D'!B3</f>
        <v xml:space="preserve"> </v>
      </c>
      <c r="G14" s="155" t="str">
        <f>'bediende 2E'!B3</f>
        <v xml:space="preserve"> </v>
      </c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 spans="1:26" ht="12" customHeight="1" x14ac:dyDescent="0.2">
      <c r="A15" s="89" t="s">
        <v>138</v>
      </c>
      <c r="B15" s="4"/>
      <c r="C15" s="155" t="str">
        <f>'bediende 2A'!B4</f>
        <v xml:space="preserve"> </v>
      </c>
      <c r="D15" s="155" t="str">
        <f>'bediende 2B'!B4</f>
        <v xml:space="preserve"> </v>
      </c>
      <c r="E15" s="155" t="str">
        <f>'bediende 2C'!B4</f>
        <v xml:space="preserve"> </v>
      </c>
      <c r="F15" s="155" t="str">
        <f>'bediende 2D'!B4</f>
        <v xml:space="preserve"> </v>
      </c>
      <c r="G15" s="155" t="str">
        <f>'bediende 2E'!B4</f>
        <v xml:space="preserve"> </v>
      </c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 spans="1:26" ht="12" customHeight="1" x14ac:dyDescent="0.2">
      <c r="A16" s="89" t="s">
        <v>139</v>
      </c>
      <c r="B16" s="4"/>
      <c r="C16" s="154" t="str">
        <f>'bediende 2A'!B5</f>
        <v xml:space="preserve"> </v>
      </c>
      <c r="D16" s="154" t="str">
        <f>'bediende 2B'!B5</f>
        <v xml:space="preserve"> </v>
      </c>
      <c r="E16" s="154" t="str">
        <f>'bediende 2C'!B5</f>
        <v xml:space="preserve"> </v>
      </c>
      <c r="F16" s="154" t="str">
        <f>'bediende 2D'!B5</f>
        <v xml:space="preserve"> </v>
      </c>
      <c r="G16" s="154" t="str">
        <f>'bediende 2E'!B5</f>
        <v xml:space="preserve"> </v>
      </c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 spans="1:26" ht="12" customHeight="1" x14ac:dyDescent="0.2">
      <c r="A17" s="90" t="s">
        <v>140</v>
      </c>
      <c r="B17" s="91">
        <f t="shared" ref="B17:B21" si="2">SUM(C17:G17)</f>
        <v>0</v>
      </c>
      <c r="C17" s="92">
        <f>'bediende 2A'!$B39+'bediende 2A'!$B40</f>
        <v>0</v>
      </c>
      <c r="D17" s="93">
        <f>'bediende 2B'!$B39+'bediende 2B'!$B40</f>
        <v>0</v>
      </c>
      <c r="E17" s="93">
        <f>'bediende 2C'!$B39+'bediende 2C'!$B40</f>
        <v>0</v>
      </c>
      <c r="F17" s="93">
        <f>'bediende 2D'!$B39+'bediende 2D'!$B40</f>
        <v>0</v>
      </c>
      <c r="G17" s="94">
        <f>'bediende 2E'!$B39+'bediende 2E'!$B40</f>
        <v>0</v>
      </c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 spans="1:26" ht="12" customHeight="1" x14ac:dyDescent="0.2">
      <c r="A18" s="95" t="s">
        <v>141</v>
      </c>
      <c r="B18" s="96">
        <f t="shared" si="2"/>
        <v>0</v>
      </c>
      <c r="C18" s="97">
        <f>'bediende 2A'!$B41</f>
        <v>0</v>
      </c>
      <c r="D18" s="98">
        <f>'bediende 2B'!$B41</f>
        <v>0</v>
      </c>
      <c r="E18" s="98">
        <f>'bediende 2C'!$B41</f>
        <v>0</v>
      </c>
      <c r="F18" s="98">
        <f>'bediende 2D'!$B41</f>
        <v>0</v>
      </c>
      <c r="G18" s="99">
        <f>'bediende 2E'!$B41</f>
        <v>0</v>
      </c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 spans="1:26" ht="12" customHeight="1" x14ac:dyDescent="0.2">
      <c r="A19" s="95" t="s">
        <v>142</v>
      </c>
      <c r="B19" s="96">
        <f t="shared" si="2"/>
        <v>0</v>
      </c>
      <c r="C19" s="97">
        <f>'bediende 2A'!$B42</f>
        <v>0</v>
      </c>
      <c r="D19" s="98">
        <f>'bediende 2B'!$B42</f>
        <v>0</v>
      </c>
      <c r="E19" s="98">
        <f>'bediende 2C'!$B42</f>
        <v>0</v>
      </c>
      <c r="F19" s="98">
        <f>'bediende 2D'!$B42</f>
        <v>0</v>
      </c>
      <c r="G19" s="99">
        <f>'bediende 2E'!$B42</f>
        <v>0</v>
      </c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 spans="1:26" ht="12" customHeight="1" x14ac:dyDescent="0.2">
      <c r="A20" s="95" t="s">
        <v>143</v>
      </c>
      <c r="B20" s="96">
        <f t="shared" si="2"/>
        <v>0</v>
      </c>
      <c r="C20" s="97">
        <f>'bediende 2A'!$B43</f>
        <v>0</v>
      </c>
      <c r="D20" s="98">
        <f>'bediende 2B'!$B43</f>
        <v>0</v>
      </c>
      <c r="E20" s="98">
        <f>'bediende 2C'!$B43</f>
        <v>0</v>
      </c>
      <c r="F20" s="98">
        <f>'bediende 2D'!$B43</f>
        <v>0</v>
      </c>
      <c r="G20" s="99">
        <f>'bediende 2E'!$B43</f>
        <v>0</v>
      </c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spans="1:26" ht="12" customHeight="1" x14ac:dyDescent="0.2">
      <c r="A21" s="100" t="s">
        <v>144</v>
      </c>
      <c r="B21" s="101">
        <f t="shared" si="2"/>
        <v>0</v>
      </c>
      <c r="C21" s="102">
        <f>'bediende 2A'!$B44</f>
        <v>0</v>
      </c>
      <c r="D21" s="103">
        <f>'bediende 2B'!$B44</f>
        <v>0</v>
      </c>
      <c r="E21" s="103">
        <f>'bediende 2C'!$B44</f>
        <v>0</v>
      </c>
      <c r="F21" s="103">
        <f>'bediende 2D'!$B44</f>
        <v>0</v>
      </c>
      <c r="G21" s="104">
        <f>'bediende 2E'!$B44</f>
        <v>0</v>
      </c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spans="1:26" ht="12" customHeight="1" x14ac:dyDescent="0.2">
      <c r="A22" s="105" t="s">
        <v>145</v>
      </c>
      <c r="B22" s="91">
        <f t="shared" ref="B22:G22" si="3">SUM(B17:B21)</f>
        <v>0</v>
      </c>
      <c r="C22" s="106">
        <f t="shared" si="3"/>
        <v>0</v>
      </c>
      <c r="D22" s="107">
        <f t="shared" si="3"/>
        <v>0</v>
      </c>
      <c r="E22" s="107">
        <f t="shared" si="3"/>
        <v>0</v>
      </c>
      <c r="F22" s="107">
        <f t="shared" si="3"/>
        <v>0</v>
      </c>
      <c r="G22" s="108">
        <f t="shared" si="3"/>
        <v>0</v>
      </c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spans="1:26" ht="12" customHeight="1" x14ac:dyDescent="0.2">
      <c r="A23" s="109" t="s">
        <v>92</v>
      </c>
      <c r="B23" s="110">
        <f>SUM(C23:G23)</f>
        <v>0</v>
      </c>
      <c r="C23" s="111">
        <f>'bediende 2A'!$B48</f>
        <v>0</v>
      </c>
      <c r="D23" s="112">
        <f>'bediende 2B'!$B48</f>
        <v>0</v>
      </c>
      <c r="E23" s="112">
        <f>'bediende 2C'!$B48</f>
        <v>0</v>
      </c>
      <c r="F23" s="112">
        <f>'bediende 2D'!$B48</f>
        <v>0</v>
      </c>
      <c r="G23" s="113">
        <f>'bediende 2E'!$B48</f>
        <v>0</v>
      </c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spans="1:26" ht="12" customHeight="1" x14ac:dyDescent="0.2">
      <c r="B24" s="15"/>
    </row>
    <row r="25" spans="1:26" ht="12" customHeight="1" x14ac:dyDescent="0.2">
      <c r="A25" s="87" t="s">
        <v>27</v>
      </c>
      <c r="B25" s="88" t="s">
        <v>147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">
      <c r="A26" s="89" t="s">
        <v>137</v>
      </c>
      <c r="B26" s="4"/>
      <c r="C26" s="153" t="str">
        <f>'kunstenaar 3A'!B3</f>
        <v xml:space="preserve"> </v>
      </c>
      <c r="D26" s="153" t="str">
        <f>'kunstenaar 3B'!B3</f>
        <v xml:space="preserve"> </v>
      </c>
      <c r="E26" s="153" t="str">
        <f>'kunstenaar 3C'!B3</f>
        <v xml:space="preserve"> </v>
      </c>
      <c r="F26" s="153" t="str">
        <f>'kunstenaar 3D'!B3</f>
        <v xml:space="preserve"> </v>
      </c>
      <c r="G26" s="153" t="str">
        <f>'kunstenaar 3E'!B3</f>
        <v xml:space="preserve"> 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">
      <c r="A27" s="89" t="s">
        <v>138</v>
      </c>
      <c r="B27" s="4"/>
      <c r="C27" s="153" t="str">
        <f>'kunstenaar 3A'!B4</f>
        <v xml:space="preserve"> </v>
      </c>
      <c r="D27" s="153" t="str">
        <f>'kunstenaar 3B'!B4</f>
        <v xml:space="preserve"> </v>
      </c>
      <c r="E27" s="153" t="str">
        <f>'kunstenaar 3C'!B4</f>
        <v xml:space="preserve"> </v>
      </c>
      <c r="F27" s="153" t="str">
        <f>'kunstenaar 3D'!B4</f>
        <v xml:space="preserve"> </v>
      </c>
      <c r="G27" s="153" t="str">
        <f>'kunstenaar 3E'!B4</f>
        <v xml:space="preserve"> 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">
      <c r="A28" s="89" t="s">
        <v>139</v>
      </c>
      <c r="B28" s="4"/>
      <c r="C28" s="153" t="str">
        <f>'kunstenaar 3A'!B5</f>
        <v xml:space="preserve"> </v>
      </c>
      <c r="D28" s="153" t="str">
        <f>'kunstenaar 3B'!B5</f>
        <v xml:space="preserve"> </v>
      </c>
      <c r="E28" s="153" t="str">
        <f>'kunstenaar 3C'!B5</f>
        <v xml:space="preserve"> </v>
      </c>
      <c r="F28" s="153" t="str">
        <f>'kunstenaar 3D'!B5</f>
        <v xml:space="preserve"> </v>
      </c>
      <c r="G28" s="153" t="str">
        <f>'kunstenaar 3E'!B5</f>
        <v xml:space="preserve"> 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">
      <c r="A29" s="90" t="s">
        <v>140</v>
      </c>
      <c r="B29" s="117">
        <f t="shared" ref="B29:B33" si="4">SUM(C29:G29)</f>
        <v>0</v>
      </c>
      <c r="C29" s="93">
        <f>'kunstenaar 3A'!B45+'kunstenaar 3A'!B46</f>
        <v>0</v>
      </c>
      <c r="D29" s="93">
        <f>'kunstenaar 3B'!B45+'kunstenaar 3B'!B46</f>
        <v>0</v>
      </c>
      <c r="E29" s="93">
        <f>'kunstenaar 3C'!B45+'kunstenaar 3C'!B46</f>
        <v>0</v>
      </c>
      <c r="F29" s="93">
        <f>'kunstenaar 3D'!B45+'kunstenaar 3D'!B46</f>
        <v>0</v>
      </c>
      <c r="G29" s="94">
        <f>'kunstenaar 3E'!B45+'kunstenaar 3E'!B46</f>
        <v>0</v>
      </c>
    </row>
    <row r="30" spans="1:26" ht="12" customHeight="1" x14ac:dyDescent="0.2">
      <c r="A30" s="95" t="s">
        <v>141</v>
      </c>
      <c r="B30" s="118">
        <f t="shared" si="4"/>
        <v>0</v>
      </c>
      <c r="C30" s="98">
        <f>'kunstenaar 3A'!B47</f>
        <v>0</v>
      </c>
      <c r="D30" s="98">
        <f>'kunstenaar 3B'!B47</f>
        <v>0</v>
      </c>
      <c r="E30" s="98">
        <f>'kunstenaar 3C'!B47</f>
        <v>0</v>
      </c>
      <c r="F30" s="98">
        <f>'kunstenaar 3D'!B47</f>
        <v>0</v>
      </c>
      <c r="G30" s="99">
        <f>'kunstenaar 3E'!B47</f>
        <v>0</v>
      </c>
    </row>
    <row r="31" spans="1:26" ht="12" customHeight="1" x14ac:dyDescent="0.2">
      <c r="A31" s="95" t="s">
        <v>142</v>
      </c>
      <c r="B31" s="118">
        <f t="shared" si="4"/>
        <v>0</v>
      </c>
      <c r="C31" s="98">
        <f>'kunstenaar 3A'!B48</f>
        <v>0</v>
      </c>
      <c r="D31" s="98">
        <f>'kunstenaar 3B'!B48</f>
        <v>0</v>
      </c>
      <c r="E31" s="98">
        <f>'kunstenaar 3C'!B48</f>
        <v>0</v>
      </c>
      <c r="F31" s="98">
        <f>'kunstenaar 3D'!B48</f>
        <v>0</v>
      </c>
      <c r="G31" s="99">
        <f>'kunstenaar 3E'!B48</f>
        <v>0</v>
      </c>
    </row>
    <row r="32" spans="1:26" ht="12" customHeight="1" x14ac:dyDescent="0.2">
      <c r="A32" s="95" t="s">
        <v>143</v>
      </c>
      <c r="B32" s="118">
        <f t="shared" si="4"/>
        <v>0</v>
      </c>
      <c r="C32" s="98">
        <f>'kunstenaar 3A'!B49</f>
        <v>0</v>
      </c>
      <c r="D32" s="98">
        <f>'kunstenaar 3B'!B49</f>
        <v>0</v>
      </c>
      <c r="E32" s="98">
        <f>'kunstenaar 3C'!B49</f>
        <v>0</v>
      </c>
      <c r="F32" s="98">
        <f>'kunstenaar 3D'!B49</f>
        <v>0</v>
      </c>
      <c r="G32" s="99">
        <f>'kunstenaar 3E'!B49</f>
        <v>0</v>
      </c>
    </row>
    <row r="33" spans="1:26" ht="12" customHeight="1" x14ac:dyDescent="0.2">
      <c r="A33" s="95" t="s">
        <v>144</v>
      </c>
      <c r="B33" s="118">
        <f t="shared" si="4"/>
        <v>0</v>
      </c>
      <c r="C33" s="98">
        <f>'kunstenaar 3A'!B50</f>
        <v>0</v>
      </c>
      <c r="D33" s="98">
        <f>'kunstenaar 3B'!B50</f>
        <v>0</v>
      </c>
      <c r="E33" s="98">
        <f>'kunstenaar 3C'!B50</f>
        <v>0</v>
      </c>
      <c r="F33" s="98">
        <f>'kunstenaar 3D'!B50</f>
        <v>0</v>
      </c>
      <c r="G33" s="99">
        <f>'kunstenaar 3E'!B50</f>
        <v>0</v>
      </c>
    </row>
    <row r="34" spans="1:26" ht="12" customHeight="1" x14ac:dyDescent="0.2">
      <c r="A34" s="119" t="s">
        <v>145</v>
      </c>
      <c r="B34" s="107">
        <f t="shared" ref="B34:G34" si="5">SUM(B29:B33)</f>
        <v>0</v>
      </c>
      <c r="C34" s="107">
        <f t="shared" si="5"/>
        <v>0</v>
      </c>
      <c r="D34" s="107">
        <f t="shared" si="5"/>
        <v>0</v>
      </c>
      <c r="E34" s="107">
        <f t="shared" si="5"/>
        <v>0</v>
      </c>
      <c r="F34" s="107">
        <f t="shared" si="5"/>
        <v>0</v>
      </c>
      <c r="G34" s="108">
        <f t="shared" si="5"/>
        <v>0</v>
      </c>
    </row>
    <row r="35" spans="1:26" ht="12" customHeight="1" x14ac:dyDescent="0.2">
      <c r="A35" s="109" t="s">
        <v>92</v>
      </c>
      <c r="B35" s="112">
        <f>SUM(C35:G35)</f>
        <v>0</v>
      </c>
      <c r="C35" s="120">
        <f>'kunstenaar 3A'!B54</f>
        <v>0</v>
      </c>
      <c r="D35" s="120">
        <f>'kunstenaar 3B'!B54</f>
        <v>0</v>
      </c>
      <c r="E35" s="120">
        <f>'kunstenaar 3C'!B54</f>
        <v>0</v>
      </c>
      <c r="F35" s="120">
        <f>'kunstenaar 3D'!B54</f>
        <v>0</v>
      </c>
      <c r="G35" s="121">
        <f>'kunstenaar 3E'!B54</f>
        <v>0</v>
      </c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</row>
    <row r="36" spans="1:26" ht="12" customHeight="1" x14ac:dyDescent="0.2">
      <c r="B36" s="15"/>
    </row>
    <row r="37" spans="1:26" ht="12" customHeight="1" x14ac:dyDescent="0.2">
      <c r="A37" s="87" t="s">
        <v>27</v>
      </c>
      <c r="B37" s="88" t="s">
        <v>148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">
      <c r="A38" s="89" t="s">
        <v>137</v>
      </c>
      <c r="B38" s="4"/>
      <c r="C38" s="153" t="str">
        <f>'kunstenaar 4A'!B3</f>
        <v xml:space="preserve"> </v>
      </c>
      <c r="D38" s="153" t="str">
        <f>'kunstenaar 4B'!B3</f>
        <v xml:space="preserve"> </v>
      </c>
      <c r="E38" s="153" t="str">
        <f>'kunstenaar 4C'!B3</f>
        <v xml:space="preserve"> </v>
      </c>
      <c r="F38" s="153" t="str">
        <f>'kunstenaar 4D'!B3</f>
        <v xml:space="preserve"> </v>
      </c>
      <c r="G38" s="153" t="str">
        <f>'kunstenaar 4E'!B3</f>
        <v xml:space="preserve"> 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">
      <c r="A39" s="89" t="s">
        <v>138</v>
      </c>
      <c r="B39" s="4"/>
      <c r="C39" s="153" t="str">
        <f>'kunstenaar 4A'!B4</f>
        <v xml:space="preserve"> </v>
      </c>
      <c r="D39" s="153" t="str">
        <f>'kunstenaar 4B'!B4</f>
        <v xml:space="preserve"> </v>
      </c>
      <c r="E39" s="153" t="str">
        <f>'kunstenaar 4C'!B4</f>
        <v xml:space="preserve"> </v>
      </c>
      <c r="F39" s="153" t="str">
        <f>'kunstenaar 4D'!B4</f>
        <v xml:space="preserve"> </v>
      </c>
      <c r="G39" s="153" t="str">
        <f>'kunstenaar 4E'!B4</f>
        <v xml:space="preserve"> 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">
      <c r="A40" s="89" t="s">
        <v>139</v>
      </c>
      <c r="B40" s="4"/>
      <c r="C40" s="153" t="str">
        <f>'kunstenaar 4A'!B5</f>
        <v xml:space="preserve"> </v>
      </c>
      <c r="D40" s="153" t="str">
        <f>'kunstenaar 4B'!B5</f>
        <v xml:space="preserve"> </v>
      </c>
      <c r="E40" s="153" t="str">
        <f>'kunstenaar 4C'!B5</f>
        <v xml:space="preserve"> </v>
      </c>
      <c r="F40" s="153" t="str">
        <f>'kunstenaar 4D'!B5</f>
        <v xml:space="preserve"> </v>
      </c>
      <c r="G40" s="153" t="str">
        <f>'kunstenaar 4E'!B5</f>
        <v xml:space="preserve"> 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">
      <c r="A41" s="90" t="s">
        <v>140</v>
      </c>
      <c r="B41" s="117">
        <f t="shared" ref="B41:B45" si="6">SUM(C41:G41)</f>
        <v>0</v>
      </c>
      <c r="C41" s="92">
        <f>'kunstenaar 4A'!$B37+'kunstenaar 4A'!$B38</f>
        <v>0</v>
      </c>
      <c r="D41" s="93">
        <f>'kunstenaar 4B'!$B37+'kunstenaar 4B'!$B38</f>
        <v>0</v>
      </c>
      <c r="E41" s="93">
        <f>'kunstenaar 4C'!$B37+'kunstenaar 4C'!$B38</f>
        <v>0</v>
      </c>
      <c r="F41" s="93">
        <f>'kunstenaar 4D'!$B37+'kunstenaar 4D'!$B38</f>
        <v>0</v>
      </c>
      <c r="G41" s="94">
        <f>'kunstenaar 4E'!$B37+'kunstenaar 4E'!$B38</f>
        <v>0</v>
      </c>
    </row>
    <row r="42" spans="1:26" ht="12" customHeight="1" x14ac:dyDescent="0.2">
      <c r="A42" s="95" t="s">
        <v>141</v>
      </c>
      <c r="B42" s="118">
        <f t="shared" si="6"/>
        <v>0</v>
      </c>
      <c r="C42" s="97">
        <f>'kunstenaar 4A'!$B39</f>
        <v>0</v>
      </c>
      <c r="D42" s="98">
        <f>'kunstenaar 4B'!$B39</f>
        <v>0</v>
      </c>
      <c r="E42" s="98">
        <f>'kunstenaar 4C'!$B39</f>
        <v>0</v>
      </c>
      <c r="F42" s="98">
        <f>'kunstenaar 4D'!$B39</f>
        <v>0</v>
      </c>
      <c r="G42" s="99">
        <f>'kunstenaar 4E'!$B39</f>
        <v>0</v>
      </c>
    </row>
    <row r="43" spans="1:26" ht="12" customHeight="1" x14ac:dyDescent="0.2">
      <c r="A43" s="95" t="s">
        <v>142</v>
      </c>
      <c r="B43" s="118">
        <f t="shared" si="6"/>
        <v>0</v>
      </c>
      <c r="C43" s="97">
        <f>'kunstenaar 4A'!$B40</f>
        <v>0</v>
      </c>
      <c r="D43" s="98">
        <f>'kunstenaar 4B'!$B40</f>
        <v>0</v>
      </c>
      <c r="E43" s="98">
        <f>'kunstenaar 4C'!$B40</f>
        <v>0</v>
      </c>
      <c r="F43" s="98">
        <f>'kunstenaar 4D'!$B40</f>
        <v>0</v>
      </c>
      <c r="G43" s="99">
        <f>'kunstenaar 4E'!$B40</f>
        <v>0</v>
      </c>
    </row>
    <row r="44" spans="1:26" ht="12" customHeight="1" x14ac:dyDescent="0.2">
      <c r="A44" s="95" t="s">
        <v>143</v>
      </c>
      <c r="B44" s="118">
        <f t="shared" si="6"/>
        <v>0</v>
      </c>
      <c r="C44" s="97">
        <f>'kunstenaar 4A'!$B41</f>
        <v>0</v>
      </c>
      <c r="D44" s="98">
        <f>'kunstenaar 4B'!$B41</f>
        <v>0</v>
      </c>
      <c r="E44" s="98">
        <f>'kunstenaar 4C'!$B41</f>
        <v>0</v>
      </c>
      <c r="F44" s="98">
        <f>'kunstenaar 4D'!$B41</f>
        <v>0</v>
      </c>
      <c r="G44" s="99">
        <f>'kunstenaar 4E'!$B41</f>
        <v>0</v>
      </c>
    </row>
    <row r="45" spans="1:26" ht="12" customHeight="1" x14ac:dyDescent="0.2">
      <c r="A45" s="95" t="s">
        <v>144</v>
      </c>
      <c r="B45" s="118">
        <f t="shared" si="6"/>
        <v>0</v>
      </c>
      <c r="C45" s="97">
        <f>'kunstenaar 4A'!$B42</f>
        <v>0</v>
      </c>
      <c r="D45" s="98">
        <f>'kunstenaar 4B'!$B42</f>
        <v>0</v>
      </c>
      <c r="E45" s="98">
        <f>'kunstenaar 4C'!$B42</f>
        <v>0</v>
      </c>
      <c r="F45" s="98">
        <f>'kunstenaar 4D'!$B42</f>
        <v>0</v>
      </c>
      <c r="G45" s="99">
        <f>'kunstenaar 4E'!$B42</f>
        <v>0</v>
      </c>
    </row>
    <row r="46" spans="1:26" ht="12" customHeight="1" x14ac:dyDescent="0.2">
      <c r="A46" s="119" t="s">
        <v>145</v>
      </c>
      <c r="B46" s="107">
        <f t="shared" ref="B46:G46" si="7">SUM(B41:B45)</f>
        <v>0</v>
      </c>
      <c r="C46" s="106">
        <f t="shared" si="7"/>
        <v>0</v>
      </c>
      <c r="D46" s="107">
        <f t="shared" si="7"/>
        <v>0</v>
      </c>
      <c r="E46" s="107">
        <f t="shared" si="7"/>
        <v>0</v>
      </c>
      <c r="F46" s="107">
        <f t="shared" si="7"/>
        <v>0</v>
      </c>
      <c r="G46" s="108">
        <f t="shared" si="7"/>
        <v>0</v>
      </c>
    </row>
    <row r="47" spans="1:26" ht="12" customHeight="1" x14ac:dyDescent="0.2">
      <c r="A47" s="109" t="s">
        <v>92</v>
      </c>
      <c r="B47" s="112">
        <f>SUM(C47:G47)</f>
        <v>0</v>
      </c>
      <c r="C47" s="123">
        <f>'kunstenaar 4A'!$B46</f>
        <v>0</v>
      </c>
      <c r="D47" s="120">
        <f>'kunstenaar 4B'!$B46</f>
        <v>0</v>
      </c>
      <c r="E47" s="120">
        <f>'kunstenaar 4C'!$B46</f>
        <v>0</v>
      </c>
      <c r="F47" s="120">
        <f>'kunstenaar 4D'!$B46</f>
        <v>0</v>
      </c>
      <c r="G47" s="121">
        <f>'kunstenaar 4E'!$B46</f>
        <v>0</v>
      </c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</row>
    <row r="48" spans="1:26" ht="12" customHeight="1" x14ac:dyDescent="0.2">
      <c r="A48" s="114"/>
      <c r="B48" s="116"/>
      <c r="C48" s="116"/>
      <c r="D48" s="116"/>
      <c r="E48" s="116"/>
      <c r="F48" s="116"/>
      <c r="G48" s="116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</row>
    <row r="49" spans="1:26" ht="12" customHeight="1" x14ac:dyDescent="0.2">
      <c r="A49" s="87" t="s">
        <v>27</v>
      </c>
      <c r="B49" s="88" t="s">
        <v>149</v>
      </c>
      <c r="C49" s="4"/>
      <c r="D49" s="4"/>
      <c r="E49" s="4"/>
      <c r="F49" s="4"/>
      <c r="G49" s="4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</row>
    <row r="50" spans="1:26" ht="12" customHeight="1" x14ac:dyDescent="0.2">
      <c r="A50" s="89" t="s">
        <v>137</v>
      </c>
      <c r="B50" s="4"/>
      <c r="C50" s="155" t="str">
        <f>'kunstenaar 5A'!B3</f>
        <v xml:space="preserve"> </v>
      </c>
      <c r="D50" s="155" t="str">
        <f>'kunstenaar 5B'!B3</f>
        <v xml:space="preserve"> </v>
      </c>
      <c r="E50" s="155" t="str">
        <f>'kunstenaar 5C'!B3</f>
        <v xml:space="preserve"> </v>
      </c>
      <c r="F50" s="155" t="str">
        <f>'kunstenaar 5D'!B3</f>
        <v xml:space="preserve"> </v>
      </c>
      <c r="G50" s="155" t="str">
        <f>'kunstenaar 5E'!B3</f>
        <v xml:space="preserve"> </v>
      </c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</row>
    <row r="51" spans="1:26" ht="12" customHeight="1" x14ac:dyDescent="0.2">
      <c r="A51" s="89" t="s">
        <v>138</v>
      </c>
      <c r="B51" s="4"/>
      <c r="C51" s="155" t="str">
        <f>'kunstenaar 5A'!B4</f>
        <v xml:space="preserve"> </v>
      </c>
      <c r="D51" s="155" t="str">
        <f>'kunstenaar 5B'!B4</f>
        <v xml:space="preserve"> </v>
      </c>
      <c r="E51" s="155" t="str">
        <f>'kunstenaar 5C'!B4</f>
        <v xml:space="preserve"> </v>
      </c>
      <c r="F51" s="155" t="str">
        <f>'kunstenaar 5D'!B4</f>
        <v xml:space="preserve"> </v>
      </c>
      <c r="G51" s="155" t="str">
        <f>'kunstenaar 5E'!B4</f>
        <v xml:space="preserve"> </v>
      </c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</row>
    <row r="52" spans="1:26" ht="12" customHeight="1" x14ac:dyDescent="0.2">
      <c r="A52" s="89" t="s">
        <v>139</v>
      </c>
      <c r="B52" s="4"/>
      <c r="C52" s="153" t="str">
        <f>'kunstenaar 5A'!B5</f>
        <v xml:space="preserve"> </v>
      </c>
      <c r="D52" s="153" t="str">
        <f>'kunstenaar 5B'!B5</f>
        <v xml:space="preserve"> </v>
      </c>
      <c r="E52" s="153" t="str">
        <f>'kunstenaar 5C'!B5</f>
        <v xml:space="preserve"> </v>
      </c>
      <c r="F52" s="153" t="str">
        <f>'kunstenaar 5D'!B5</f>
        <v xml:space="preserve"> </v>
      </c>
      <c r="G52" s="153" t="str">
        <f>'kunstenaar 5E'!B5</f>
        <v xml:space="preserve"> </v>
      </c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</row>
    <row r="53" spans="1:26" ht="12" customHeight="1" x14ac:dyDescent="0.2">
      <c r="A53" s="90" t="s">
        <v>140</v>
      </c>
      <c r="B53" s="117">
        <f t="shared" ref="B53:B54" si="8">SUM(C53:G53)</f>
        <v>0</v>
      </c>
      <c r="C53" s="93">
        <f>'kunstenaar 5A'!B32</f>
        <v>0</v>
      </c>
      <c r="D53" s="93">
        <f>'kunstenaar 5B'!B32</f>
        <v>0</v>
      </c>
      <c r="E53" s="93">
        <f>'kunstenaar 5C'!B32</f>
        <v>0</v>
      </c>
      <c r="F53" s="93">
        <f>'kunstenaar 5D'!B32</f>
        <v>0</v>
      </c>
      <c r="G53" s="94">
        <f>'kunstenaar 5E'!B32</f>
        <v>0</v>
      </c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</row>
    <row r="54" spans="1:26" ht="12" customHeight="1" x14ac:dyDescent="0.2">
      <c r="A54" s="95" t="s">
        <v>141</v>
      </c>
      <c r="B54" s="118">
        <f t="shared" si="8"/>
        <v>0</v>
      </c>
      <c r="C54" s="98">
        <f>'kunstenaar 5A'!B33</f>
        <v>0</v>
      </c>
      <c r="D54" s="98">
        <f>'kunstenaar 5B'!B33</f>
        <v>0</v>
      </c>
      <c r="E54" s="98">
        <f>'kunstenaar 5C'!B33</f>
        <v>0</v>
      </c>
      <c r="F54" s="98">
        <f>'kunstenaar 5D'!B33</f>
        <v>0</v>
      </c>
      <c r="G54" s="99">
        <f>'kunstenaar 5E'!B33</f>
        <v>0</v>
      </c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</row>
    <row r="55" spans="1:26" ht="12" customHeight="1" x14ac:dyDescent="0.2">
      <c r="A55" s="119" t="s">
        <v>145</v>
      </c>
      <c r="B55" s="107">
        <f t="shared" ref="B55:G55" si="9">SUM(B53:B54)</f>
        <v>0</v>
      </c>
      <c r="C55" s="107">
        <f t="shared" si="9"/>
        <v>0</v>
      </c>
      <c r="D55" s="107">
        <f t="shared" si="9"/>
        <v>0</v>
      </c>
      <c r="E55" s="107">
        <f t="shared" si="9"/>
        <v>0</v>
      </c>
      <c r="F55" s="107">
        <f t="shared" si="9"/>
        <v>0</v>
      </c>
      <c r="G55" s="108">
        <f t="shared" si="9"/>
        <v>0</v>
      </c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</row>
    <row r="56" spans="1:26" ht="12" customHeight="1" x14ac:dyDescent="0.2">
      <c r="A56" s="109" t="s">
        <v>92</v>
      </c>
      <c r="B56" s="112">
        <f>SUM(C56:G56)</f>
        <v>0</v>
      </c>
      <c r="C56" s="120">
        <f>'kunstenaar 5A'!B37</f>
        <v>0</v>
      </c>
      <c r="D56" s="120">
        <f>'kunstenaar 5B'!B37</f>
        <v>0</v>
      </c>
      <c r="E56" s="120">
        <f>'kunstenaar 5C'!B37</f>
        <v>0</v>
      </c>
      <c r="F56" s="120">
        <f>'kunstenaar 5D'!B37</f>
        <v>0</v>
      </c>
      <c r="G56" s="121">
        <f>'kunstenaar 5E'!B37</f>
        <v>0</v>
      </c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</row>
    <row r="57" spans="1:26" ht="12" customHeight="1" x14ac:dyDescent="0.2">
      <c r="A57" s="114"/>
      <c r="B57" s="116"/>
      <c r="C57" s="116"/>
      <c r="D57" s="116"/>
      <c r="E57" s="116"/>
      <c r="F57" s="116"/>
      <c r="G57" s="116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</row>
    <row r="58" spans="1:26" ht="12" customHeight="1" x14ac:dyDescent="0.2">
      <c r="A58" s="87" t="s">
        <v>27</v>
      </c>
      <c r="B58" s="88" t="s">
        <v>150</v>
      </c>
      <c r="C58" s="4"/>
      <c r="D58" s="4"/>
      <c r="E58" s="4"/>
      <c r="F58" s="4"/>
      <c r="G58" s="4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</row>
    <row r="59" spans="1:26" ht="12" customHeight="1" x14ac:dyDescent="0.2">
      <c r="A59" s="89" t="s">
        <v>137</v>
      </c>
      <c r="B59" s="4"/>
      <c r="C59" s="156" t="str">
        <f>'kunstenaar 6A'!B3</f>
        <v xml:space="preserve"> </v>
      </c>
      <c r="D59" s="156" t="str">
        <f>'kunstenaar 6B'!B3</f>
        <v xml:space="preserve"> </v>
      </c>
      <c r="E59" s="156" t="str">
        <f>'kunstenaar 6C'!B3</f>
        <v xml:space="preserve"> </v>
      </c>
      <c r="F59" s="156" t="str">
        <f>'kunstenaar 6D'!B3</f>
        <v xml:space="preserve"> </v>
      </c>
      <c r="G59" s="156" t="str">
        <f>'kunstenaar 6E'!B3</f>
        <v xml:space="preserve"> </v>
      </c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</row>
    <row r="60" spans="1:26" ht="12" customHeight="1" x14ac:dyDescent="0.2">
      <c r="A60" s="89" t="s">
        <v>138</v>
      </c>
      <c r="B60" s="4"/>
      <c r="C60" s="153" t="str">
        <f>'kunstenaar 6A'!B4</f>
        <v xml:space="preserve"> </v>
      </c>
      <c r="D60" s="153" t="str">
        <f>'kunstenaar 6B'!B4</f>
        <v xml:space="preserve"> </v>
      </c>
      <c r="E60" s="153" t="str">
        <f>'kunstenaar 6C'!B4</f>
        <v xml:space="preserve"> </v>
      </c>
      <c r="F60" s="153" t="str">
        <f>'kunstenaar 6D'!B4</f>
        <v xml:space="preserve"> </v>
      </c>
      <c r="G60" s="153" t="str">
        <f>'kunstenaar 6E'!B4</f>
        <v xml:space="preserve"> </v>
      </c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</row>
    <row r="61" spans="1:26" ht="12" customHeight="1" x14ac:dyDescent="0.2">
      <c r="A61" s="89" t="s">
        <v>139</v>
      </c>
      <c r="B61" s="4"/>
      <c r="C61" s="154" t="str">
        <f>'kunstenaar 6A'!B5</f>
        <v xml:space="preserve"> </v>
      </c>
      <c r="D61" s="154" t="str">
        <f>'kunstenaar 6B'!B5</f>
        <v xml:space="preserve"> </v>
      </c>
      <c r="E61" s="154" t="str">
        <f>'kunstenaar 6C'!B5</f>
        <v xml:space="preserve"> </v>
      </c>
      <c r="F61" s="154" t="str">
        <f>'kunstenaar 6D'!B5</f>
        <v xml:space="preserve"> </v>
      </c>
      <c r="G61" s="154" t="str">
        <f>'kunstenaar 6E'!B5</f>
        <v xml:space="preserve"> </v>
      </c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</row>
    <row r="62" spans="1:26" ht="12" customHeight="1" x14ac:dyDescent="0.2">
      <c r="A62" s="90" t="s">
        <v>140</v>
      </c>
      <c r="B62" s="91">
        <f t="shared" ref="B62:B66" si="10">SUM(C62:G62)</f>
        <v>0</v>
      </c>
      <c r="C62" s="92">
        <f>'kunstenaar 6A'!$B36+'kunstenaar 6A'!$B37</f>
        <v>0</v>
      </c>
      <c r="D62" s="93">
        <f>'kunstenaar 6B'!$B36+'kunstenaar 6B'!$B37</f>
        <v>0</v>
      </c>
      <c r="E62" s="93">
        <f>'kunstenaar 6C'!$B36+'kunstenaar 6C'!$B37</f>
        <v>0</v>
      </c>
      <c r="F62" s="93">
        <f>'kunstenaar 6D'!$B36+'kunstenaar 6D'!$B37</f>
        <v>0</v>
      </c>
      <c r="G62" s="94">
        <f>'kunstenaar 6E'!$B36+'kunstenaar 6E'!$B37</f>
        <v>0</v>
      </c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</row>
    <row r="63" spans="1:26" ht="12" customHeight="1" x14ac:dyDescent="0.2">
      <c r="A63" s="95" t="s">
        <v>141</v>
      </c>
      <c r="B63" s="96">
        <f t="shared" si="10"/>
        <v>0</v>
      </c>
      <c r="C63" s="97">
        <f>'kunstenaar 6A'!$B38</f>
        <v>0</v>
      </c>
      <c r="D63" s="98">
        <f>'kunstenaar 6B'!$B38</f>
        <v>0</v>
      </c>
      <c r="E63" s="98">
        <f>'kunstenaar 6C'!$B38</f>
        <v>0</v>
      </c>
      <c r="F63" s="98">
        <f>'kunstenaar 6D'!$B38</f>
        <v>0</v>
      </c>
      <c r="G63" s="99">
        <f>'kunstenaar 6E'!$B38</f>
        <v>0</v>
      </c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</row>
    <row r="64" spans="1:26" ht="12" customHeight="1" x14ac:dyDescent="0.2">
      <c r="A64" s="95" t="s">
        <v>142</v>
      </c>
      <c r="B64" s="96">
        <f t="shared" si="10"/>
        <v>0</v>
      </c>
      <c r="C64" s="97">
        <f>'kunstenaar 6A'!$B39</f>
        <v>0</v>
      </c>
      <c r="D64" s="98">
        <f>'kunstenaar 6B'!$B39</f>
        <v>0</v>
      </c>
      <c r="E64" s="98">
        <f>'kunstenaar 6C'!$B39</f>
        <v>0</v>
      </c>
      <c r="F64" s="98">
        <f>'kunstenaar 6D'!$B39</f>
        <v>0</v>
      </c>
      <c r="G64" s="99">
        <f>'kunstenaar 6E'!$B39</f>
        <v>0</v>
      </c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</row>
    <row r="65" spans="1:26" ht="12" customHeight="1" x14ac:dyDescent="0.2">
      <c r="A65" s="95" t="s">
        <v>143</v>
      </c>
      <c r="B65" s="96">
        <f t="shared" si="10"/>
        <v>0</v>
      </c>
      <c r="C65" s="97">
        <f>'kunstenaar 6A'!$B40</f>
        <v>0</v>
      </c>
      <c r="D65" s="98">
        <f>'kunstenaar 6B'!$B40</f>
        <v>0</v>
      </c>
      <c r="E65" s="98">
        <f>'kunstenaar 6C'!$B40</f>
        <v>0</v>
      </c>
      <c r="F65" s="98">
        <f>'kunstenaar 6D'!$B40</f>
        <v>0</v>
      </c>
      <c r="G65" s="99">
        <f>'kunstenaar 6E'!$B40</f>
        <v>0</v>
      </c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</row>
    <row r="66" spans="1:26" ht="12" customHeight="1" x14ac:dyDescent="0.2">
      <c r="A66" s="95" t="s">
        <v>144</v>
      </c>
      <c r="B66" s="96">
        <f t="shared" si="10"/>
        <v>0</v>
      </c>
      <c r="C66" s="97">
        <f>'kunstenaar 6A'!$B41</f>
        <v>0</v>
      </c>
      <c r="D66" s="98">
        <f>'kunstenaar 6B'!$B41</f>
        <v>0</v>
      </c>
      <c r="E66" s="98">
        <f>'kunstenaar 6C'!$B41</f>
        <v>0</v>
      </c>
      <c r="F66" s="98">
        <f>'kunstenaar 6D'!$B41</f>
        <v>0</v>
      </c>
      <c r="G66" s="99">
        <f>'kunstenaar 6E'!$B41</f>
        <v>0</v>
      </c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</row>
    <row r="67" spans="1:26" ht="12" customHeight="1" x14ac:dyDescent="0.2">
      <c r="A67" s="119" t="s">
        <v>145</v>
      </c>
      <c r="B67" s="106">
        <f t="shared" ref="B67:G67" si="11">SUM(B62:B66)</f>
        <v>0</v>
      </c>
      <c r="C67" s="106">
        <f t="shared" si="11"/>
        <v>0</v>
      </c>
      <c r="D67" s="107">
        <f t="shared" si="11"/>
        <v>0</v>
      </c>
      <c r="E67" s="107">
        <f t="shared" si="11"/>
        <v>0</v>
      </c>
      <c r="F67" s="107">
        <f t="shared" si="11"/>
        <v>0</v>
      </c>
      <c r="G67" s="108">
        <f t="shared" si="11"/>
        <v>0</v>
      </c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</row>
    <row r="68" spans="1:26" ht="12" customHeight="1" x14ac:dyDescent="0.2">
      <c r="A68" s="109" t="s">
        <v>92</v>
      </c>
      <c r="B68" s="111">
        <f>SUM(C68:G68)</f>
        <v>0</v>
      </c>
      <c r="C68" s="123">
        <f>'kunstenaar 6A'!$B45</f>
        <v>0</v>
      </c>
      <c r="D68" s="120">
        <f>'kunstenaar 6B'!$B45</f>
        <v>0</v>
      </c>
      <c r="E68" s="120">
        <f>'kunstenaar 6C'!$B45</f>
        <v>0</v>
      </c>
      <c r="F68" s="120">
        <f>'kunstenaar 6D'!$B45</f>
        <v>0</v>
      </c>
      <c r="G68" s="121">
        <f>'kunstenaar 6E'!$B45</f>
        <v>0</v>
      </c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</row>
    <row r="69" spans="1:26" ht="12" customHeight="1" x14ac:dyDescent="0.2">
      <c r="A69" s="114"/>
      <c r="B69" s="115"/>
      <c r="C69" s="116"/>
      <c r="D69" s="116"/>
      <c r="E69" s="116"/>
      <c r="F69" s="116"/>
      <c r="G69" s="116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spans="1:26" ht="12" customHeight="1" x14ac:dyDescent="0.2">
      <c r="A70" s="87" t="s">
        <v>27</v>
      </c>
      <c r="B70" s="88" t="s">
        <v>151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">
      <c r="A71" s="89" t="s">
        <v>137</v>
      </c>
      <c r="B71" s="4"/>
      <c r="C71" s="153" t="str">
        <f>'arbeider 7A'!B3</f>
        <v xml:space="preserve"> </v>
      </c>
      <c r="D71" s="153" t="str">
        <f>'arbeider 7B'!B3</f>
        <v xml:space="preserve"> </v>
      </c>
      <c r="E71" s="153" t="str">
        <f>'arbeider 7C'!B3</f>
        <v xml:space="preserve"> </v>
      </c>
      <c r="F71" s="153" t="str">
        <f>'arbeider 7D'!B3</f>
        <v xml:space="preserve"> </v>
      </c>
      <c r="G71" s="153" t="str">
        <f>'arbeider 7E'!B3</f>
        <v xml:space="preserve"> 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">
      <c r="A72" s="89" t="s">
        <v>138</v>
      </c>
      <c r="B72" s="4"/>
      <c r="C72" s="153" t="str">
        <f>'arbeider 7A'!B4</f>
        <v xml:space="preserve"> </v>
      </c>
      <c r="D72" s="153" t="str">
        <f>'arbeider 7B'!B4</f>
        <v xml:space="preserve"> </v>
      </c>
      <c r="E72" s="153" t="str">
        <f>'arbeider 7C'!B4</f>
        <v xml:space="preserve"> </v>
      </c>
      <c r="F72" s="153" t="str">
        <f>'arbeider 7D'!B4</f>
        <v xml:space="preserve"> </v>
      </c>
      <c r="G72" s="153" t="str">
        <f>'arbeider 7E'!B4</f>
        <v xml:space="preserve"> 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">
      <c r="A73" s="89" t="s">
        <v>139</v>
      </c>
      <c r="B73" s="4"/>
      <c r="C73" s="153" t="str">
        <f>'arbeider 7A'!B5</f>
        <v xml:space="preserve"> </v>
      </c>
      <c r="D73" s="153" t="str">
        <f>'arbeider 7B'!B5</f>
        <v xml:space="preserve"> </v>
      </c>
      <c r="E73" s="153" t="str">
        <f>'arbeider 7C'!B5</f>
        <v xml:space="preserve"> </v>
      </c>
      <c r="F73" s="153" t="str">
        <f>'arbeider 7D'!B5</f>
        <v xml:space="preserve"> </v>
      </c>
      <c r="G73" s="153" t="str">
        <f>'arbeider 7E'!B5</f>
        <v xml:space="preserve"> 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">
      <c r="A74" s="90" t="s">
        <v>140</v>
      </c>
      <c r="B74" s="91">
        <f t="shared" ref="B74:B78" si="12">SUM(C74:G74)</f>
        <v>0</v>
      </c>
      <c r="C74" s="92">
        <f>'arbeider 7A'!B44+'arbeider 7A'!B45</f>
        <v>0</v>
      </c>
      <c r="D74" s="93">
        <f>'arbeider 7B'!B44+'arbeider 7B'!B45</f>
        <v>0</v>
      </c>
      <c r="E74" s="93">
        <f>'arbeider 7C'!B44+'arbeider 7C'!B45</f>
        <v>0</v>
      </c>
      <c r="F74" s="93">
        <f>'arbeider 7D'!B44+'arbeider 7D'!B45</f>
        <v>0</v>
      </c>
      <c r="G74" s="94">
        <f>'arbeider 7E'!B44+'arbeider 7E'!B45</f>
        <v>0</v>
      </c>
    </row>
    <row r="75" spans="1:26" ht="12" customHeight="1" x14ac:dyDescent="0.2">
      <c r="A75" s="95" t="s">
        <v>141</v>
      </c>
      <c r="B75" s="96">
        <f t="shared" si="12"/>
        <v>0</v>
      </c>
      <c r="C75" s="97">
        <f>'arbeider 7A'!B46</f>
        <v>0</v>
      </c>
      <c r="D75" s="98">
        <f>'arbeider 7B'!B46</f>
        <v>0</v>
      </c>
      <c r="E75" s="98">
        <f>'arbeider 7C'!B46</f>
        <v>0</v>
      </c>
      <c r="F75" s="98">
        <f>'arbeider 7D'!B46</f>
        <v>0</v>
      </c>
      <c r="G75" s="99">
        <f>'arbeider 7E'!B46</f>
        <v>0</v>
      </c>
    </row>
    <row r="76" spans="1:26" ht="12" customHeight="1" x14ac:dyDescent="0.2">
      <c r="A76" s="95" t="s">
        <v>142</v>
      </c>
      <c r="B76" s="96">
        <f t="shared" si="12"/>
        <v>0</v>
      </c>
      <c r="C76" s="97">
        <f>'arbeider 7A'!B47</f>
        <v>0</v>
      </c>
      <c r="D76" s="98">
        <f>'arbeider 7B'!B47</f>
        <v>0</v>
      </c>
      <c r="E76" s="98">
        <f>'arbeider 7C'!B47</f>
        <v>0</v>
      </c>
      <c r="F76" s="98">
        <f>'arbeider 7D'!B47</f>
        <v>0</v>
      </c>
      <c r="G76" s="99">
        <f>'arbeider 7E'!B47</f>
        <v>0</v>
      </c>
    </row>
    <row r="77" spans="1:26" ht="12" customHeight="1" x14ac:dyDescent="0.2">
      <c r="A77" s="95" t="s">
        <v>143</v>
      </c>
      <c r="B77" s="96">
        <f t="shared" si="12"/>
        <v>0</v>
      </c>
      <c r="C77" s="97">
        <f>'arbeider 7A'!B48</f>
        <v>0</v>
      </c>
      <c r="D77" s="98">
        <f>'arbeider 7B'!B48</f>
        <v>0</v>
      </c>
      <c r="E77" s="98">
        <f>'arbeider 7C'!B48</f>
        <v>0</v>
      </c>
      <c r="F77" s="98">
        <f>'arbeider 7D'!B48</f>
        <v>0</v>
      </c>
      <c r="G77" s="99">
        <f>'arbeider 7E'!B48</f>
        <v>0</v>
      </c>
    </row>
    <row r="78" spans="1:26" ht="12" customHeight="1" x14ac:dyDescent="0.2">
      <c r="A78" s="95" t="s">
        <v>144</v>
      </c>
      <c r="B78" s="96">
        <f t="shared" si="12"/>
        <v>0</v>
      </c>
      <c r="C78" s="97">
        <f>'arbeider 7A'!B49</f>
        <v>0</v>
      </c>
      <c r="D78" s="98">
        <f>'arbeider 7B'!B49</f>
        <v>0</v>
      </c>
      <c r="E78" s="98">
        <f>'arbeider 7C'!B49</f>
        <v>0</v>
      </c>
      <c r="F78" s="98">
        <f>'arbeider 7D'!B49</f>
        <v>0</v>
      </c>
      <c r="G78" s="99">
        <f>'arbeider 7E'!B49</f>
        <v>0</v>
      </c>
    </row>
    <row r="79" spans="1:26" ht="12" customHeight="1" x14ac:dyDescent="0.2">
      <c r="A79" s="119" t="s">
        <v>145</v>
      </c>
      <c r="B79" s="106">
        <f t="shared" ref="B79:G79" si="13">SUM(B74:B78)</f>
        <v>0</v>
      </c>
      <c r="C79" s="106">
        <f t="shared" si="13"/>
        <v>0</v>
      </c>
      <c r="D79" s="107">
        <f t="shared" si="13"/>
        <v>0</v>
      </c>
      <c r="E79" s="107">
        <f t="shared" si="13"/>
        <v>0</v>
      </c>
      <c r="F79" s="107">
        <f t="shared" si="13"/>
        <v>0</v>
      </c>
      <c r="G79" s="108">
        <f t="shared" si="13"/>
        <v>0</v>
      </c>
    </row>
    <row r="80" spans="1:26" ht="12" customHeight="1" x14ac:dyDescent="0.2">
      <c r="A80" s="109" t="s">
        <v>92</v>
      </c>
      <c r="B80" s="111">
        <f>SUM(C80:G80)</f>
        <v>0</v>
      </c>
      <c r="C80" s="123">
        <f>'arbeider 7A'!B53</f>
        <v>0</v>
      </c>
      <c r="D80" s="120">
        <f>'arbeider 7B'!B53</f>
        <v>0</v>
      </c>
      <c r="E80" s="120">
        <f>'arbeider 7C'!B53</f>
        <v>0</v>
      </c>
      <c r="F80" s="120">
        <f>'arbeider 7D'!B53</f>
        <v>0</v>
      </c>
      <c r="G80" s="121">
        <f>'arbeider 7E'!B53</f>
        <v>0</v>
      </c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</row>
    <row r="81" spans="1:26" ht="12" customHeight="1" x14ac:dyDescent="0.2">
      <c r="A81" s="114"/>
      <c r="B81" s="116"/>
      <c r="C81" s="116"/>
      <c r="D81" s="116"/>
      <c r="E81" s="116"/>
      <c r="F81" s="116"/>
      <c r="G81" s="116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</row>
    <row r="82" spans="1:26" ht="12" customHeight="1" x14ac:dyDescent="0.2">
      <c r="A82" s="87" t="s">
        <v>27</v>
      </c>
      <c r="B82" s="88" t="s">
        <v>152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">
      <c r="A83" s="89" t="s">
        <v>137</v>
      </c>
      <c r="B83" s="4"/>
      <c r="C83" s="153" t="str">
        <f>'arbeider 8A'!B3</f>
        <v xml:space="preserve"> </v>
      </c>
      <c r="D83" s="153" t="str">
        <f>'arbeider 8B'!B3</f>
        <v xml:space="preserve"> </v>
      </c>
      <c r="E83" s="153" t="str">
        <f>'arbeider 8C'!B3</f>
        <v xml:space="preserve"> </v>
      </c>
      <c r="F83" s="153" t="str">
        <f>'arbeider 8D'!B3</f>
        <v xml:space="preserve"> </v>
      </c>
      <c r="G83" s="153" t="str">
        <f>'arbeider 8E'!B3</f>
        <v xml:space="preserve"> 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">
      <c r="A84" s="89" t="s">
        <v>138</v>
      </c>
      <c r="B84" s="4"/>
      <c r="C84" s="153" t="str">
        <f>'arbeider 8A'!B4</f>
        <v xml:space="preserve"> </v>
      </c>
      <c r="D84" s="153" t="str">
        <f>'arbeider 8B'!B4</f>
        <v xml:space="preserve"> </v>
      </c>
      <c r="E84" s="153" t="str">
        <f>'arbeider 8C'!B4</f>
        <v xml:space="preserve"> </v>
      </c>
      <c r="F84" s="153" t="str">
        <f>'arbeider 8D'!B4</f>
        <v xml:space="preserve"> </v>
      </c>
      <c r="G84" s="153" t="str">
        <f>'arbeider 8E'!B4</f>
        <v xml:space="preserve"> 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">
      <c r="A85" s="89" t="s">
        <v>139</v>
      </c>
      <c r="B85" s="4"/>
      <c r="C85" s="153" t="str">
        <f>'arbeider 8A'!B5</f>
        <v xml:space="preserve"> </v>
      </c>
      <c r="D85" s="153" t="str">
        <f>'arbeider 8B'!B5</f>
        <v xml:space="preserve"> </v>
      </c>
      <c r="E85" s="153" t="str">
        <f>'arbeider 8C'!B5</f>
        <v xml:space="preserve"> </v>
      </c>
      <c r="F85" s="153" t="str">
        <f>'arbeider 8D'!B5</f>
        <v xml:space="preserve"> </v>
      </c>
      <c r="G85" s="153" t="str">
        <f>'arbeider 8E'!B5</f>
        <v xml:space="preserve"> 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">
      <c r="A86" s="90" t="s">
        <v>140</v>
      </c>
      <c r="B86" s="91">
        <f t="shared" ref="B86:B87" si="14">SUM(C86:G86)</f>
        <v>0</v>
      </c>
      <c r="C86" s="92">
        <f>'arbeider 8A'!B32</f>
        <v>0</v>
      </c>
      <c r="D86" s="93">
        <f>'arbeider 8B'!B32</f>
        <v>0</v>
      </c>
      <c r="E86" s="93">
        <f>'arbeider 8C'!B32</f>
        <v>0</v>
      </c>
      <c r="F86" s="93">
        <f>'arbeider 8D'!B32</f>
        <v>0</v>
      </c>
      <c r="G86" s="94">
        <f>'arbeider 8E'!B32</f>
        <v>0</v>
      </c>
    </row>
    <row r="87" spans="1:26" ht="12" customHeight="1" x14ac:dyDescent="0.2">
      <c r="A87" s="95" t="s">
        <v>141</v>
      </c>
      <c r="B87" s="96">
        <f t="shared" si="14"/>
        <v>0</v>
      </c>
      <c r="C87" s="97">
        <f>'arbeider 8A'!B33</f>
        <v>0</v>
      </c>
      <c r="D87" s="98">
        <f>'arbeider 8B'!B33</f>
        <v>0</v>
      </c>
      <c r="E87" s="98">
        <f>'arbeider 8C'!B33</f>
        <v>0</v>
      </c>
      <c r="F87" s="98">
        <f>'arbeider 8D'!B33</f>
        <v>0</v>
      </c>
      <c r="G87" s="99">
        <f>'arbeider 8E'!B33</f>
        <v>0</v>
      </c>
    </row>
    <row r="88" spans="1:26" ht="12" customHeight="1" x14ac:dyDescent="0.2">
      <c r="A88" s="119" t="s">
        <v>145</v>
      </c>
      <c r="B88" s="106">
        <f t="shared" ref="B88:G88" si="15">SUM(B86:B87)</f>
        <v>0</v>
      </c>
      <c r="C88" s="106">
        <f t="shared" si="15"/>
        <v>0</v>
      </c>
      <c r="D88" s="107">
        <f t="shared" si="15"/>
        <v>0</v>
      </c>
      <c r="E88" s="107">
        <f t="shared" si="15"/>
        <v>0</v>
      </c>
      <c r="F88" s="107">
        <f t="shared" si="15"/>
        <v>0</v>
      </c>
      <c r="G88" s="108">
        <f t="shared" si="15"/>
        <v>0</v>
      </c>
    </row>
    <row r="89" spans="1:26" ht="12" customHeight="1" x14ac:dyDescent="0.2">
      <c r="A89" s="109" t="s">
        <v>92</v>
      </c>
      <c r="B89" s="111">
        <f>SUM(C89:G89)</f>
        <v>0</v>
      </c>
      <c r="C89" s="123">
        <f>'arbeider 8A'!B37</f>
        <v>0</v>
      </c>
      <c r="D89" s="120">
        <f>'arbeider 8B'!B37</f>
        <v>0</v>
      </c>
      <c r="E89" s="120">
        <f>'arbeider 8C'!B37</f>
        <v>0</v>
      </c>
      <c r="F89" s="120">
        <f>'arbeider 8D'!B37</f>
        <v>0</v>
      </c>
      <c r="G89" s="121">
        <f>'arbeider 8E'!B37</f>
        <v>0</v>
      </c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</row>
    <row r="90" spans="1:26" ht="12" customHeight="1" x14ac:dyDescent="0.2">
      <c r="A90" s="114"/>
      <c r="B90" s="115"/>
      <c r="C90" s="116"/>
      <c r="D90" s="116"/>
      <c r="E90" s="116"/>
      <c r="F90" s="116"/>
      <c r="G90" s="116"/>
      <c r="H90" s="114"/>
      <c r="I90" s="116"/>
      <c r="J90" s="116"/>
      <c r="K90" s="116"/>
      <c r="L90" s="114"/>
      <c r="M90" s="116"/>
      <c r="N90" s="116"/>
      <c r="O90" s="116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spans="1:26" ht="12" customHeight="1" thickBot="1" x14ac:dyDescent="0.25">
      <c r="B91" s="15"/>
    </row>
    <row r="92" spans="1:26" s="148" customFormat="1" ht="17.100000000000001" customHeight="1" thickBot="1" x14ac:dyDescent="0.25">
      <c r="A92" s="161" t="s">
        <v>153</v>
      </c>
      <c r="B92" s="162"/>
    </row>
    <row r="93" spans="1:26" ht="12" customHeight="1" x14ac:dyDescent="0.2">
      <c r="B93" s="15"/>
    </row>
    <row r="94" spans="1:26" ht="12" customHeight="1" x14ac:dyDescent="0.2">
      <c r="A94" s="15" t="s">
        <v>154</v>
      </c>
      <c r="B94" s="124">
        <f>B95+B101+B107+B108+B119</f>
        <v>0</v>
      </c>
    </row>
    <row r="95" spans="1:26" ht="12" customHeight="1" x14ac:dyDescent="0.2">
      <c r="A95" s="143" t="s">
        <v>227</v>
      </c>
      <c r="B95" s="142">
        <f>SUM(B96:B100)</f>
        <v>0</v>
      </c>
    </row>
    <row r="96" spans="1:26" ht="12" customHeight="1" x14ac:dyDescent="0.2">
      <c r="A96" s="28" t="s">
        <v>155</v>
      </c>
      <c r="B96" s="125"/>
    </row>
    <row r="97" spans="1:26" ht="12" customHeight="1" x14ac:dyDescent="0.2">
      <c r="A97" s="28" t="s">
        <v>156</v>
      </c>
      <c r="B97" s="126"/>
    </row>
    <row r="98" spans="1:26" ht="12" customHeight="1" x14ac:dyDescent="0.2">
      <c r="A98" s="28" t="s">
        <v>157</v>
      </c>
      <c r="B98" s="124">
        <f>B5+B17</f>
        <v>0</v>
      </c>
    </row>
    <row r="99" spans="1:26" ht="12" customHeight="1" x14ac:dyDescent="0.2">
      <c r="A99" s="28" t="s">
        <v>158</v>
      </c>
      <c r="B99" s="124">
        <f>B74+B86</f>
        <v>0</v>
      </c>
    </row>
    <row r="100" spans="1:26" ht="12" customHeight="1" x14ac:dyDescent="0.2">
      <c r="A100" s="28" t="s">
        <v>159</v>
      </c>
      <c r="B100" s="124">
        <f>B29+B41+B53+B62</f>
        <v>0</v>
      </c>
    </row>
    <row r="101" spans="1:26" ht="12" customHeight="1" x14ac:dyDescent="0.2">
      <c r="A101" s="143" t="s">
        <v>228</v>
      </c>
      <c r="B101" s="142">
        <f>SUM(B102:B106)</f>
        <v>0</v>
      </c>
    </row>
    <row r="102" spans="1:26" ht="12" customHeight="1" x14ac:dyDescent="0.2">
      <c r="A102" s="28" t="s">
        <v>243</v>
      </c>
      <c r="B102" s="124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</row>
    <row r="103" spans="1:26" ht="12" customHeight="1" x14ac:dyDescent="0.2">
      <c r="A103" s="28" t="s">
        <v>244</v>
      </c>
      <c r="B103" s="124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</row>
    <row r="104" spans="1:26" ht="12" customHeight="1" x14ac:dyDescent="0.2">
      <c r="A104" s="28" t="s">
        <v>240</v>
      </c>
      <c r="B104" s="124">
        <f>B6+B18</f>
        <v>0</v>
      </c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</row>
    <row r="105" spans="1:26" ht="12" customHeight="1" x14ac:dyDescent="0.2">
      <c r="A105" s="28" t="s">
        <v>241</v>
      </c>
      <c r="B105" s="124">
        <f>B75+B87</f>
        <v>0</v>
      </c>
    </row>
    <row r="106" spans="1:26" ht="12" customHeight="1" x14ac:dyDescent="0.2">
      <c r="A106" s="28" t="s">
        <v>242</v>
      </c>
      <c r="B106" s="124">
        <f>B30+B42+B54+B63</f>
        <v>0</v>
      </c>
    </row>
    <row r="107" spans="1:26" ht="12" customHeight="1" x14ac:dyDescent="0.2">
      <c r="A107" s="143" t="s">
        <v>160</v>
      </c>
      <c r="B107" s="142"/>
      <c r="F107" s="141"/>
      <c r="G107" s="141"/>
    </row>
    <row r="108" spans="1:26" ht="12" customHeight="1" x14ac:dyDescent="0.2">
      <c r="A108" s="143" t="s">
        <v>161</v>
      </c>
      <c r="B108" s="142">
        <f>B109+B113+B117+B118</f>
        <v>0</v>
      </c>
      <c r="F108" s="141"/>
      <c r="G108" s="141"/>
    </row>
    <row r="109" spans="1:26" ht="12" customHeight="1" x14ac:dyDescent="0.2">
      <c r="A109" s="28" t="s">
        <v>162</v>
      </c>
      <c r="B109" s="118">
        <f>SUM(B110:B112)</f>
        <v>0</v>
      </c>
    </row>
    <row r="110" spans="1:26" ht="12" customHeight="1" x14ac:dyDescent="0.2">
      <c r="A110" s="28" t="s">
        <v>163</v>
      </c>
      <c r="B110" s="131">
        <f>B11+B23</f>
        <v>0</v>
      </c>
    </row>
    <row r="111" spans="1:26" ht="12" customHeight="1" x14ac:dyDescent="0.2">
      <c r="A111" s="28" t="s">
        <v>164</v>
      </c>
      <c r="B111" s="131">
        <f>B80+B89</f>
        <v>0</v>
      </c>
    </row>
    <row r="112" spans="1:26" ht="12" customHeight="1" x14ac:dyDescent="0.2">
      <c r="A112" s="28" t="s">
        <v>165</v>
      </c>
      <c r="B112" s="131">
        <f>B35+B47+B56+B68</f>
        <v>0</v>
      </c>
    </row>
    <row r="113" spans="1:7" ht="12" customHeight="1" x14ac:dyDescent="0.2">
      <c r="A113" s="128" t="s">
        <v>166</v>
      </c>
      <c r="B113" s="118">
        <f>SUM(B114:B116)</f>
        <v>0</v>
      </c>
    </row>
    <row r="114" spans="1:7" ht="12" customHeight="1" x14ac:dyDescent="0.2">
      <c r="A114" s="28" t="s">
        <v>163</v>
      </c>
      <c r="B114" s="126"/>
    </row>
    <row r="115" spans="1:7" ht="12" customHeight="1" x14ac:dyDescent="0.2">
      <c r="A115" s="28" t="s">
        <v>164</v>
      </c>
      <c r="B115" s="126"/>
    </row>
    <row r="116" spans="1:7" ht="12" customHeight="1" x14ac:dyDescent="0.2">
      <c r="A116" s="28" t="s">
        <v>165</v>
      </c>
      <c r="B116" s="126"/>
    </row>
    <row r="117" spans="1:7" ht="12" customHeight="1" x14ac:dyDescent="0.2">
      <c r="A117" s="28" t="s">
        <v>167</v>
      </c>
      <c r="B117" s="184">
        <f>(B7+B8+B9)+(B19+B20+B21)+(B31+B32+B33)+(B43+B44+B45)+(B64+B65+B66)+(B76+B77+B78)</f>
        <v>0</v>
      </c>
    </row>
    <row r="118" spans="1:7" ht="12" customHeight="1" x14ac:dyDescent="0.2">
      <c r="A118" s="28" t="s">
        <v>168</v>
      </c>
      <c r="B118" s="185"/>
    </row>
    <row r="119" spans="1:7" ht="12" customHeight="1" x14ac:dyDescent="0.2">
      <c r="A119" s="144" t="s">
        <v>169</v>
      </c>
      <c r="B119" s="142">
        <f>SUM(B120:B121)</f>
        <v>0</v>
      </c>
      <c r="F119" s="141"/>
      <c r="G119" s="141"/>
    </row>
    <row r="120" spans="1:7" ht="12" customHeight="1" x14ac:dyDescent="0.2">
      <c r="A120" s="6" t="s">
        <v>170</v>
      </c>
      <c r="B120" s="126"/>
    </row>
    <row r="121" spans="1:7" ht="12" customHeight="1" x14ac:dyDescent="0.2">
      <c r="A121" s="6" t="s">
        <v>171</v>
      </c>
      <c r="B121" s="126"/>
    </row>
    <row r="122" spans="1:7" ht="12" customHeight="1" x14ac:dyDescent="0.2">
      <c r="B122" s="15"/>
    </row>
    <row r="123" spans="1:7" ht="12" customHeight="1" x14ac:dyDescent="0.2">
      <c r="B123" s="15"/>
    </row>
    <row r="124" spans="1:7" ht="12" customHeight="1" x14ac:dyDescent="0.2">
      <c r="B124" s="15"/>
    </row>
    <row r="125" spans="1:7" ht="12" customHeight="1" x14ac:dyDescent="0.2">
      <c r="B125" s="15"/>
    </row>
    <row r="126" spans="1:7" ht="12" customHeight="1" x14ac:dyDescent="0.2">
      <c r="B126" s="15"/>
    </row>
    <row r="127" spans="1:7" ht="12" customHeight="1" x14ac:dyDescent="0.2">
      <c r="B127" s="15"/>
    </row>
    <row r="128" spans="1:7" ht="12" customHeight="1" x14ac:dyDescent="0.2">
      <c r="B128" s="15"/>
    </row>
    <row r="129" spans="2:2" ht="12" customHeight="1" x14ac:dyDescent="0.2">
      <c r="B129" s="15"/>
    </row>
    <row r="130" spans="2:2" ht="12" customHeight="1" x14ac:dyDescent="0.2">
      <c r="B130" s="15"/>
    </row>
    <row r="131" spans="2:2" ht="12" customHeight="1" x14ac:dyDescent="0.2">
      <c r="B131" s="15"/>
    </row>
    <row r="132" spans="2:2" ht="12" customHeight="1" x14ac:dyDescent="0.2">
      <c r="B132" s="15"/>
    </row>
    <row r="133" spans="2:2" ht="12" customHeight="1" x14ac:dyDescent="0.2">
      <c r="B133" s="15"/>
    </row>
    <row r="134" spans="2:2" ht="12" customHeight="1" x14ac:dyDescent="0.2">
      <c r="B134" s="15"/>
    </row>
    <row r="135" spans="2:2" ht="12" customHeight="1" x14ac:dyDescent="0.2">
      <c r="B135" s="15"/>
    </row>
    <row r="136" spans="2:2" ht="12" customHeight="1" x14ac:dyDescent="0.2">
      <c r="B136" s="15"/>
    </row>
    <row r="137" spans="2:2" ht="12" customHeight="1" x14ac:dyDescent="0.2">
      <c r="B137" s="15"/>
    </row>
    <row r="138" spans="2:2" ht="12" customHeight="1" x14ac:dyDescent="0.2">
      <c r="B138" s="15"/>
    </row>
    <row r="139" spans="2:2" ht="12" customHeight="1" x14ac:dyDescent="0.2">
      <c r="B139" s="15"/>
    </row>
    <row r="140" spans="2:2" ht="12" customHeight="1" x14ac:dyDescent="0.2">
      <c r="B140" s="15"/>
    </row>
    <row r="141" spans="2:2" ht="12" customHeight="1" x14ac:dyDescent="0.2">
      <c r="B141" s="15"/>
    </row>
    <row r="142" spans="2:2" ht="12" customHeight="1" x14ac:dyDescent="0.2">
      <c r="B142" s="15"/>
    </row>
    <row r="143" spans="2:2" ht="12" customHeight="1" x14ac:dyDescent="0.2">
      <c r="B143" s="15"/>
    </row>
    <row r="144" spans="2:2" ht="12" customHeight="1" x14ac:dyDescent="0.2">
      <c r="B144" s="15"/>
    </row>
    <row r="145" spans="2:2" ht="12" customHeight="1" x14ac:dyDescent="0.2">
      <c r="B145" s="15"/>
    </row>
    <row r="146" spans="2:2" ht="12" customHeight="1" x14ac:dyDescent="0.2">
      <c r="B146" s="15"/>
    </row>
    <row r="147" spans="2:2" ht="12" customHeight="1" x14ac:dyDescent="0.2">
      <c r="B147" s="15"/>
    </row>
    <row r="148" spans="2:2" ht="12" customHeight="1" x14ac:dyDescent="0.2">
      <c r="B148" s="15"/>
    </row>
    <row r="149" spans="2:2" ht="12" customHeight="1" x14ac:dyDescent="0.2">
      <c r="B149" s="15"/>
    </row>
    <row r="150" spans="2:2" ht="12" customHeight="1" x14ac:dyDescent="0.2">
      <c r="B150" s="15"/>
    </row>
    <row r="151" spans="2:2" ht="12" customHeight="1" x14ac:dyDescent="0.2">
      <c r="B151" s="15"/>
    </row>
    <row r="152" spans="2:2" ht="12" customHeight="1" x14ac:dyDescent="0.2">
      <c r="B152" s="15"/>
    </row>
    <row r="153" spans="2:2" ht="12" customHeight="1" x14ac:dyDescent="0.2">
      <c r="B153" s="15"/>
    </row>
    <row r="154" spans="2:2" ht="12" customHeight="1" x14ac:dyDescent="0.2">
      <c r="B154" s="15"/>
    </row>
    <row r="155" spans="2:2" ht="12" customHeight="1" x14ac:dyDescent="0.2">
      <c r="B155" s="15"/>
    </row>
    <row r="156" spans="2:2" ht="12" customHeight="1" x14ac:dyDescent="0.2">
      <c r="B156" s="15"/>
    </row>
    <row r="157" spans="2:2" ht="12" customHeight="1" x14ac:dyDescent="0.2">
      <c r="B157" s="15"/>
    </row>
    <row r="158" spans="2:2" ht="12" customHeight="1" x14ac:dyDescent="0.2">
      <c r="B158" s="15"/>
    </row>
    <row r="159" spans="2:2" ht="12" customHeight="1" x14ac:dyDescent="0.2">
      <c r="B159" s="15"/>
    </row>
    <row r="160" spans="2:2" ht="12" customHeight="1" x14ac:dyDescent="0.2">
      <c r="B160" s="15"/>
    </row>
    <row r="161" spans="2:2" ht="12" customHeight="1" x14ac:dyDescent="0.2">
      <c r="B161" s="15"/>
    </row>
    <row r="162" spans="2:2" ht="12" customHeight="1" x14ac:dyDescent="0.2">
      <c r="B162" s="15"/>
    </row>
    <row r="163" spans="2:2" ht="12" customHeight="1" x14ac:dyDescent="0.2">
      <c r="B163" s="15"/>
    </row>
    <row r="164" spans="2:2" ht="12" customHeight="1" x14ac:dyDescent="0.2">
      <c r="B164" s="15"/>
    </row>
    <row r="165" spans="2:2" ht="12" customHeight="1" x14ac:dyDescent="0.2">
      <c r="B165" s="15"/>
    </row>
    <row r="166" spans="2:2" ht="12" customHeight="1" x14ac:dyDescent="0.2">
      <c r="B166" s="15"/>
    </row>
    <row r="167" spans="2:2" ht="12" customHeight="1" x14ac:dyDescent="0.2">
      <c r="B167" s="15"/>
    </row>
    <row r="168" spans="2:2" ht="12" customHeight="1" x14ac:dyDescent="0.2">
      <c r="B168" s="15"/>
    </row>
    <row r="169" spans="2:2" ht="12" customHeight="1" x14ac:dyDescent="0.2">
      <c r="B169" s="15"/>
    </row>
    <row r="170" spans="2:2" ht="12" customHeight="1" x14ac:dyDescent="0.2">
      <c r="B170" s="15"/>
    </row>
    <row r="171" spans="2:2" ht="12" customHeight="1" x14ac:dyDescent="0.2">
      <c r="B171" s="15"/>
    </row>
    <row r="172" spans="2:2" ht="12" customHeight="1" x14ac:dyDescent="0.2">
      <c r="B172" s="15"/>
    </row>
    <row r="173" spans="2:2" ht="12" customHeight="1" x14ac:dyDescent="0.2">
      <c r="B173" s="15"/>
    </row>
    <row r="174" spans="2:2" ht="12" customHeight="1" x14ac:dyDescent="0.2">
      <c r="B174" s="15"/>
    </row>
    <row r="175" spans="2:2" ht="12" customHeight="1" x14ac:dyDescent="0.2">
      <c r="B175" s="15"/>
    </row>
    <row r="176" spans="2:2" ht="12" customHeight="1" x14ac:dyDescent="0.2">
      <c r="B176" s="15"/>
    </row>
    <row r="177" spans="2:2" ht="12" customHeight="1" x14ac:dyDescent="0.2">
      <c r="B177" s="15"/>
    </row>
    <row r="178" spans="2:2" ht="12" customHeight="1" x14ac:dyDescent="0.2">
      <c r="B178" s="15"/>
    </row>
    <row r="179" spans="2:2" ht="12" customHeight="1" x14ac:dyDescent="0.2">
      <c r="B179" s="15"/>
    </row>
    <row r="180" spans="2:2" ht="12" customHeight="1" x14ac:dyDescent="0.2">
      <c r="B180" s="15"/>
    </row>
    <row r="181" spans="2:2" ht="12" customHeight="1" x14ac:dyDescent="0.2">
      <c r="B181" s="15"/>
    </row>
    <row r="182" spans="2:2" ht="12" customHeight="1" x14ac:dyDescent="0.2">
      <c r="B182" s="15"/>
    </row>
    <row r="183" spans="2:2" ht="12" customHeight="1" x14ac:dyDescent="0.2">
      <c r="B183" s="15"/>
    </row>
    <row r="184" spans="2:2" ht="12" customHeight="1" x14ac:dyDescent="0.2">
      <c r="B184" s="15"/>
    </row>
    <row r="185" spans="2:2" ht="12" customHeight="1" x14ac:dyDescent="0.2">
      <c r="B185" s="15"/>
    </row>
    <row r="186" spans="2:2" ht="12" customHeight="1" x14ac:dyDescent="0.2">
      <c r="B186" s="15"/>
    </row>
    <row r="187" spans="2:2" ht="12" customHeight="1" x14ac:dyDescent="0.2">
      <c r="B187" s="15"/>
    </row>
    <row r="188" spans="2:2" ht="12" customHeight="1" x14ac:dyDescent="0.2">
      <c r="B188" s="15"/>
    </row>
    <row r="189" spans="2:2" ht="12" customHeight="1" x14ac:dyDescent="0.2">
      <c r="B189" s="15"/>
    </row>
    <row r="190" spans="2:2" ht="12" customHeight="1" x14ac:dyDescent="0.2">
      <c r="B190" s="15"/>
    </row>
    <row r="191" spans="2:2" ht="12" customHeight="1" x14ac:dyDescent="0.2">
      <c r="B191" s="15"/>
    </row>
    <row r="192" spans="2:2" ht="12" customHeight="1" x14ac:dyDescent="0.2">
      <c r="B192" s="15"/>
    </row>
    <row r="193" spans="2:2" ht="12" customHeight="1" x14ac:dyDescent="0.2">
      <c r="B193" s="15"/>
    </row>
    <row r="194" spans="2:2" ht="12" customHeight="1" x14ac:dyDescent="0.2">
      <c r="B194" s="15"/>
    </row>
    <row r="195" spans="2:2" ht="12" customHeight="1" x14ac:dyDescent="0.2">
      <c r="B195" s="15"/>
    </row>
    <row r="196" spans="2:2" ht="12" customHeight="1" x14ac:dyDescent="0.2">
      <c r="B196" s="15"/>
    </row>
    <row r="197" spans="2:2" ht="12" customHeight="1" x14ac:dyDescent="0.2">
      <c r="B197" s="15"/>
    </row>
    <row r="198" spans="2:2" ht="12" customHeight="1" x14ac:dyDescent="0.2">
      <c r="B198" s="15"/>
    </row>
    <row r="199" spans="2:2" ht="12" customHeight="1" x14ac:dyDescent="0.2">
      <c r="B199" s="15"/>
    </row>
    <row r="200" spans="2:2" ht="12" customHeight="1" x14ac:dyDescent="0.2">
      <c r="B200" s="15"/>
    </row>
    <row r="201" spans="2:2" ht="12" customHeight="1" x14ac:dyDescent="0.2">
      <c r="B201" s="15"/>
    </row>
    <row r="202" spans="2:2" ht="12" customHeight="1" x14ac:dyDescent="0.2">
      <c r="B202" s="15"/>
    </row>
    <row r="203" spans="2:2" ht="12" customHeight="1" x14ac:dyDescent="0.2">
      <c r="B203" s="15"/>
    </row>
    <row r="204" spans="2:2" ht="12" customHeight="1" x14ac:dyDescent="0.2">
      <c r="B204" s="15"/>
    </row>
    <row r="205" spans="2:2" ht="12" customHeight="1" x14ac:dyDescent="0.2">
      <c r="B205" s="15"/>
    </row>
    <row r="206" spans="2:2" ht="12" customHeight="1" x14ac:dyDescent="0.2">
      <c r="B206" s="15"/>
    </row>
    <row r="207" spans="2:2" ht="12" customHeight="1" x14ac:dyDescent="0.2">
      <c r="B207" s="15"/>
    </row>
    <row r="208" spans="2:2" ht="12" customHeight="1" x14ac:dyDescent="0.2">
      <c r="B208" s="15"/>
    </row>
    <row r="209" spans="2:2" ht="12" customHeight="1" x14ac:dyDescent="0.2">
      <c r="B209" s="15"/>
    </row>
    <row r="210" spans="2:2" ht="12" customHeight="1" x14ac:dyDescent="0.2">
      <c r="B210" s="15"/>
    </row>
    <row r="211" spans="2:2" ht="12" customHeight="1" x14ac:dyDescent="0.2">
      <c r="B211" s="15"/>
    </row>
    <row r="212" spans="2:2" ht="12" customHeight="1" x14ac:dyDescent="0.2">
      <c r="B212" s="15"/>
    </row>
    <row r="213" spans="2:2" ht="12" customHeight="1" x14ac:dyDescent="0.2">
      <c r="B213" s="15"/>
    </row>
    <row r="214" spans="2:2" ht="12" customHeight="1" x14ac:dyDescent="0.2">
      <c r="B214" s="15"/>
    </row>
    <row r="215" spans="2:2" ht="12" customHeight="1" x14ac:dyDescent="0.2">
      <c r="B215" s="15"/>
    </row>
    <row r="216" spans="2:2" ht="12" customHeight="1" x14ac:dyDescent="0.2">
      <c r="B216" s="15"/>
    </row>
    <row r="217" spans="2:2" ht="12" customHeight="1" x14ac:dyDescent="0.2">
      <c r="B217" s="15"/>
    </row>
    <row r="218" spans="2:2" ht="12" customHeight="1" x14ac:dyDescent="0.2">
      <c r="B218" s="15"/>
    </row>
    <row r="219" spans="2:2" ht="12" customHeight="1" x14ac:dyDescent="0.2">
      <c r="B219" s="15"/>
    </row>
    <row r="220" spans="2:2" ht="12" customHeight="1" x14ac:dyDescent="0.2">
      <c r="B220" s="15"/>
    </row>
    <row r="221" spans="2:2" ht="12" customHeight="1" x14ac:dyDescent="0.2">
      <c r="B221" s="15"/>
    </row>
    <row r="222" spans="2:2" ht="12" customHeight="1" x14ac:dyDescent="0.2">
      <c r="B222" s="15"/>
    </row>
    <row r="223" spans="2:2" ht="12" customHeight="1" x14ac:dyDescent="0.2">
      <c r="B223" s="15"/>
    </row>
    <row r="224" spans="2:2" ht="12" customHeight="1" x14ac:dyDescent="0.2">
      <c r="B224" s="15"/>
    </row>
    <row r="225" spans="2:2" ht="12" customHeight="1" x14ac:dyDescent="0.2">
      <c r="B225" s="15"/>
    </row>
    <row r="226" spans="2:2" ht="12" customHeight="1" x14ac:dyDescent="0.2">
      <c r="B226" s="15"/>
    </row>
    <row r="227" spans="2:2" ht="12" customHeight="1" x14ac:dyDescent="0.2">
      <c r="B227" s="15"/>
    </row>
    <row r="228" spans="2:2" ht="12" customHeight="1" x14ac:dyDescent="0.2">
      <c r="B228" s="15"/>
    </row>
    <row r="229" spans="2:2" ht="12" customHeight="1" x14ac:dyDescent="0.2">
      <c r="B229" s="15"/>
    </row>
    <row r="230" spans="2:2" ht="12" customHeight="1" x14ac:dyDescent="0.2">
      <c r="B230" s="15"/>
    </row>
    <row r="231" spans="2:2" ht="12" customHeight="1" x14ac:dyDescent="0.2">
      <c r="B231" s="15"/>
    </row>
    <row r="232" spans="2:2" ht="12" customHeight="1" x14ac:dyDescent="0.2">
      <c r="B232" s="15"/>
    </row>
    <row r="233" spans="2:2" ht="12" customHeight="1" x14ac:dyDescent="0.2">
      <c r="B233" s="15"/>
    </row>
    <row r="234" spans="2:2" ht="12" customHeight="1" x14ac:dyDescent="0.2">
      <c r="B234" s="15"/>
    </row>
    <row r="235" spans="2:2" ht="12" customHeight="1" x14ac:dyDescent="0.2">
      <c r="B235" s="15"/>
    </row>
    <row r="236" spans="2:2" ht="12" customHeight="1" x14ac:dyDescent="0.2">
      <c r="B236" s="15"/>
    </row>
    <row r="237" spans="2:2" ht="12" customHeight="1" x14ac:dyDescent="0.2">
      <c r="B237" s="15"/>
    </row>
    <row r="238" spans="2:2" ht="12" customHeight="1" x14ac:dyDescent="0.2">
      <c r="B238" s="15"/>
    </row>
    <row r="239" spans="2:2" ht="12" customHeight="1" x14ac:dyDescent="0.2">
      <c r="B239" s="15"/>
    </row>
    <row r="240" spans="2:2" ht="12" customHeight="1" x14ac:dyDescent="0.2">
      <c r="B240" s="15"/>
    </row>
    <row r="241" spans="2:2" ht="12" customHeight="1" x14ac:dyDescent="0.2">
      <c r="B241" s="15"/>
    </row>
    <row r="242" spans="2:2" ht="12" customHeight="1" x14ac:dyDescent="0.2">
      <c r="B242" s="15"/>
    </row>
    <row r="243" spans="2:2" ht="12" customHeight="1" x14ac:dyDescent="0.2">
      <c r="B243" s="15"/>
    </row>
    <row r="244" spans="2:2" ht="12" customHeight="1" x14ac:dyDescent="0.2">
      <c r="B244" s="15"/>
    </row>
    <row r="245" spans="2:2" ht="12" customHeight="1" x14ac:dyDescent="0.2">
      <c r="B245" s="15"/>
    </row>
    <row r="246" spans="2:2" ht="12" customHeight="1" x14ac:dyDescent="0.2">
      <c r="B246" s="15"/>
    </row>
    <row r="247" spans="2:2" ht="12" customHeight="1" x14ac:dyDescent="0.2">
      <c r="B247" s="15"/>
    </row>
    <row r="248" spans="2:2" ht="12" customHeight="1" x14ac:dyDescent="0.2">
      <c r="B248" s="15"/>
    </row>
    <row r="249" spans="2:2" ht="12" customHeight="1" x14ac:dyDescent="0.2">
      <c r="B249" s="15"/>
    </row>
    <row r="250" spans="2:2" ht="12" customHeight="1" x14ac:dyDescent="0.2">
      <c r="B250" s="15"/>
    </row>
    <row r="251" spans="2:2" ht="12" customHeight="1" x14ac:dyDescent="0.2">
      <c r="B251" s="15"/>
    </row>
    <row r="252" spans="2:2" ht="12" customHeight="1" x14ac:dyDescent="0.2">
      <c r="B252" s="15"/>
    </row>
    <row r="253" spans="2:2" ht="12" customHeight="1" x14ac:dyDescent="0.2">
      <c r="B253" s="15"/>
    </row>
    <row r="254" spans="2:2" ht="12" customHeight="1" x14ac:dyDescent="0.2">
      <c r="B254" s="15"/>
    </row>
    <row r="255" spans="2:2" ht="12" customHeight="1" x14ac:dyDescent="0.2">
      <c r="B255" s="15"/>
    </row>
    <row r="256" spans="2:2" ht="12" customHeight="1" x14ac:dyDescent="0.2">
      <c r="B256" s="15"/>
    </row>
    <row r="257" spans="2:2" ht="12" customHeight="1" x14ac:dyDescent="0.2">
      <c r="B257" s="15"/>
    </row>
    <row r="258" spans="2:2" ht="12" customHeight="1" x14ac:dyDescent="0.2">
      <c r="B258" s="15"/>
    </row>
    <row r="259" spans="2:2" ht="12" customHeight="1" x14ac:dyDescent="0.2">
      <c r="B259" s="15"/>
    </row>
    <row r="260" spans="2:2" ht="12" customHeight="1" x14ac:dyDescent="0.2">
      <c r="B260" s="15"/>
    </row>
    <row r="261" spans="2:2" ht="12" customHeight="1" x14ac:dyDescent="0.2">
      <c r="B261" s="15"/>
    </row>
    <row r="262" spans="2:2" ht="12" customHeight="1" x14ac:dyDescent="0.2">
      <c r="B262" s="15"/>
    </row>
    <row r="263" spans="2:2" ht="12" customHeight="1" x14ac:dyDescent="0.2">
      <c r="B263" s="15"/>
    </row>
    <row r="264" spans="2:2" ht="12" customHeight="1" x14ac:dyDescent="0.2">
      <c r="B264" s="15"/>
    </row>
    <row r="265" spans="2:2" ht="12" customHeight="1" x14ac:dyDescent="0.2">
      <c r="B265" s="15"/>
    </row>
    <row r="266" spans="2:2" ht="12" customHeight="1" x14ac:dyDescent="0.2">
      <c r="B266" s="15"/>
    </row>
    <row r="267" spans="2:2" ht="12" customHeight="1" x14ac:dyDescent="0.2">
      <c r="B267" s="15"/>
    </row>
    <row r="268" spans="2:2" ht="12" customHeight="1" x14ac:dyDescent="0.2">
      <c r="B268" s="15"/>
    </row>
    <row r="269" spans="2:2" ht="12" customHeight="1" x14ac:dyDescent="0.2">
      <c r="B269" s="15"/>
    </row>
    <row r="270" spans="2:2" ht="12" customHeight="1" x14ac:dyDescent="0.2">
      <c r="B270" s="15"/>
    </row>
    <row r="271" spans="2:2" ht="12" customHeight="1" x14ac:dyDescent="0.2">
      <c r="B271" s="15"/>
    </row>
    <row r="272" spans="2:2" ht="12" customHeight="1" x14ac:dyDescent="0.2">
      <c r="B272" s="15"/>
    </row>
    <row r="273" spans="2:2" ht="12" customHeight="1" x14ac:dyDescent="0.2">
      <c r="B273" s="15"/>
    </row>
    <row r="274" spans="2:2" ht="12" customHeight="1" x14ac:dyDescent="0.2">
      <c r="B274" s="15"/>
    </row>
    <row r="275" spans="2:2" ht="12" customHeight="1" x14ac:dyDescent="0.2">
      <c r="B275" s="15"/>
    </row>
    <row r="276" spans="2:2" ht="12" customHeight="1" x14ac:dyDescent="0.2">
      <c r="B276" s="15"/>
    </row>
    <row r="277" spans="2:2" ht="12" customHeight="1" x14ac:dyDescent="0.2">
      <c r="B277" s="15"/>
    </row>
    <row r="278" spans="2:2" ht="12" customHeight="1" x14ac:dyDescent="0.2">
      <c r="B278" s="15"/>
    </row>
    <row r="279" spans="2:2" ht="12" customHeight="1" x14ac:dyDescent="0.2">
      <c r="B279" s="15"/>
    </row>
    <row r="280" spans="2:2" ht="12" customHeight="1" x14ac:dyDescent="0.2">
      <c r="B280" s="15"/>
    </row>
    <row r="281" spans="2:2" ht="12" customHeight="1" x14ac:dyDescent="0.2">
      <c r="B281" s="15"/>
    </row>
    <row r="282" spans="2:2" ht="12" customHeight="1" x14ac:dyDescent="0.2">
      <c r="B282" s="15"/>
    </row>
    <row r="283" spans="2:2" ht="12" customHeight="1" x14ac:dyDescent="0.2">
      <c r="B283" s="15"/>
    </row>
    <row r="284" spans="2:2" ht="12" customHeight="1" x14ac:dyDescent="0.2">
      <c r="B284" s="15"/>
    </row>
    <row r="285" spans="2:2" ht="12" customHeight="1" x14ac:dyDescent="0.2">
      <c r="B285" s="15"/>
    </row>
    <row r="286" spans="2:2" ht="12" customHeight="1" x14ac:dyDescent="0.2">
      <c r="B286" s="15"/>
    </row>
    <row r="287" spans="2:2" ht="12" customHeight="1" x14ac:dyDescent="0.2">
      <c r="B287" s="15"/>
    </row>
    <row r="288" spans="2:2" ht="12" customHeight="1" x14ac:dyDescent="0.2">
      <c r="B288" s="15"/>
    </row>
    <row r="289" spans="2:2" ht="12" customHeight="1" x14ac:dyDescent="0.2">
      <c r="B289" s="15"/>
    </row>
    <row r="290" spans="2:2" ht="12" customHeight="1" x14ac:dyDescent="0.2">
      <c r="B290" s="15"/>
    </row>
    <row r="291" spans="2:2" ht="12" customHeight="1" x14ac:dyDescent="0.2">
      <c r="B291" s="15"/>
    </row>
    <row r="292" spans="2:2" ht="12" customHeight="1" x14ac:dyDescent="0.2">
      <c r="B292" s="15"/>
    </row>
    <row r="293" spans="2:2" ht="12" customHeight="1" x14ac:dyDescent="0.2">
      <c r="B293" s="15"/>
    </row>
    <row r="294" spans="2:2" ht="12" customHeight="1" x14ac:dyDescent="0.2">
      <c r="B294" s="15"/>
    </row>
    <row r="295" spans="2:2" ht="12" customHeight="1" x14ac:dyDescent="0.2">
      <c r="B295" s="15"/>
    </row>
    <row r="296" spans="2:2" ht="12" customHeight="1" x14ac:dyDescent="0.2">
      <c r="B296" s="15"/>
    </row>
    <row r="297" spans="2:2" ht="12" customHeight="1" x14ac:dyDescent="0.2">
      <c r="B297" s="15"/>
    </row>
    <row r="298" spans="2:2" ht="12" customHeight="1" x14ac:dyDescent="0.2">
      <c r="B298" s="15"/>
    </row>
    <row r="299" spans="2:2" ht="12" customHeight="1" x14ac:dyDescent="0.2">
      <c r="B299" s="15"/>
    </row>
    <row r="300" spans="2:2" ht="12" customHeight="1" x14ac:dyDescent="0.2">
      <c r="B300" s="15"/>
    </row>
    <row r="301" spans="2:2" ht="12" customHeight="1" x14ac:dyDescent="0.2">
      <c r="B301" s="15"/>
    </row>
    <row r="302" spans="2:2" ht="12" customHeight="1" x14ac:dyDescent="0.2">
      <c r="B302" s="15"/>
    </row>
    <row r="303" spans="2:2" ht="12" customHeight="1" x14ac:dyDescent="0.2">
      <c r="B303" s="15"/>
    </row>
    <row r="304" spans="2:2" ht="12" customHeight="1" x14ac:dyDescent="0.2">
      <c r="B304" s="15"/>
    </row>
    <row r="305" spans="2:2" ht="12" customHeight="1" x14ac:dyDescent="0.2">
      <c r="B305" s="15"/>
    </row>
    <row r="306" spans="2:2" ht="12" customHeight="1" x14ac:dyDescent="0.2">
      <c r="B306" s="15"/>
    </row>
    <row r="307" spans="2:2" ht="12" customHeight="1" x14ac:dyDescent="0.2">
      <c r="B307" s="15"/>
    </row>
    <row r="308" spans="2:2" ht="12" customHeight="1" x14ac:dyDescent="0.2">
      <c r="B308" s="15"/>
    </row>
    <row r="309" spans="2:2" ht="12" customHeight="1" x14ac:dyDescent="0.2">
      <c r="B309" s="15"/>
    </row>
    <row r="310" spans="2:2" ht="12" customHeight="1" x14ac:dyDescent="0.2">
      <c r="B310" s="15"/>
    </row>
    <row r="311" spans="2:2" ht="12" customHeight="1" x14ac:dyDescent="0.2">
      <c r="B311" s="15"/>
    </row>
    <row r="312" spans="2:2" ht="12" customHeight="1" x14ac:dyDescent="0.2">
      <c r="B312" s="15"/>
    </row>
    <row r="313" spans="2:2" ht="12" customHeight="1" x14ac:dyDescent="0.2">
      <c r="B313" s="15"/>
    </row>
    <row r="314" spans="2:2" ht="12" customHeight="1" x14ac:dyDescent="0.2">
      <c r="B314" s="15"/>
    </row>
    <row r="315" spans="2:2" ht="12" customHeight="1" x14ac:dyDescent="0.2">
      <c r="B315" s="15"/>
    </row>
    <row r="316" spans="2:2" ht="12" customHeight="1" x14ac:dyDescent="0.2">
      <c r="B316" s="15"/>
    </row>
    <row r="317" spans="2:2" ht="12" customHeight="1" x14ac:dyDescent="0.2">
      <c r="B317" s="15"/>
    </row>
    <row r="318" spans="2:2" ht="12" customHeight="1" x14ac:dyDescent="0.2">
      <c r="B318" s="15"/>
    </row>
    <row r="319" spans="2:2" ht="12" customHeight="1" x14ac:dyDescent="0.2">
      <c r="B319" s="15"/>
    </row>
    <row r="320" spans="2:2" ht="12" customHeight="1" x14ac:dyDescent="0.2">
      <c r="B320" s="15"/>
    </row>
    <row r="321" spans="2:2" ht="12" customHeight="1" x14ac:dyDescent="0.2">
      <c r="B321" s="15"/>
    </row>
    <row r="322" spans="2:2" ht="12" customHeight="1" x14ac:dyDescent="0.2">
      <c r="B322" s="15"/>
    </row>
    <row r="323" spans="2:2" ht="12" customHeight="1" x14ac:dyDescent="0.2">
      <c r="B323" s="15"/>
    </row>
    <row r="324" spans="2:2" ht="12" customHeight="1" x14ac:dyDescent="0.2">
      <c r="B324" s="15"/>
    </row>
    <row r="325" spans="2:2" ht="12" customHeight="1" x14ac:dyDescent="0.2">
      <c r="B325" s="15"/>
    </row>
    <row r="326" spans="2:2" ht="12" customHeight="1" x14ac:dyDescent="0.2">
      <c r="B326" s="15"/>
    </row>
    <row r="327" spans="2:2" ht="12" customHeight="1" x14ac:dyDescent="0.2">
      <c r="B327" s="15"/>
    </row>
    <row r="328" spans="2:2" ht="12" customHeight="1" x14ac:dyDescent="0.2">
      <c r="B328" s="15"/>
    </row>
    <row r="329" spans="2:2" ht="12" customHeight="1" x14ac:dyDescent="0.2">
      <c r="B329" s="15"/>
    </row>
    <row r="330" spans="2:2" ht="12" customHeight="1" x14ac:dyDescent="0.2">
      <c r="B330" s="15"/>
    </row>
    <row r="331" spans="2:2" ht="12" customHeight="1" x14ac:dyDescent="0.2">
      <c r="B331" s="15"/>
    </row>
    <row r="332" spans="2:2" ht="12" customHeight="1" x14ac:dyDescent="0.2">
      <c r="B332" s="15"/>
    </row>
    <row r="333" spans="2:2" ht="12" customHeight="1" x14ac:dyDescent="0.2">
      <c r="B333" s="15"/>
    </row>
    <row r="334" spans="2:2" ht="12" customHeight="1" x14ac:dyDescent="0.2">
      <c r="B334" s="15"/>
    </row>
    <row r="335" spans="2:2" ht="12" customHeight="1" x14ac:dyDescent="0.2">
      <c r="B335" s="15"/>
    </row>
    <row r="336" spans="2:2" ht="12" customHeight="1" x14ac:dyDescent="0.2">
      <c r="B336" s="15"/>
    </row>
    <row r="337" spans="2:2" ht="12" customHeight="1" x14ac:dyDescent="0.2">
      <c r="B337" s="15"/>
    </row>
    <row r="338" spans="2:2" ht="12" customHeight="1" x14ac:dyDescent="0.2">
      <c r="B338" s="15"/>
    </row>
    <row r="339" spans="2:2" ht="12" customHeight="1" x14ac:dyDescent="0.2">
      <c r="B339" s="15"/>
    </row>
    <row r="340" spans="2:2" ht="12" customHeight="1" x14ac:dyDescent="0.2">
      <c r="B340" s="15"/>
    </row>
    <row r="341" spans="2:2" ht="12" customHeight="1" x14ac:dyDescent="0.2">
      <c r="B341" s="15"/>
    </row>
    <row r="342" spans="2:2" ht="12" customHeight="1" x14ac:dyDescent="0.2">
      <c r="B342" s="15"/>
    </row>
    <row r="343" spans="2:2" ht="12" customHeight="1" x14ac:dyDescent="0.2">
      <c r="B343" s="15"/>
    </row>
    <row r="344" spans="2:2" ht="12" customHeight="1" x14ac:dyDescent="0.2">
      <c r="B344" s="15"/>
    </row>
    <row r="345" spans="2:2" ht="12" customHeight="1" x14ac:dyDescent="0.2">
      <c r="B345" s="15"/>
    </row>
    <row r="346" spans="2:2" ht="12" customHeight="1" x14ac:dyDescent="0.2">
      <c r="B346" s="15"/>
    </row>
    <row r="347" spans="2:2" ht="12" customHeight="1" x14ac:dyDescent="0.2">
      <c r="B347" s="15"/>
    </row>
    <row r="348" spans="2:2" ht="12" customHeight="1" x14ac:dyDescent="0.2">
      <c r="B348" s="15"/>
    </row>
    <row r="349" spans="2:2" ht="12" customHeight="1" x14ac:dyDescent="0.2">
      <c r="B349" s="15"/>
    </row>
    <row r="350" spans="2:2" ht="12" customHeight="1" x14ac:dyDescent="0.2">
      <c r="B350" s="15"/>
    </row>
    <row r="351" spans="2:2" ht="12" customHeight="1" x14ac:dyDescent="0.2">
      <c r="B351" s="15"/>
    </row>
    <row r="352" spans="2:2" ht="12" customHeight="1" x14ac:dyDescent="0.2">
      <c r="B352" s="15"/>
    </row>
    <row r="353" spans="2:2" ht="12" customHeight="1" x14ac:dyDescent="0.2">
      <c r="B353" s="15"/>
    </row>
    <row r="354" spans="2:2" ht="12" customHeight="1" x14ac:dyDescent="0.2">
      <c r="B354" s="15"/>
    </row>
    <row r="355" spans="2:2" ht="12" customHeight="1" x14ac:dyDescent="0.2">
      <c r="B355" s="15"/>
    </row>
    <row r="356" spans="2:2" ht="12" customHeight="1" x14ac:dyDescent="0.2">
      <c r="B356" s="15"/>
    </row>
    <row r="357" spans="2:2" ht="12" customHeight="1" x14ac:dyDescent="0.2">
      <c r="B357" s="15"/>
    </row>
    <row r="358" spans="2:2" ht="12" customHeight="1" x14ac:dyDescent="0.2">
      <c r="B358" s="15"/>
    </row>
    <row r="359" spans="2:2" ht="12" customHeight="1" x14ac:dyDescent="0.2">
      <c r="B359" s="15"/>
    </row>
    <row r="360" spans="2:2" ht="12" customHeight="1" x14ac:dyDescent="0.2">
      <c r="B360" s="15"/>
    </row>
    <row r="361" spans="2:2" ht="12" customHeight="1" x14ac:dyDescent="0.2">
      <c r="B361" s="15"/>
    </row>
    <row r="362" spans="2:2" ht="12" customHeight="1" x14ac:dyDescent="0.2">
      <c r="B362" s="15"/>
    </row>
    <row r="363" spans="2:2" ht="12" customHeight="1" x14ac:dyDescent="0.2">
      <c r="B363" s="15"/>
    </row>
    <row r="364" spans="2:2" ht="12" customHeight="1" x14ac:dyDescent="0.2">
      <c r="B364" s="15"/>
    </row>
    <row r="365" spans="2:2" ht="12" customHeight="1" x14ac:dyDescent="0.2">
      <c r="B365" s="15"/>
    </row>
    <row r="366" spans="2:2" ht="12" customHeight="1" x14ac:dyDescent="0.2">
      <c r="B366" s="15"/>
    </row>
    <row r="367" spans="2:2" ht="12" customHeight="1" x14ac:dyDescent="0.2">
      <c r="B367" s="15"/>
    </row>
    <row r="368" spans="2:2" ht="12" customHeight="1" x14ac:dyDescent="0.2">
      <c r="B368" s="15"/>
    </row>
    <row r="369" spans="2:2" ht="12" customHeight="1" x14ac:dyDescent="0.2">
      <c r="B369" s="15"/>
    </row>
    <row r="370" spans="2:2" ht="12" customHeight="1" x14ac:dyDescent="0.2">
      <c r="B370" s="15"/>
    </row>
    <row r="371" spans="2:2" ht="12" customHeight="1" x14ac:dyDescent="0.2">
      <c r="B371" s="15"/>
    </row>
    <row r="372" spans="2:2" ht="12" customHeight="1" x14ac:dyDescent="0.2">
      <c r="B372" s="15"/>
    </row>
    <row r="373" spans="2:2" ht="12" customHeight="1" x14ac:dyDescent="0.2">
      <c r="B373" s="15"/>
    </row>
    <row r="374" spans="2:2" ht="12" customHeight="1" x14ac:dyDescent="0.2">
      <c r="B374" s="15"/>
    </row>
    <row r="375" spans="2:2" ht="12" customHeight="1" x14ac:dyDescent="0.2">
      <c r="B375" s="15"/>
    </row>
    <row r="376" spans="2:2" ht="12" customHeight="1" x14ac:dyDescent="0.2">
      <c r="B376" s="15"/>
    </row>
    <row r="377" spans="2:2" ht="12" customHeight="1" x14ac:dyDescent="0.2">
      <c r="B377" s="15"/>
    </row>
    <row r="378" spans="2:2" ht="12" customHeight="1" x14ac:dyDescent="0.2">
      <c r="B378" s="15"/>
    </row>
    <row r="379" spans="2:2" ht="12" customHeight="1" x14ac:dyDescent="0.2">
      <c r="B379" s="15"/>
    </row>
    <row r="380" spans="2:2" ht="12" customHeight="1" x14ac:dyDescent="0.2">
      <c r="B380" s="15"/>
    </row>
    <row r="381" spans="2:2" ht="12" customHeight="1" x14ac:dyDescent="0.2">
      <c r="B381" s="15"/>
    </row>
    <row r="382" spans="2:2" ht="12" customHeight="1" x14ac:dyDescent="0.2">
      <c r="B382" s="15"/>
    </row>
    <row r="383" spans="2:2" ht="12" customHeight="1" x14ac:dyDescent="0.2">
      <c r="B383" s="15"/>
    </row>
    <row r="384" spans="2:2" ht="12" customHeight="1" x14ac:dyDescent="0.2">
      <c r="B384" s="15"/>
    </row>
    <row r="385" spans="2:2" ht="12" customHeight="1" x14ac:dyDescent="0.2">
      <c r="B385" s="15"/>
    </row>
    <row r="386" spans="2:2" ht="12" customHeight="1" x14ac:dyDescent="0.2">
      <c r="B386" s="15"/>
    </row>
    <row r="387" spans="2:2" ht="12" customHeight="1" x14ac:dyDescent="0.2">
      <c r="B387" s="15"/>
    </row>
    <row r="388" spans="2:2" ht="12" customHeight="1" x14ac:dyDescent="0.2">
      <c r="B388" s="15"/>
    </row>
    <row r="389" spans="2:2" ht="12" customHeight="1" x14ac:dyDescent="0.2">
      <c r="B389" s="15"/>
    </row>
    <row r="390" spans="2:2" ht="12" customHeight="1" x14ac:dyDescent="0.2">
      <c r="B390" s="15"/>
    </row>
    <row r="391" spans="2:2" ht="12" customHeight="1" x14ac:dyDescent="0.2">
      <c r="B391" s="15"/>
    </row>
    <row r="392" spans="2:2" ht="12" customHeight="1" x14ac:dyDescent="0.2">
      <c r="B392" s="15"/>
    </row>
    <row r="393" spans="2:2" ht="12" customHeight="1" x14ac:dyDescent="0.2">
      <c r="B393" s="15"/>
    </row>
    <row r="394" spans="2:2" ht="12" customHeight="1" x14ac:dyDescent="0.2">
      <c r="B394" s="15"/>
    </row>
    <row r="395" spans="2:2" ht="12" customHeight="1" x14ac:dyDescent="0.2">
      <c r="B395" s="15"/>
    </row>
    <row r="396" spans="2:2" ht="12" customHeight="1" x14ac:dyDescent="0.2">
      <c r="B396" s="15"/>
    </row>
    <row r="397" spans="2:2" ht="12" customHeight="1" x14ac:dyDescent="0.2">
      <c r="B397" s="15"/>
    </row>
    <row r="398" spans="2:2" ht="12" customHeight="1" x14ac:dyDescent="0.2">
      <c r="B398" s="15"/>
    </row>
    <row r="399" spans="2:2" ht="12" customHeight="1" x14ac:dyDescent="0.2">
      <c r="B399" s="15"/>
    </row>
    <row r="400" spans="2:2" ht="12" customHeight="1" x14ac:dyDescent="0.2">
      <c r="B400" s="15"/>
    </row>
    <row r="401" spans="2:2" ht="12" customHeight="1" x14ac:dyDescent="0.2">
      <c r="B401" s="15"/>
    </row>
    <row r="402" spans="2:2" ht="12" customHeight="1" x14ac:dyDescent="0.2">
      <c r="B402" s="15"/>
    </row>
    <row r="403" spans="2:2" ht="12" customHeight="1" x14ac:dyDescent="0.2">
      <c r="B403" s="15"/>
    </row>
    <row r="404" spans="2:2" ht="12" customHeight="1" x14ac:dyDescent="0.2">
      <c r="B404" s="15"/>
    </row>
    <row r="405" spans="2:2" ht="12" customHeight="1" x14ac:dyDescent="0.2">
      <c r="B405" s="15"/>
    </row>
    <row r="406" spans="2:2" ht="12" customHeight="1" x14ac:dyDescent="0.2">
      <c r="B406" s="15"/>
    </row>
    <row r="407" spans="2:2" ht="12" customHeight="1" x14ac:dyDescent="0.2">
      <c r="B407" s="15"/>
    </row>
    <row r="408" spans="2:2" ht="12" customHeight="1" x14ac:dyDescent="0.2">
      <c r="B408" s="15"/>
    </row>
    <row r="409" spans="2:2" ht="12" customHeight="1" x14ac:dyDescent="0.2">
      <c r="B409" s="15"/>
    </row>
    <row r="410" spans="2:2" ht="12" customHeight="1" x14ac:dyDescent="0.2">
      <c r="B410" s="15"/>
    </row>
    <row r="411" spans="2:2" ht="12" customHeight="1" x14ac:dyDescent="0.2">
      <c r="B411" s="15"/>
    </row>
    <row r="412" spans="2:2" ht="12" customHeight="1" x14ac:dyDescent="0.2">
      <c r="B412" s="15"/>
    </row>
    <row r="413" spans="2:2" ht="12" customHeight="1" x14ac:dyDescent="0.2">
      <c r="B413" s="15"/>
    </row>
    <row r="414" spans="2:2" ht="12" customHeight="1" x14ac:dyDescent="0.2">
      <c r="B414" s="15"/>
    </row>
    <row r="415" spans="2:2" ht="12" customHeight="1" x14ac:dyDescent="0.2">
      <c r="B415" s="15"/>
    </row>
    <row r="416" spans="2:2" ht="12" customHeight="1" x14ac:dyDescent="0.2">
      <c r="B416" s="15"/>
    </row>
    <row r="417" spans="2:2" ht="12" customHeight="1" x14ac:dyDescent="0.2">
      <c r="B417" s="15"/>
    </row>
    <row r="418" spans="2:2" ht="12" customHeight="1" x14ac:dyDescent="0.2">
      <c r="B418" s="15"/>
    </row>
    <row r="419" spans="2:2" ht="12" customHeight="1" x14ac:dyDescent="0.2">
      <c r="B419" s="15"/>
    </row>
    <row r="420" spans="2:2" ht="12" customHeight="1" x14ac:dyDescent="0.2">
      <c r="B420" s="15"/>
    </row>
    <row r="421" spans="2:2" ht="12" customHeight="1" x14ac:dyDescent="0.2">
      <c r="B421" s="15"/>
    </row>
    <row r="422" spans="2:2" ht="12" customHeight="1" x14ac:dyDescent="0.2">
      <c r="B422" s="15"/>
    </row>
    <row r="423" spans="2:2" ht="12" customHeight="1" x14ac:dyDescent="0.2">
      <c r="B423" s="15"/>
    </row>
    <row r="424" spans="2:2" ht="12" customHeight="1" x14ac:dyDescent="0.2">
      <c r="B424" s="15"/>
    </row>
    <row r="425" spans="2:2" ht="12" customHeight="1" x14ac:dyDescent="0.2">
      <c r="B425" s="15"/>
    </row>
    <row r="426" spans="2:2" ht="12" customHeight="1" x14ac:dyDescent="0.2">
      <c r="B426" s="15"/>
    </row>
    <row r="427" spans="2:2" ht="12" customHeight="1" x14ac:dyDescent="0.2">
      <c r="B427" s="15"/>
    </row>
    <row r="428" spans="2:2" ht="12" customHeight="1" x14ac:dyDescent="0.2">
      <c r="B428" s="15"/>
    </row>
    <row r="429" spans="2:2" ht="12" customHeight="1" x14ac:dyDescent="0.2">
      <c r="B429" s="15"/>
    </row>
    <row r="430" spans="2:2" ht="12" customHeight="1" x14ac:dyDescent="0.2">
      <c r="B430" s="15"/>
    </row>
    <row r="431" spans="2:2" ht="12" customHeight="1" x14ac:dyDescent="0.2">
      <c r="B431" s="15"/>
    </row>
    <row r="432" spans="2:2" ht="12" customHeight="1" x14ac:dyDescent="0.2">
      <c r="B432" s="15"/>
    </row>
    <row r="433" spans="2:2" ht="12" customHeight="1" x14ac:dyDescent="0.2">
      <c r="B433" s="15"/>
    </row>
    <row r="434" spans="2:2" ht="12" customHeight="1" x14ac:dyDescent="0.2">
      <c r="B434" s="15"/>
    </row>
    <row r="435" spans="2:2" ht="12" customHeight="1" x14ac:dyDescent="0.2">
      <c r="B435" s="15"/>
    </row>
    <row r="436" spans="2:2" ht="12" customHeight="1" x14ac:dyDescent="0.2">
      <c r="B436" s="15"/>
    </row>
    <row r="437" spans="2:2" ht="12" customHeight="1" x14ac:dyDescent="0.2">
      <c r="B437" s="15"/>
    </row>
    <row r="438" spans="2:2" ht="12" customHeight="1" x14ac:dyDescent="0.2">
      <c r="B438" s="15"/>
    </row>
    <row r="439" spans="2:2" ht="12" customHeight="1" x14ac:dyDescent="0.2">
      <c r="B439" s="15"/>
    </row>
    <row r="440" spans="2:2" ht="12" customHeight="1" x14ac:dyDescent="0.2">
      <c r="B440" s="15"/>
    </row>
    <row r="441" spans="2:2" ht="12" customHeight="1" x14ac:dyDescent="0.2">
      <c r="B441" s="15"/>
    </row>
    <row r="442" spans="2:2" ht="12" customHeight="1" x14ac:dyDescent="0.2">
      <c r="B442" s="15"/>
    </row>
    <row r="443" spans="2:2" ht="12" customHeight="1" x14ac:dyDescent="0.2">
      <c r="B443" s="15"/>
    </row>
    <row r="444" spans="2:2" ht="12" customHeight="1" x14ac:dyDescent="0.2">
      <c r="B444" s="15"/>
    </row>
    <row r="445" spans="2:2" ht="12" customHeight="1" x14ac:dyDescent="0.2">
      <c r="B445" s="15"/>
    </row>
    <row r="446" spans="2:2" ht="12" customHeight="1" x14ac:dyDescent="0.2">
      <c r="B446" s="15"/>
    </row>
    <row r="447" spans="2:2" ht="12" customHeight="1" x14ac:dyDescent="0.2">
      <c r="B447" s="15"/>
    </row>
    <row r="448" spans="2:2" ht="12" customHeight="1" x14ac:dyDescent="0.2">
      <c r="B448" s="15"/>
    </row>
    <row r="449" spans="2:2" ht="12" customHeight="1" x14ac:dyDescent="0.2">
      <c r="B449" s="15"/>
    </row>
    <row r="450" spans="2:2" ht="12" customHeight="1" x14ac:dyDescent="0.2">
      <c r="B450" s="15"/>
    </row>
    <row r="451" spans="2:2" ht="12" customHeight="1" x14ac:dyDescent="0.2">
      <c r="B451" s="15"/>
    </row>
    <row r="452" spans="2:2" ht="12" customHeight="1" x14ac:dyDescent="0.2">
      <c r="B452" s="15"/>
    </row>
    <row r="453" spans="2:2" ht="12" customHeight="1" x14ac:dyDescent="0.2">
      <c r="B453" s="15"/>
    </row>
    <row r="454" spans="2:2" ht="12" customHeight="1" x14ac:dyDescent="0.2">
      <c r="B454" s="15"/>
    </row>
    <row r="455" spans="2:2" ht="12" customHeight="1" x14ac:dyDescent="0.2">
      <c r="B455" s="15"/>
    </row>
    <row r="456" spans="2:2" ht="12" customHeight="1" x14ac:dyDescent="0.2">
      <c r="B456" s="15"/>
    </row>
    <row r="457" spans="2:2" ht="12" customHeight="1" x14ac:dyDescent="0.2">
      <c r="B457" s="15"/>
    </row>
    <row r="458" spans="2:2" ht="12" customHeight="1" x14ac:dyDescent="0.2">
      <c r="B458" s="15"/>
    </row>
    <row r="459" spans="2:2" ht="12" customHeight="1" x14ac:dyDescent="0.2">
      <c r="B459" s="15"/>
    </row>
    <row r="460" spans="2:2" ht="12" customHeight="1" x14ac:dyDescent="0.2">
      <c r="B460" s="15"/>
    </row>
    <row r="461" spans="2:2" ht="12" customHeight="1" x14ac:dyDescent="0.2">
      <c r="B461" s="15"/>
    </row>
    <row r="462" spans="2:2" ht="12" customHeight="1" x14ac:dyDescent="0.2">
      <c r="B462" s="15"/>
    </row>
    <row r="463" spans="2:2" ht="12" customHeight="1" x14ac:dyDescent="0.2">
      <c r="B463" s="15"/>
    </row>
    <row r="464" spans="2:2" ht="12" customHeight="1" x14ac:dyDescent="0.2">
      <c r="B464" s="15"/>
    </row>
    <row r="465" spans="2:2" ht="12" customHeight="1" x14ac:dyDescent="0.2">
      <c r="B465" s="15"/>
    </row>
    <row r="466" spans="2:2" ht="12" customHeight="1" x14ac:dyDescent="0.2">
      <c r="B466" s="15"/>
    </row>
    <row r="467" spans="2:2" ht="12" customHeight="1" x14ac:dyDescent="0.2">
      <c r="B467" s="15"/>
    </row>
    <row r="468" spans="2:2" ht="12" customHeight="1" x14ac:dyDescent="0.2">
      <c r="B468" s="15"/>
    </row>
    <row r="469" spans="2:2" ht="12" customHeight="1" x14ac:dyDescent="0.2">
      <c r="B469" s="15"/>
    </row>
    <row r="470" spans="2:2" ht="12" customHeight="1" x14ac:dyDescent="0.2">
      <c r="B470" s="15"/>
    </row>
    <row r="471" spans="2:2" ht="12" customHeight="1" x14ac:dyDescent="0.2">
      <c r="B471" s="15"/>
    </row>
    <row r="472" spans="2:2" ht="12" customHeight="1" x14ac:dyDescent="0.2">
      <c r="B472" s="15"/>
    </row>
    <row r="473" spans="2:2" ht="12" customHeight="1" x14ac:dyDescent="0.2">
      <c r="B473" s="15"/>
    </row>
    <row r="474" spans="2:2" ht="12" customHeight="1" x14ac:dyDescent="0.2">
      <c r="B474" s="15"/>
    </row>
    <row r="475" spans="2:2" ht="12" customHeight="1" x14ac:dyDescent="0.2">
      <c r="B475" s="15"/>
    </row>
    <row r="476" spans="2:2" ht="12" customHeight="1" x14ac:dyDescent="0.2">
      <c r="B476" s="15"/>
    </row>
    <row r="477" spans="2:2" ht="12" customHeight="1" x14ac:dyDescent="0.2">
      <c r="B477" s="15"/>
    </row>
    <row r="478" spans="2:2" ht="12" customHeight="1" x14ac:dyDescent="0.2">
      <c r="B478" s="15"/>
    </row>
    <row r="479" spans="2:2" ht="12" customHeight="1" x14ac:dyDescent="0.2">
      <c r="B479" s="15"/>
    </row>
    <row r="480" spans="2:2" ht="12" customHeight="1" x14ac:dyDescent="0.2">
      <c r="B480" s="15"/>
    </row>
    <row r="481" spans="2:2" ht="12" customHeight="1" x14ac:dyDescent="0.2">
      <c r="B481" s="15"/>
    </row>
    <row r="482" spans="2:2" ht="12" customHeight="1" x14ac:dyDescent="0.2">
      <c r="B482" s="15"/>
    </row>
    <row r="483" spans="2:2" ht="12" customHeight="1" x14ac:dyDescent="0.2">
      <c r="B483" s="15"/>
    </row>
    <row r="484" spans="2:2" ht="12" customHeight="1" x14ac:dyDescent="0.2">
      <c r="B484" s="15"/>
    </row>
    <row r="485" spans="2:2" ht="12" customHeight="1" x14ac:dyDescent="0.2">
      <c r="B485" s="15"/>
    </row>
    <row r="486" spans="2:2" ht="12" customHeight="1" x14ac:dyDescent="0.2">
      <c r="B486" s="15"/>
    </row>
    <row r="487" spans="2:2" ht="12" customHeight="1" x14ac:dyDescent="0.2">
      <c r="B487" s="15"/>
    </row>
    <row r="488" spans="2:2" ht="12" customHeight="1" x14ac:dyDescent="0.2">
      <c r="B488" s="15"/>
    </row>
    <row r="489" spans="2:2" ht="12" customHeight="1" x14ac:dyDescent="0.2">
      <c r="B489" s="15"/>
    </row>
    <row r="490" spans="2:2" ht="12" customHeight="1" x14ac:dyDescent="0.2">
      <c r="B490" s="15"/>
    </row>
    <row r="491" spans="2:2" ht="12" customHeight="1" x14ac:dyDescent="0.2">
      <c r="B491" s="15"/>
    </row>
    <row r="492" spans="2:2" ht="12" customHeight="1" x14ac:dyDescent="0.2">
      <c r="B492" s="15"/>
    </row>
    <row r="493" spans="2:2" ht="12" customHeight="1" x14ac:dyDescent="0.2">
      <c r="B493" s="15"/>
    </row>
    <row r="494" spans="2:2" ht="12" customHeight="1" x14ac:dyDescent="0.2">
      <c r="B494" s="15"/>
    </row>
    <row r="495" spans="2:2" ht="12" customHeight="1" x14ac:dyDescent="0.2">
      <c r="B495" s="15"/>
    </row>
    <row r="496" spans="2:2" ht="12" customHeight="1" x14ac:dyDescent="0.2">
      <c r="B496" s="15"/>
    </row>
    <row r="497" spans="2:2" ht="12" customHeight="1" x14ac:dyDescent="0.2">
      <c r="B497" s="15"/>
    </row>
    <row r="498" spans="2:2" ht="12" customHeight="1" x14ac:dyDescent="0.2">
      <c r="B498" s="15"/>
    </row>
    <row r="499" spans="2:2" ht="12" customHeight="1" x14ac:dyDescent="0.2">
      <c r="B499" s="15"/>
    </row>
    <row r="500" spans="2:2" ht="12" customHeight="1" x14ac:dyDescent="0.2">
      <c r="B500" s="15"/>
    </row>
    <row r="501" spans="2:2" ht="12" customHeight="1" x14ac:dyDescent="0.2">
      <c r="B501" s="15"/>
    </row>
    <row r="502" spans="2:2" ht="12" customHeight="1" x14ac:dyDescent="0.2">
      <c r="B502" s="15"/>
    </row>
    <row r="503" spans="2:2" ht="12" customHeight="1" x14ac:dyDescent="0.2">
      <c r="B503" s="15"/>
    </row>
    <row r="504" spans="2:2" ht="12" customHeight="1" x14ac:dyDescent="0.2">
      <c r="B504" s="15"/>
    </row>
    <row r="505" spans="2:2" ht="12" customHeight="1" x14ac:dyDescent="0.2">
      <c r="B505" s="15"/>
    </row>
    <row r="506" spans="2:2" ht="12" customHeight="1" x14ac:dyDescent="0.2">
      <c r="B506" s="15"/>
    </row>
    <row r="507" spans="2:2" ht="12" customHeight="1" x14ac:dyDescent="0.2">
      <c r="B507" s="15"/>
    </row>
    <row r="508" spans="2:2" ht="12" customHeight="1" x14ac:dyDescent="0.2">
      <c r="B508" s="15"/>
    </row>
    <row r="509" spans="2:2" ht="12" customHeight="1" x14ac:dyDescent="0.2">
      <c r="B509" s="15"/>
    </row>
    <row r="510" spans="2:2" ht="12" customHeight="1" x14ac:dyDescent="0.2">
      <c r="B510" s="15"/>
    </row>
    <row r="511" spans="2:2" ht="12" customHeight="1" x14ac:dyDescent="0.2">
      <c r="B511" s="15"/>
    </row>
    <row r="512" spans="2:2" ht="12" customHeight="1" x14ac:dyDescent="0.2">
      <c r="B512" s="15"/>
    </row>
    <row r="513" spans="2:2" ht="12" customHeight="1" x14ac:dyDescent="0.2">
      <c r="B513" s="15"/>
    </row>
    <row r="514" spans="2:2" ht="12" customHeight="1" x14ac:dyDescent="0.2">
      <c r="B514" s="15"/>
    </row>
    <row r="515" spans="2:2" ht="12" customHeight="1" x14ac:dyDescent="0.2">
      <c r="B515" s="15"/>
    </row>
    <row r="516" spans="2:2" ht="12" customHeight="1" x14ac:dyDescent="0.2">
      <c r="B516" s="15"/>
    </row>
    <row r="517" spans="2:2" ht="12" customHeight="1" x14ac:dyDescent="0.2">
      <c r="B517" s="15"/>
    </row>
    <row r="518" spans="2:2" ht="12" customHeight="1" x14ac:dyDescent="0.2">
      <c r="B518" s="15"/>
    </row>
    <row r="519" spans="2:2" ht="12" customHeight="1" x14ac:dyDescent="0.2">
      <c r="B519" s="15"/>
    </row>
    <row r="520" spans="2:2" ht="12" customHeight="1" x14ac:dyDescent="0.2">
      <c r="B520" s="15"/>
    </row>
    <row r="521" spans="2:2" ht="12" customHeight="1" x14ac:dyDescent="0.2">
      <c r="B521" s="15"/>
    </row>
    <row r="522" spans="2:2" ht="12" customHeight="1" x14ac:dyDescent="0.2">
      <c r="B522" s="15"/>
    </row>
    <row r="523" spans="2:2" ht="12" customHeight="1" x14ac:dyDescent="0.2">
      <c r="B523" s="15"/>
    </row>
    <row r="524" spans="2:2" ht="12" customHeight="1" x14ac:dyDescent="0.2">
      <c r="B524" s="15"/>
    </row>
    <row r="525" spans="2:2" ht="12" customHeight="1" x14ac:dyDescent="0.2">
      <c r="B525" s="15"/>
    </row>
    <row r="526" spans="2:2" ht="12" customHeight="1" x14ac:dyDescent="0.2">
      <c r="B526" s="15"/>
    </row>
    <row r="527" spans="2:2" ht="12" customHeight="1" x14ac:dyDescent="0.2">
      <c r="B527" s="15"/>
    </row>
    <row r="528" spans="2:2" ht="12" customHeight="1" x14ac:dyDescent="0.2">
      <c r="B528" s="15"/>
    </row>
    <row r="529" spans="2:2" ht="12" customHeight="1" x14ac:dyDescent="0.2">
      <c r="B529" s="15"/>
    </row>
    <row r="530" spans="2:2" ht="12" customHeight="1" x14ac:dyDescent="0.2">
      <c r="B530" s="15"/>
    </row>
    <row r="531" spans="2:2" ht="12" customHeight="1" x14ac:dyDescent="0.2">
      <c r="B531" s="15"/>
    </row>
    <row r="532" spans="2:2" ht="12" customHeight="1" x14ac:dyDescent="0.2">
      <c r="B532" s="15"/>
    </row>
    <row r="533" spans="2:2" ht="12" customHeight="1" x14ac:dyDescent="0.2">
      <c r="B533" s="15"/>
    </row>
    <row r="534" spans="2:2" ht="12" customHeight="1" x14ac:dyDescent="0.2">
      <c r="B534" s="15"/>
    </row>
    <row r="535" spans="2:2" ht="12" customHeight="1" x14ac:dyDescent="0.2">
      <c r="B535" s="15"/>
    </row>
    <row r="536" spans="2:2" ht="12" customHeight="1" x14ac:dyDescent="0.2">
      <c r="B536" s="15"/>
    </row>
    <row r="537" spans="2:2" ht="12" customHeight="1" x14ac:dyDescent="0.2">
      <c r="B537" s="15"/>
    </row>
    <row r="538" spans="2:2" ht="12" customHeight="1" x14ac:dyDescent="0.2">
      <c r="B538" s="15"/>
    </row>
    <row r="539" spans="2:2" ht="12" customHeight="1" x14ac:dyDescent="0.2">
      <c r="B539" s="15"/>
    </row>
    <row r="540" spans="2:2" ht="12" customHeight="1" x14ac:dyDescent="0.2">
      <c r="B540" s="15"/>
    </row>
    <row r="541" spans="2:2" ht="12" customHeight="1" x14ac:dyDescent="0.2">
      <c r="B541" s="15"/>
    </row>
    <row r="542" spans="2:2" ht="12" customHeight="1" x14ac:dyDescent="0.2">
      <c r="B542" s="15"/>
    </row>
    <row r="543" spans="2:2" ht="12" customHeight="1" x14ac:dyDescent="0.2">
      <c r="B543" s="15"/>
    </row>
    <row r="544" spans="2:2" ht="12" customHeight="1" x14ac:dyDescent="0.2">
      <c r="B544" s="15"/>
    </row>
    <row r="545" spans="2:2" ht="12" customHeight="1" x14ac:dyDescent="0.2">
      <c r="B545" s="15"/>
    </row>
    <row r="546" spans="2:2" ht="12" customHeight="1" x14ac:dyDescent="0.2">
      <c r="B546" s="15"/>
    </row>
    <row r="547" spans="2:2" ht="12" customHeight="1" x14ac:dyDescent="0.2">
      <c r="B547" s="15"/>
    </row>
    <row r="548" spans="2:2" ht="12" customHeight="1" x14ac:dyDescent="0.2">
      <c r="B548" s="15"/>
    </row>
    <row r="549" spans="2:2" ht="12" customHeight="1" x14ac:dyDescent="0.2">
      <c r="B549" s="15"/>
    </row>
    <row r="550" spans="2:2" ht="12" customHeight="1" x14ac:dyDescent="0.2">
      <c r="B550" s="15"/>
    </row>
    <row r="551" spans="2:2" ht="12" customHeight="1" x14ac:dyDescent="0.2">
      <c r="B551" s="15"/>
    </row>
    <row r="552" spans="2:2" ht="12" customHeight="1" x14ac:dyDescent="0.2">
      <c r="B552" s="15"/>
    </row>
    <row r="553" spans="2:2" ht="12" customHeight="1" x14ac:dyDescent="0.2">
      <c r="B553" s="15"/>
    </row>
    <row r="554" spans="2:2" ht="12" customHeight="1" x14ac:dyDescent="0.2">
      <c r="B554" s="15"/>
    </row>
    <row r="555" spans="2:2" ht="12" customHeight="1" x14ac:dyDescent="0.2">
      <c r="B555" s="15"/>
    </row>
    <row r="556" spans="2:2" ht="12" customHeight="1" x14ac:dyDescent="0.2">
      <c r="B556" s="15"/>
    </row>
    <row r="557" spans="2:2" ht="12" customHeight="1" x14ac:dyDescent="0.2">
      <c r="B557" s="15"/>
    </row>
    <row r="558" spans="2:2" ht="12" customHeight="1" x14ac:dyDescent="0.2">
      <c r="B558" s="15"/>
    </row>
    <row r="559" spans="2:2" ht="12" customHeight="1" x14ac:dyDescent="0.2">
      <c r="B559" s="15"/>
    </row>
    <row r="560" spans="2:2" ht="12" customHeight="1" x14ac:dyDescent="0.2">
      <c r="B560" s="15"/>
    </row>
    <row r="561" spans="2:2" ht="12" customHeight="1" x14ac:dyDescent="0.2">
      <c r="B561" s="15"/>
    </row>
    <row r="562" spans="2:2" ht="12" customHeight="1" x14ac:dyDescent="0.2">
      <c r="B562" s="15"/>
    </row>
    <row r="563" spans="2:2" ht="12" customHeight="1" x14ac:dyDescent="0.2">
      <c r="B563" s="15"/>
    </row>
    <row r="564" spans="2:2" ht="12" customHeight="1" x14ac:dyDescent="0.2">
      <c r="B564" s="15"/>
    </row>
    <row r="565" spans="2:2" ht="12" customHeight="1" x14ac:dyDescent="0.2">
      <c r="B565" s="15"/>
    </row>
    <row r="566" spans="2:2" ht="12" customHeight="1" x14ac:dyDescent="0.2">
      <c r="B566" s="15"/>
    </row>
    <row r="567" spans="2:2" ht="12" customHeight="1" x14ac:dyDescent="0.2">
      <c r="B567" s="15"/>
    </row>
    <row r="568" spans="2:2" ht="12" customHeight="1" x14ac:dyDescent="0.2">
      <c r="B568" s="15"/>
    </row>
    <row r="569" spans="2:2" ht="12" customHeight="1" x14ac:dyDescent="0.2">
      <c r="B569" s="15"/>
    </row>
    <row r="570" spans="2:2" ht="12" customHeight="1" x14ac:dyDescent="0.2">
      <c r="B570" s="15"/>
    </row>
    <row r="571" spans="2:2" ht="12" customHeight="1" x14ac:dyDescent="0.2">
      <c r="B571" s="15"/>
    </row>
    <row r="572" spans="2:2" ht="12" customHeight="1" x14ac:dyDescent="0.2">
      <c r="B572" s="15"/>
    </row>
    <row r="573" spans="2:2" ht="12" customHeight="1" x14ac:dyDescent="0.2">
      <c r="B573" s="15"/>
    </row>
    <row r="574" spans="2:2" ht="12" customHeight="1" x14ac:dyDescent="0.2">
      <c r="B574" s="15"/>
    </row>
    <row r="575" spans="2:2" ht="12" customHeight="1" x14ac:dyDescent="0.2">
      <c r="B575" s="15"/>
    </row>
    <row r="576" spans="2:2" ht="12" customHeight="1" x14ac:dyDescent="0.2">
      <c r="B576" s="15"/>
    </row>
    <row r="577" spans="2:2" ht="12" customHeight="1" x14ac:dyDescent="0.2">
      <c r="B577" s="15"/>
    </row>
    <row r="578" spans="2:2" ht="12" customHeight="1" x14ac:dyDescent="0.2">
      <c r="B578" s="15"/>
    </row>
    <row r="579" spans="2:2" ht="12" customHeight="1" x14ac:dyDescent="0.2">
      <c r="B579" s="15"/>
    </row>
    <row r="580" spans="2:2" ht="12" customHeight="1" x14ac:dyDescent="0.2">
      <c r="B580" s="15"/>
    </row>
    <row r="581" spans="2:2" ht="12" customHeight="1" x14ac:dyDescent="0.2">
      <c r="B581" s="15"/>
    </row>
    <row r="582" spans="2:2" ht="12" customHeight="1" x14ac:dyDescent="0.2">
      <c r="B582" s="15"/>
    </row>
    <row r="583" spans="2:2" ht="12" customHeight="1" x14ac:dyDescent="0.2">
      <c r="B583" s="15"/>
    </row>
    <row r="584" spans="2:2" ht="12" customHeight="1" x14ac:dyDescent="0.2">
      <c r="B584" s="15"/>
    </row>
    <row r="585" spans="2:2" ht="12" customHeight="1" x14ac:dyDescent="0.2">
      <c r="B585" s="15"/>
    </row>
    <row r="586" spans="2:2" ht="12" customHeight="1" x14ac:dyDescent="0.2">
      <c r="B586" s="15"/>
    </row>
    <row r="587" spans="2:2" ht="12" customHeight="1" x14ac:dyDescent="0.2">
      <c r="B587" s="15"/>
    </row>
    <row r="588" spans="2:2" ht="12" customHeight="1" x14ac:dyDescent="0.2">
      <c r="B588" s="15"/>
    </row>
    <row r="589" spans="2:2" ht="12" customHeight="1" x14ac:dyDescent="0.2">
      <c r="B589" s="15"/>
    </row>
    <row r="590" spans="2:2" ht="12" customHeight="1" x14ac:dyDescent="0.2">
      <c r="B590" s="15"/>
    </row>
    <row r="591" spans="2:2" ht="12" customHeight="1" x14ac:dyDescent="0.2">
      <c r="B591" s="15"/>
    </row>
    <row r="592" spans="2:2" ht="12" customHeight="1" x14ac:dyDescent="0.2">
      <c r="B592" s="15"/>
    </row>
    <row r="593" spans="2:2" ht="12" customHeight="1" x14ac:dyDescent="0.2">
      <c r="B593" s="15"/>
    </row>
    <row r="594" spans="2:2" ht="12" customHeight="1" x14ac:dyDescent="0.2">
      <c r="B594" s="15"/>
    </row>
    <row r="595" spans="2:2" ht="12" customHeight="1" x14ac:dyDescent="0.2">
      <c r="B595" s="15"/>
    </row>
    <row r="596" spans="2:2" ht="12" customHeight="1" x14ac:dyDescent="0.2">
      <c r="B596" s="15"/>
    </row>
    <row r="597" spans="2:2" ht="12" customHeight="1" x14ac:dyDescent="0.2">
      <c r="B597" s="15"/>
    </row>
    <row r="598" spans="2:2" ht="12" customHeight="1" x14ac:dyDescent="0.2">
      <c r="B598" s="15"/>
    </row>
    <row r="599" spans="2:2" ht="12" customHeight="1" x14ac:dyDescent="0.2">
      <c r="B599" s="15"/>
    </row>
    <row r="600" spans="2:2" ht="12" customHeight="1" x14ac:dyDescent="0.2">
      <c r="B600" s="15"/>
    </row>
    <row r="601" spans="2:2" ht="12" customHeight="1" x14ac:dyDescent="0.2">
      <c r="B601" s="15"/>
    </row>
    <row r="602" spans="2:2" ht="12" customHeight="1" x14ac:dyDescent="0.2">
      <c r="B602" s="15"/>
    </row>
    <row r="603" spans="2:2" ht="12" customHeight="1" x14ac:dyDescent="0.2">
      <c r="B603" s="15"/>
    </row>
    <row r="604" spans="2:2" ht="12" customHeight="1" x14ac:dyDescent="0.2">
      <c r="B604" s="15"/>
    </row>
    <row r="605" spans="2:2" ht="12" customHeight="1" x14ac:dyDescent="0.2">
      <c r="B605" s="15"/>
    </row>
    <row r="606" spans="2:2" ht="12" customHeight="1" x14ac:dyDescent="0.2">
      <c r="B606" s="15"/>
    </row>
    <row r="607" spans="2:2" ht="12" customHeight="1" x14ac:dyDescent="0.2">
      <c r="B607" s="15"/>
    </row>
    <row r="608" spans="2:2" ht="12" customHeight="1" x14ac:dyDescent="0.2">
      <c r="B608" s="15"/>
    </row>
    <row r="609" spans="2:2" ht="12" customHeight="1" x14ac:dyDescent="0.2">
      <c r="B609" s="15"/>
    </row>
    <row r="610" spans="2:2" ht="12" customHeight="1" x14ac:dyDescent="0.2">
      <c r="B610" s="15"/>
    </row>
    <row r="611" spans="2:2" ht="12" customHeight="1" x14ac:dyDescent="0.2">
      <c r="B611" s="15"/>
    </row>
    <row r="612" spans="2:2" ht="12" customHeight="1" x14ac:dyDescent="0.2">
      <c r="B612" s="15"/>
    </row>
    <row r="613" spans="2:2" ht="12" customHeight="1" x14ac:dyDescent="0.2">
      <c r="B613" s="15"/>
    </row>
    <row r="614" spans="2:2" ht="12" customHeight="1" x14ac:dyDescent="0.2">
      <c r="B614" s="15"/>
    </row>
    <row r="615" spans="2:2" ht="12" customHeight="1" x14ac:dyDescent="0.2">
      <c r="B615" s="15"/>
    </row>
    <row r="616" spans="2:2" ht="12" customHeight="1" x14ac:dyDescent="0.2">
      <c r="B616" s="15"/>
    </row>
    <row r="617" spans="2:2" ht="12" customHeight="1" x14ac:dyDescent="0.2">
      <c r="B617" s="15"/>
    </row>
    <row r="618" spans="2:2" ht="12" customHeight="1" x14ac:dyDescent="0.2">
      <c r="B618" s="15"/>
    </row>
    <row r="619" spans="2:2" ht="12" customHeight="1" x14ac:dyDescent="0.2">
      <c r="B619" s="15"/>
    </row>
    <row r="620" spans="2:2" ht="12" customHeight="1" x14ac:dyDescent="0.2">
      <c r="B620" s="15"/>
    </row>
    <row r="621" spans="2:2" ht="12" customHeight="1" x14ac:dyDescent="0.2">
      <c r="B621" s="15"/>
    </row>
    <row r="622" spans="2:2" ht="12" customHeight="1" x14ac:dyDescent="0.2">
      <c r="B622" s="15"/>
    </row>
    <row r="623" spans="2:2" ht="12" customHeight="1" x14ac:dyDescent="0.2">
      <c r="B623" s="15"/>
    </row>
    <row r="624" spans="2:2" ht="12" customHeight="1" x14ac:dyDescent="0.2">
      <c r="B624" s="15"/>
    </row>
    <row r="625" spans="2:2" ht="12" customHeight="1" x14ac:dyDescent="0.2">
      <c r="B625" s="15"/>
    </row>
    <row r="626" spans="2:2" ht="12" customHeight="1" x14ac:dyDescent="0.2">
      <c r="B626" s="15"/>
    </row>
    <row r="627" spans="2:2" ht="12" customHeight="1" x14ac:dyDescent="0.2">
      <c r="B627" s="15"/>
    </row>
    <row r="628" spans="2:2" ht="12" customHeight="1" x14ac:dyDescent="0.2">
      <c r="B628" s="15"/>
    </row>
    <row r="629" spans="2:2" ht="12" customHeight="1" x14ac:dyDescent="0.2">
      <c r="B629" s="15"/>
    </row>
    <row r="630" spans="2:2" ht="12" customHeight="1" x14ac:dyDescent="0.2">
      <c r="B630" s="15"/>
    </row>
    <row r="631" spans="2:2" ht="12" customHeight="1" x14ac:dyDescent="0.2">
      <c r="B631" s="15"/>
    </row>
    <row r="632" spans="2:2" ht="12" customHeight="1" x14ac:dyDescent="0.2">
      <c r="B632" s="15"/>
    </row>
    <row r="633" spans="2:2" ht="12" customHeight="1" x14ac:dyDescent="0.2">
      <c r="B633" s="15"/>
    </row>
    <row r="634" spans="2:2" ht="12" customHeight="1" x14ac:dyDescent="0.2">
      <c r="B634" s="15"/>
    </row>
    <row r="635" spans="2:2" ht="12" customHeight="1" x14ac:dyDescent="0.2">
      <c r="B635" s="15"/>
    </row>
    <row r="636" spans="2:2" ht="12" customHeight="1" x14ac:dyDescent="0.2">
      <c r="B636" s="15"/>
    </row>
    <row r="637" spans="2:2" ht="12" customHeight="1" x14ac:dyDescent="0.2">
      <c r="B637" s="15"/>
    </row>
    <row r="638" spans="2:2" ht="12" customHeight="1" x14ac:dyDescent="0.2">
      <c r="B638" s="15"/>
    </row>
    <row r="639" spans="2:2" ht="12" customHeight="1" x14ac:dyDescent="0.2">
      <c r="B639" s="15"/>
    </row>
    <row r="640" spans="2:2" ht="12" customHeight="1" x14ac:dyDescent="0.2">
      <c r="B640" s="15"/>
    </row>
    <row r="641" spans="2:2" ht="12" customHeight="1" x14ac:dyDescent="0.2">
      <c r="B641" s="15"/>
    </row>
    <row r="642" spans="2:2" ht="12" customHeight="1" x14ac:dyDescent="0.2">
      <c r="B642" s="15"/>
    </row>
    <row r="643" spans="2:2" ht="12" customHeight="1" x14ac:dyDescent="0.2">
      <c r="B643" s="15"/>
    </row>
    <row r="644" spans="2:2" ht="12" customHeight="1" x14ac:dyDescent="0.2">
      <c r="B644" s="15"/>
    </row>
    <row r="645" spans="2:2" ht="12" customHeight="1" x14ac:dyDescent="0.2">
      <c r="B645" s="15"/>
    </row>
    <row r="646" spans="2:2" ht="12" customHeight="1" x14ac:dyDescent="0.2">
      <c r="B646" s="15"/>
    </row>
    <row r="647" spans="2:2" ht="12" customHeight="1" x14ac:dyDescent="0.2">
      <c r="B647" s="15"/>
    </row>
    <row r="648" spans="2:2" ht="12" customHeight="1" x14ac:dyDescent="0.2">
      <c r="B648" s="15"/>
    </row>
    <row r="649" spans="2:2" ht="12" customHeight="1" x14ac:dyDescent="0.2">
      <c r="B649" s="15"/>
    </row>
    <row r="650" spans="2:2" ht="12" customHeight="1" x14ac:dyDescent="0.2">
      <c r="B650" s="15"/>
    </row>
    <row r="651" spans="2:2" ht="12" customHeight="1" x14ac:dyDescent="0.2">
      <c r="B651" s="15"/>
    </row>
    <row r="652" spans="2:2" ht="12" customHeight="1" x14ac:dyDescent="0.2">
      <c r="B652" s="15"/>
    </row>
    <row r="653" spans="2:2" ht="12" customHeight="1" x14ac:dyDescent="0.2">
      <c r="B653" s="15"/>
    </row>
    <row r="654" spans="2:2" ht="12" customHeight="1" x14ac:dyDescent="0.2">
      <c r="B654" s="15"/>
    </row>
    <row r="655" spans="2:2" ht="12" customHeight="1" x14ac:dyDescent="0.2">
      <c r="B655" s="15"/>
    </row>
    <row r="656" spans="2:2" ht="12" customHeight="1" x14ac:dyDescent="0.2">
      <c r="B656" s="15"/>
    </row>
    <row r="657" spans="2:2" ht="12" customHeight="1" x14ac:dyDescent="0.2">
      <c r="B657" s="15"/>
    </row>
    <row r="658" spans="2:2" ht="12" customHeight="1" x14ac:dyDescent="0.2">
      <c r="B658" s="15"/>
    </row>
    <row r="659" spans="2:2" ht="12" customHeight="1" x14ac:dyDescent="0.2">
      <c r="B659" s="15"/>
    </row>
    <row r="660" spans="2:2" ht="12" customHeight="1" x14ac:dyDescent="0.2">
      <c r="B660" s="15"/>
    </row>
    <row r="661" spans="2:2" ht="12" customHeight="1" x14ac:dyDescent="0.2">
      <c r="B661" s="15"/>
    </row>
    <row r="662" spans="2:2" ht="12" customHeight="1" x14ac:dyDescent="0.2">
      <c r="B662" s="15"/>
    </row>
    <row r="663" spans="2:2" ht="12" customHeight="1" x14ac:dyDescent="0.2">
      <c r="B663" s="15"/>
    </row>
    <row r="664" spans="2:2" ht="12" customHeight="1" x14ac:dyDescent="0.2">
      <c r="B664" s="15"/>
    </row>
    <row r="665" spans="2:2" ht="12" customHeight="1" x14ac:dyDescent="0.2">
      <c r="B665" s="15"/>
    </row>
    <row r="666" spans="2:2" ht="12" customHeight="1" x14ac:dyDescent="0.2">
      <c r="B666" s="15"/>
    </row>
    <row r="667" spans="2:2" ht="12" customHeight="1" x14ac:dyDescent="0.2">
      <c r="B667" s="15"/>
    </row>
    <row r="668" spans="2:2" ht="12" customHeight="1" x14ac:dyDescent="0.2">
      <c r="B668" s="15"/>
    </row>
    <row r="669" spans="2:2" ht="12" customHeight="1" x14ac:dyDescent="0.2">
      <c r="B669" s="15"/>
    </row>
    <row r="670" spans="2:2" ht="12" customHeight="1" x14ac:dyDescent="0.2">
      <c r="B670" s="15"/>
    </row>
    <row r="671" spans="2:2" ht="12" customHeight="1" x14ac:dyDescent="0.2">
      <c r="B671" s="15"/>
    </row>
    <row r="672" spans="2:2" ht="12" customHeight="1" x14ac:dyDescent="0.2">
      <c r="B672" s="15"/>
    </row>
    <row r="673" spans="2:2" ht="12" customHeight="1" x14ac:dyDescent="0.2">
      <c r="B673" s="15"/>
    </row>
    <row r="674" spans="2:2" ht="12" customHeight="1" x14ac:dyDescent="0.2">
      <c r="B674" s="15"/>
    </row>
    <row r="675" spans="2:2" ht="12" customHeight="1" x14ac:dyDescent="0.2">
      <c r="B675" s="15"/>
    </row>
    <row r="676" spans="2:2" ht="12" customHeight="1" x14ac:dyDescent="0.2">
      <c r="B676" s="15"/>
    </row>
    <row r="677" spans="2:2" ht="12" customHeight="1" x14ac:dyDescent="0.2">
      <c r="B677" s="15"/>
    </row>
    <row r="678" spans="2:2" ht="12" customHeight="1" x14ac:dyDescent="0.2">
      <c r="B678" s="15"/>
    </row>
    <row r="679" spans="2:2" ht="12" customHeight="1" x14ac:dyDescent="0.2">
      <c r="B679" s="15"/>
    </row>
    <row r="680" spans="2:2" ht="12" customHeight="1" x14ac:dyDescent="0.2">
      <c r="B680" s="15"/>
    </row>
    <row r="681" spans="2:2" ht="12" customHeight="1" x14ac:dyDescent="0.2">
      <c r="B681" s="15"/>
    </row>
    <row r="682" spans="2:2" ht="12" customHeight="1" x14ac:dyDescent="0.2">
      <c r="B682" s="15"/>
    </row>
    <row r="683" spans="2:2" ht="12" customHeight="1" x14ac:dyDescent="0.2">
      <c r="B683" s="15"/>
    </row>
    <row r="684" spans="2:2" ht="12" customHeight="1" x14ac:dyDescent="0.2">
      <c r="B684" s="15"/>
    </row>
    <row r="685" spans="2:2" ht="12" customHeight="1" x14ac:dyDescent="0.2">
      <c r="B685" s="15"/>
    </row>
    <row r="686" spans="2:2" ht="12" customHeight="1" x14ac:dyDescent="0.2">
      <c r="B686" s="15"/>
    </row>
    <row r="687" spans="2:2" ht="12" customHeight="1" x14ac:dyDescent="0.2">
      <c r="B687" s="15"/>
    </row>
    <row r="688" spans="2:2" ht="12" customHeight="1" x14ac:dyDescent="0.2">
      <c r="B688" s="15"/>
    </row>
    <row r="689" spans="2:2" ht="12" customHeight="1" x14ac:dyDescent="0.2">
      <c r="B689" s="15"/>
    </row>
    <row r="690" spans="2:2" ht="12" customHeight="1" x14ac:dyDescent="0.2">
      <c r="B690" s="15"/>
    </row>
    <row r="691" spans="2:2" ht="12" customHeight="1" x14ac:dyDescent="0.2">
      <c r="B691" s="15"/>
    </row>
    <row r="692" spans="2:2" ht="12" customHeight="1" x14ac:dyDescent="0.2">
      <c r="B692" s="15"/>
    </row>
    <row r="693" spans="2:2" ht="12" customHeight="1" x14ac:dyDescent="0.2">
      <c r="B693" s="15"/>
    </row>
    <row r="694" spans="2:2" ht="12" customHeight="1" x14ac:dyDescent="0.2">
      <c r="B694" s="15"/>
    </row>
    <row r="695" spans="2:2" ht="12" customHeight="1" x14ac:dyDescent="0.2">
      <c r="B695" s="15"/>
    </row>
    <row r="696" spans="2:2" ht="12" customHeight="1" x14ac:dyDescent="0.2">
      <c r="B696" s="15"/>
    </row>
    <row r="697" spans="2:2" ht="12" customHeight="1" x14ac:dyDescent="0.2">
      <c r="B697" s="15"/>
    </row>
    <row r="698" spans="2:2" ht="12" customHeight="1" x14ac:dyDescent="0.2">
      <c r="B698" s="15"/>
    </row>
    <row r="699" spans="2:2" ht="12" customHeight="1" x14ac:dyDescent="0.2">
      <c r="B699" s="15"/>
    </row>
    <row r="700" spans="2:2" ht="12" customHeight="1" x14ac:dyDescent="0.2">
      <c r="B700" s="15"/>
    </row>
    <row r="701" spans="2:2" ht="12" customHeight="1" x14ac:dyDescent="0.2">
      <c r="B701" s="15"/>
    </row>
    <row r="702" spans="2:2" ht="12" customHeight="1" x14ac:dyDescent="0.2">
      <c r="B702" s="15"/>
    </row>
    <row r="703" spans="2:2" ht="12" customHeight="1" x14ac:dyDescent="0.2">
      <c r="B703" s="15"/>
    </row>
    <row r="704" spans="2:2" ht="12" customHeight="1" x14ac:dyDescent="0.2">
      <c r="B704" s="15"/>
    </row>
    <row r="705" spans="2:2" ht="12" customHeight="1" x14ac:dyDescent="0.2">
      <c r="B705" s="15"/>
    </row>
    <row r="706" spans="2:2" ht="12" customHeight="1" x14ac:dyDescent="0.2">
      <c r="B706" s="15"/>
    </row>
    <row r="707" spans="2:2" ht="12" customHeight="1" x14ac:dyDescent="0.2">
      <c r="B707" s="15"/>
    </row>
    <row r="708" spans="2:2" ht="12" customHeight="1" x14ac:dyDescent="0.2">
      <c r="B708" s="15"/>
    </row>
    <row r="709" spans="2:2" ht="12" customHeight="1" x14ac:dyDescent="0.2">
      <c r="B709" s="15"/>
    </row>
    <row r="710" spans="2:2" ht="12" customHeight="1" x14ac:dyDescent="0.2">
      <c r="B710" s="15"/>
    </row>
    <row r="711" spans="2:2" ht="12" customHeight="1" x14ac:dyDescent="0.2">
      <c r="B711" s="15"/>
    </row>
    <row r="712" spans="2:2" ht="12" customHeight="1" x14ac:dyDescent="0.2">
      <c r="B712" s="15"/>
    </row>
    <row r="713" spans="2:2" ht="12" customHeight="1" x14ac:dyDescent="0.2">
      <c r="B713" s="15"/>
    </row>
    <row r="714" spans="2:2" ht="12" customHeight="1" x14ac:dyDescent="0.2">
      <c r="B714" s="15"/>
    </row>
    <row r="715" spans="2:2" ht="12" customHeight="1" x14ac:dyDescent="0.2">
      <c r="B715" s="15"/>
    </row>
    <row r="716" spans="2:2" ht="12" customHeight="1" x14ac:dyDescent="0.2">
      <c r="B716" s="15"/>
    </row>
    <row r="717" spans="2:2" ht="12" customHeight="1" x14ac:dyDescent="0.2">
      <c r="B717" s="15"/>
    </row>
    <row r="718" spans="2:2" ht="12" customHeight="1" x14ac:dyDescent="0.2">
      <c r="B718" s="15"/>
    </row>
    <row r="719" spans="2:2" ht="12" customHeight="1" x14ac:dyDescent="0.2">
      <c r="B719" s="15"/>
    </row>
    <row r="720" spans="2:2" ht="12" customHeight="1" x14ac:dyDescent="0.2">
      <c r="B720" s="15"/>
    </row>
    <row r="721" spans="2:2" ht="12" customHeight="1" x14ac:dyDescent="0.2">
      <c r="B721" s="15"/>
    </row>
    <row r="722" spans="2:2" ht="12" customHeight="1" x14ac:dyDescent="0.2">
      <c r="B722" s="15"/>
    </row>
    <row r="723" spans="2:2" ht="12" customHeight="1" x14ac:dyDescent="0.2">
      <c r="B723" s="15"/>
    </row>
    <row r="724" spans="2:2" ht="12" customHeight="1" x14ac:dyDescent="0.2">
      <c r="B724" s="15"/>
    </row>
    <row r="725" spans="2:2" ht="12" customHeight="1" x14ac:dyDescent="0.2">
      <c r="B725" s="15"/>
    </row>
    <row r="726" spans="2:2" ht="12" customHeight="1" x14ac:dyDescent="0.2">
      <c r="B726" s="15"/>
    </row>
    <row r="727" spans="2:2" ht="12" customHeight="1" x14ac:dyDescent="0.2">
      <c r="B727" s="15"/>
    </row>
    <row r="728" spans="2:2" ht="12" customHeight="1" x14ac:dyDescent="0.2">
      <c r="B728" s="15"/>
    </row>
    <row r="729" spans="2:2" ht="12" customHeight="1" x14ac:dyDescent="0.2">
      <c r="B729" s="15"/>
    </row>
    <row r="730" spans="2:2" ht="12" customHeight="1" x14ac:dyDescent="0.2">
      <c r="B730" s="15"/>
    </row>
    <row r="731" spans="2:2" ht="12" customHeight="1" x14ac:dyDescent="0.2">
      <c r="B731" s="15"/>
    </row>
    <row r="732" spans="2:2" ht="12" customHeight="1" x14ac:dyDescent="0.2">
      <c r="B732" s="15"/>
    </row>
    <row r="733" spans="2:2" ht="12" customHeight="1" x14ac:dyDescent="0.2">
      <c r="B733" s="15"/>
    </row>
    <row r="734" spans="2:2" ht="12" customHeight="1" x14ac:dyDescent="0.2">
      <c r="B734" s="15"/>
    </row>
    <row r="735" spans="2:2" ht="12" customHeight="1" x14ac:dyDescent="0.2">
      <c r="B735" s="15"/>
    </row>
    <row r="736" spans="2:2" ht="12" customHeight="1" x14ac:dyDescent="0.2">
      <c r="B736" s="15"/>
    </row>
    <row r="737" spans="2:2" ht="12" customHeight="1" x14ac:dyDescent="0.2">
      <c r="B737" s="15"/>
    </row>
    <row r="738" spans="2:2" ht="12" customHeight="1" x14ac:dyDescent="0.2">
      <c r="B738" s="15"/>
    </row>
    <row r="739" spans="2:2" ht="12" customHeight="1" x14ac:dyDescent="0.2">
      <c r="B739" s="15"/>
    </row>
    <row r="740" spans="2:2" ht="12" customHeight="1" x14ac:dyDescent="0.2">
      <c r="B740" s="15"/>
    </row>
    <row r="741" spans="2:2" ht="12" customHeight="1" x14ac:dyDescent="0.2">
      <c r="B741" s="15"/>
    </row>
    <row r="742" spans="2:2" ht="12" customHeight="1" x14ac:dyDescent="0.2">
      <c r="B742" s="15"/>
    </row>
    <row r="743" spans="2:2" ht="12" customHeight="1" x14ac:dyDescent="0.2">
      <c r="B743" s="15"/>
    </row>
    <row r="744" spans="2:2" ht="12" customHeight="1" x14ac:dyDescent="0.2">
      <c r="B744" s="15"/>
    </row>
    <row r="745" spans="2:2" ht="12" customHeight="1" x14ac:dyDescent="0.2">
      <c r="B745" s="15"/>
    </row>
    <row r="746" spans="2:2" ht="12" customHeight="1" x14ac:dyDescent="0.2">
      <c r="B746" s="15"/>
    </row>
    <row r="747" spans="2:2" ht="12" customHeight="1" x14ac:dyDescent="0.2">
      <c r="B747" s="15"/>
    </row>
    <row r="748" spans="2:2" ht="12" customHeight="1" x14ac:dyDescent="0.2">
      <c r="B748" s="15"/>
    </row>
    <row r="749" spans="2:2" ht="12" customHeight="1" x14ac:dyDescent="0.2">
      <c r="B749" s="15"/>
    </row>
    <row r="750" spans="2:2" ht="12" customHeight="1" x14ac:dyDescent="0.2">
      <c r="B750" s="15"/>
    </row>
    <row r="751" spans="2:2" ht="12" customHeight="1" x14ac:dyDescent="0.2">
      <c r="B751" s="15"/>
    </row>
    <row r="752" spans="2:2" ht="12" customHeight="1" x14ac:dyDescent="0.2">
      <c r="B752" s="15"/>
    </row>
    <row r="753" spans="2:2" ht="12" customHeight="1" x14ac:dyDescent="0.2">
      <c r="B753" s="15"/>
    </row>
    <row r="754" spans="2:2" ht="12" customHeight="1" x14ac:dyDescent="0.2">
      <c r="B754" s="15"/>
    </row>
    <row r="755" spans="2:2" ht="12" customHeight="1" x14ac:dyDescent="0.2">
      <c r="B755" s="15"/>
    </row>
    <row r="756" spans="2:2" ht="12" customHeight="1" x14ac:dyDescent="0.2">
      <c r="B756" s="15"/>
    </row>
    <row r="757" spans="2:2" ht="12" customHeight="1" x14ac:dyDescent="0.2">
      <c r="B757" s="15"/>
    </row>
    <row r="758" spans="2:2" ht="12" customHeight="1" x14ac:dyDescent="0.2">
      <c r="B758" s="15"/>
    </row>
    <row r="759" spans="2:2" ht="12" customHeight="1" x14ac:dyDescent="0.2">
      <c r="B759" s="15"/>
    </row>
    <row r="760" spans="2:2" ht="12" customHeight="1" x14ac:dyDescent="0.2">
      <c r="B760" s="15"/>
    </row>
    <row r="761" spans="2:2" ht="12" customHeight="1" x14ac:dyDescent="0.2">
      <c r="B761" s="15"/>
    </row>
    <row r="762" spans="2:2" ht="12" customHeight="1" x14ac:dyDescent="0.2">
      <c r="B762" s="15"/>
    </row>
    <row r="763" spans="2:2" ht="12" customHeight="1" x14ac:dyDescent="0.2">
      <c r="B763" s="15"/>
    </row>
    <row r="764" spans="2:2" ht="12" customHeight="1" x14ac:dyDescent="0.2">
      <c r="B764" s="15"/>
    </row>
    <row r="765" spans="2:2" ht="12" customHeight="1" x14ac:dyDescent="0.2">
      <c r="B765" s="15"/>
    </row>
    <row r="766" spans="2:2" ht="12" customHeight="1" x14ac:dyDescent="0.2">
      <c r="B766" s="15"/>
    </row>
    <row r="767" spans="2:2" ht="12" customHeight="1" x14ac:dyDescent="0.2">
      <c r="B767" s="15"/>
    </row>
    <row r="768" spans="2:2" ht="12" customHeight="1" x14ac:dyDescent="0.2">
      <c r="B768" s="15"/>
    </row>
    <row r="769" spans="2:2" ht="12" customHeight="1" x14ac:dyDescent="0.2">
      <c r="B769" s="15"/>
    </row>
    <row r="770" spans="2:2" ht="12" customHeight="1" x14ac:dyDescent="0.2">
      <c r="B770" s="15"/>
    </row>
    <row r="771" spans="2:2" ht="12" customHeight="1" x14ac:dyDescent="0.2">
      <c r="B771" s="15"/>
    </row>
    <row r="772" spans="2:2" ht="12" customHeight="1" x14ac:dyDescent="0.2">
      <c r="B772" s="15"/>
    </row>
    <row r="773" spans="2:2" ht="12" customHeight="1" x14ac:dyDescent="0.2">
      <c r="B773" s="15"/>
    </row>
    <row r="774" spans="2:2" ht="12" customHeight="1" x14ac:dyDescent="0.2">
      <c r="B774" s="15"/>
    </row>
    <row r="775" spans="2:2" ht="12" customHeight="1" x14ac:dyDescent="0.2">
      <c r="B775" s="15"/>
    </row>
    <row r="776" spans="2:2" ht="12" customHeight="1" x14ac:dyDescent="0.2">
      <c r="B776" s="15"/>
    </row>
    <row r="777" spans="2:2" ht="12" customHeight="1" x14ac:dyDescent="0.2">
      <c r="B777" s="15"/>
    </row>
    <row r="778" spans="2:2" ht="12" customHeight="1" x14ac:dyDescent="0.2">
      <c r="B778" s="15"/>
    </row>
    <row r="779" spans="2:2" ht="12" customHeight="1" x14ac:dyDescent="0.2">
      <c r="B779" s="15"/>
    </row>
    <row r="780" spans="2:2" ht="12" customHeight="1" x14ac:dyDescent="0.2">
      <c r="B780" s="15"/>
    </row>
    <row r="781" spans="2:2" ht="12" customHeight="1" x14ac:dyDescent="0.2">
      <c r="B781" s="15"/>
    </row>
    <row r="782" spans="2:2" ht="12" customHeight="1" x14ac:dyDescent="0.2">
      <c r="B782" s="15"/>
    </row>
    <row r="783" spans="2:2" ht="12" customHeight="1" x14ac:dyDescent="0.2">
      <c r="B783" s="15"/>
    </row>
    <row r="784" spans="2:2" ht="12" customHeight="1" x14ac:dyDescent="0.2">
      <c r="B784" s="15"/>
    </row>
    <row r="785" spans="2:2" ht="12" customHeight="1" x14ac:dyDescent="0.2">
      <c r="B785" s="15"/>
    </row>
    <row r="786" spans="2:2" ht="12" customHeight="1" x14ac:dyDescent="0.2">
      <c r="B786" s="15"/>
    </row>
    <row r="787" spans="2:2" ht="12" customHeight="1" x14ac:dyDescent="0.2">
      <c r="B787" s="15"/>
    </row>
    <row r="788" spans="2:2" ht="12" customHeight="1" x14ac:dyDescent="0.2">
      <c r="B788" s="15"/>
    </row>
    <row r="789" spans="2:2" ht="12" customHeight="1" x14ac:dyDescent="0.2">
      <c r="B789" s="15"/>
    </row>
    <row r="790" spans="2:2" ht="12" customHeight="1" x14ac:dyDescent="0.2">
      <c r="B790" s="15"/>
    </row>
    <row r="791" spans="2:2" ht="12" customHeight="1" x14ac:dyDescent="0.2">
      <c r="B791" s="15"/>
    </row>
    <row r="792" spans="2:2" ht="12" customHeight="1" x14ac:dyDescent="0.2">
      <c r="B792" s="15"/>
    </row>
    <row r="793" spans="2:2" ht="12" customHeight="1" x14ac:dyDescent="0.2">
      <c r="B793" s="15"/>
    </row>
    <row r="794" spans="2:2" ht="12" customHeight="1" x14ac:dyDescent="0.2">
      <c r="B794" s="15"/>
    </row>
    <row r="795" spans="2:2" ht="12" customHeight="1" x14ac:dyDescent="0.2">
      <c r="B795" s="15"/>
    </row>
    <row r="796" spans="2:2" ht="12" customHeight="1" x14ac:dyDescent="0.2">
      <c r="B796" s="15"/>
    </row>
    <row r="797" spans="2:2" ht="12" customHeight="1" x14ac:dyDescent="0.2">
      <c r="B797" s="15"/>
    </row>
    <row r="798" spans="2:2" ht="12" customHeight="1" x14ac:dyDescent="0.2">
      <c r="B798" s="15"/>
    </row>
    <row r="799" spans="2:2" ht="12" customHeight="1" x14ac:dyDescent="0.2">
      <c r="B799" s="15"/>
    </row>
    <row r="800" spans="2:2" ht="12" customHeight="1" x14ac:dyDescent="0.2">
      <c r="B800" s="15"/>
    </row>
    <row r="801" spans="2:2" ht="12" customHeight="1" x14ac:dyDescent="0.2">
      <c r="B801" s="15"/>
    </row>
    <row r="802" spans="2:2" ht="12" customHeight="1" x14ac:dyDescent="0.2">
      <c r="B802" s="15"/>
    </row>
    <row r="803" spans="2:2" ht="12" customHeight="1" x14ac:dyDescent="0.2">
      <c r="B803" s="15"/>
    </row>
    <row r="804" spans="2:2" ht="12" customHeight="1" x14ac:dyDescent="0.2">
      <c r="B804" s="15"/>
    </row>
    <row r="805" spans="2:2" ht="12" customHeight="1" x14ac:dyDescent="0.2">
      <c r="B805" s="15"/>
    </row>
    <row r="806" spans="2:2" ht="12" customHeight="1" x14ac:dyDescent="0.2">
      <c r="B806" s="15"/>
    </row>
    <row r="807" spans="2:2" ht="12" customHeight="1" x14ac:dyDescent="0.2">
      <c r="B807" s="15"/>
    </row>
    <row r="808" spans="2:2" ht="12" customHeight="1" x14ac:dyDescent="0.2">
      <c r="B808" s="15"/>
    </row>
    <row r="809" spans="2:2" ht="12" customHeight="1" x14ac:dyDescent="0.2">
      <c r="B809" s="15"/>
    </row>
    <row r="810" spans="2:2" ht="12" customHeight="1" x14ac:dyDescent="0.2">
      <c r="B810" s="15"/>
    </row>
    <row r="811" spans="2:2" ht="12" customHeight="1" x14ac:dyDescent="0.2">
      <c r="B811" s="15"/>
    </row>
    <row r="812" spans="2:2" ht="12" customHeight="1" x14ac:dyDescent="0.2">
      <c r="B812" s="15"/>
    </row>
    <row r="813" spans="2:2" ht="12" customHeight="1" x14ac:dyDescent="0.2">
      <c r="B813" s="15"/>
    </row>
    <row r="814" spans="2:2" ht="12" customHeight="1" x14ac:dyDescent="0.2">
      <c r="B814" s="15"/>
    </row>
    <row r="815" spans="2:2" ht="12" customHeight="1" x14ac:dyDescent="0.2">
      <c r="B815" s="15"/>
    </row>
    <row r="816" spans="2:2" ht="12" customHeight="1" x14ac:dyDescent="0.2">
      <c r="B816" s="15"/>
    </row>
    <row r="817" spans="2:2" ht="12" customHeight="1" x14ac:dyDescent="0.2">
      <c r="B817" s="15"/>
    </row>
    <row r="818" spans="2:2" ht="12" customHeight="1" x14ac:dyDescent="0.2">
      <c r="B818" s="15"/>
    </row>
    <row r="819" spans="2:2" ht="12" customHeight="1" x14ac:dyDescent="0.2">
      <c r="B819" s="15"/>
    </row>
    <row r="820" spans="2:2" ht="12" customHeight="1" x14ac:dyDescent="0.2">
      <c r="B820" s="15"/>
    </row>
    <row r="821" spans="2:2" ht="12" customHeight="1" x14ac:dyDescent="0.2">
      <c r="B821" s="15"/>
    </row>
    <row r="822" spans="2:2" ht="12" customHeight="1" x14ac:dyDescent="0.2">
      <c r="B822" s="15"/>
    </row>
    <row r="823" spans="2:2" ht="12" customHeight="1" x14ac:dyDescent="0.2">
      <c r="B823" s="15"/>
    </row>
    <row r="824" spans="2:2" ht="12" customHeight="1" x14ac:dyDescent="0.2">
      <c r="B824" s="15"/>
    </row>
    <row r="825" spans="2:2" ht="12" customHeight="1" x14ac:dyDescent="0.2">
      <c r="B825" s="15"/>
    </row>
    <row r="826" spans="2:2" ht="12" customHeight="1" x14ac:dyDescent="0.2">
      <c r="B826" s="15"/>
    </row>
    <row r="827" spans="2:2" ht="12" customHeight="1" x14ac:dyDescent="0.2">
      <c r="B827" s="15"/>
    </row>
    <row r="828" spans="2:2" ht="12" customHeight="1" x14ac:dyDescent="0.2">
      <c r="B828" s="15"/>
    </row>
    <row r="829" spans="2:2" ht="12" customHeight="1" x14ac:dyDescent="0.2">
      <c r="B829" s="15"/>
    </row>
    <row r="830" spans="2:2" ht="12" customHeight="1" x14ac:dyDescent="0.2">
      <c r="B830" s="15"/>
    </row>
    <row r="831" spans="2:2" ht="12" customHeight="1" x14ac:dyDescent="0.2">
      <c r="B831" s="15"/>
    </row>
    <row r="832" spans="2:2" ht="12" customHeight="1" x14ac:dyDescent="0.2">
      <c r="B832" s="15"/>
    </row>
    <row r="833" spans="2:2" ht="12" customHeight="1" x14ac:dyDescent="0.2">
      <c r="B833" s="15"/>
    </row>
    <row r="834" spans="2:2" ht="12" customHeight="1" x14ac:dyDescent="0.2">
      <c r="B834" s="15"/>
    </row>
    <row r="835" spans="2:2" ht="12" customHeight="1" x14ac:dyDescent="0.2">
      <c r="B835" s="15"/>
    </row>
    <row r="836" spans="2:2" ht="12" customHeight="1" x14ac:dyDescent="0.2">
      <c r="B836" s="15"/>
    </row>
    <row r="837" spans="2:2" ht="12" customHeight="1" x14ac:dyDescent="0.2">
      <c r="B837" s="15"/>
    </row>
    <row r="838" spans="2:2" ht="12" customHeight="1" x14ac:dyDescent="0.2">
      <c r="B838" s="15"/>
    </row>
    <row r="839" spans="2:2" ht="12" customHeight="1" x14ac:dyDescent="0.2">
      <c r="B839" s="15"/>
    </row>
    <row r="840" spans="2:2" ht="12" customHeight="1" x14ac:dyDescent="0.2">
      <c r="B840" s="15"/>
    </row>
    <row r="841" spans="2:2" ht="12" customHeight="1" x14ac:dyDescent="0.2">
      <c r="B841" s="15"/>
    </row>
    <row r="842" spans="2:2" ht="12" customHeight="1" x14ac:dyDescent="0.2">
      <c r="B842" s="15"/>
    </row>
    <row r="843" spans="2:2" ht="12" customHeight="1" x14ac:dyDescent="0.2">
      <c r="B843" s="15"/>
    </row>
    <row r="844" spans="2:2" ht="12" customHeight="1" x14ac:dyDescent="0.2">
      <c r="B844" s="15"/>
    </row>
    <row r="845" spans="2:2" ht="12" customHeight="1" x14ac:dyDescent="0.2">
      <c r="B845" s="15"/>
    </row>
    <row r="846" spans="2:2" ht="12" customHeight="1" x14ac:dyDescent="0.2">
      <c r="B846" s="15"/>
    </row>
    <row r="847" spans="2:2" ht="12" customHeight="1" x14ac:dyDescent="0.2">
      <c r="B847" s="15"/>
    </row>
    <row r="848" spans="2:2" ht="12" customHeight="1" x14ac:dyDescent="0.2">
      <c r="B848" s="15"/>
    </row>
    <row r="849" spans="2:2" ht="12" customHeight="1" x14ac:dyDescent="0.2">
      <c r="B849" s="15"/>
    </row>
    <row r="850" spans="2:2" ht="12" customHeight="1" x14ac:dyDescent="0.2">
      <c r="B850" s="15"/>
    </row>
    <row r="851" spans="2:2" ht="12" customHeight="1" x14ac:dyDescent="0.2">
      <c r="B851" s="15"/>
    </row>
    <row r="852" spans="2:2" ht="12" customHeight="1" x14ac:dyDescent="0.2">
      <c r="B852" s="15"/>
    </row>
    <row r="853" spans="2:2" ht="12" customHeight="1" x14ac:dyDescent="0.2">
      <c r="B853" s="15"/>
    </row>
    <row r="854" spans="2:2" ht="12" customHeight="1" x14ac:dyDescent="0.2">
      <c r="B854" s="15"/>
    </row>
    <row r="855" spans="2:2" ht="12" customHeight="1" x14ac:dyDescent="0.2">
      <c r="B855" s="15"/>
    </row>
    <row r="856" spans="2:2" ht="12" customHeight="1" x14ac:dyDescent="0.2">
      <c r="B856" s="15"/>
    </row>
    <row r="857" spans="2:2" ht="12" customHeight="1" x14ac:dyDescent="0.2">
      <c r="B857" s="15"/>
    </row>
    <row r="858" spans="2:2" ht="12" customHeight="1" x14ac:dyDescent="0.2">
      <c r="B858" s="15"/>
    </row>
    <row r="859" spans="2:2" ht="12" customHeight="1" x14ac:dyDescent="0.2">
      <c r="B859" s="15"/>
    </row>
    <row r="860" spans="2:2" ht="12" customHeight="1" x14ac:dyDescent="0.2">
      <c r="B860" s="15"/>
    </row>
    <row r="861" spans="2:2" ht="12" customHeight="1" x14ac:dyDescent="0.2">
      <c r="B861" s="15"/>
    </row>
    <row r="862" spans="2:2" ht="12" customHeight="1" x14ac:dyDescent="0.2">
      <c r="B862" s="15"/>
    </row>
    <row r="863" spans="2:2" ht="12" customHeight="1" x14ac:dyDescent="0.2">
      <c r="B863" s="15"/>
    </row>
    <row r="864" spans="2:2" ht="12" customHeight="1" x14ac:dyDescent="0.2">
      <c r="B864" s="15"/>
    </row>
    <row r="865" spans="2:2" ht="12" customHeight="1" x14ac:dyDescent="0.2">
      <c r="B865" s="15"/>
    </row>
    <row r="866" spans="2:2" ht="12" customHeight="1" x14ac:dyDescent="0.2">
      <c r="B866" s="15"/>
    </row>
    <row r="867" spans="2:2" ht="12" customHeight="1" x14ac:dyDescent="0.2">
      <c r="B867" s="15"/>
    </row>
    <row r="868" spans="2:2" ht="12" customHeight="1" x14ac:dyDescent="0.2">
      <c r="B868" s="15"/>
    </row>
    <row r="869" spans="2:2" ht="12" customHeight="1" x14ac:dyDescent="0.2">
      <c r="B869" s="15"/>
    </row>
    <row r="870" spans="2:2" ht="12" customHeight="1" x14ac:dyDescent="0.2">
      <c r="B870" s="15"/>
    </row>
    <row r="871" spans="2:2" ht="12" customHeight="1" x14ac:dyDescent="0.2">
      <c r="B871" s="15"/>
    </row>
    <row r="872" spans="2:2" ht="12" customHeight="1" x14ac:dyDescent="0.2">
      <c r="B872" s="15"/>
    </row>
    <row r="873" spans="2:2" ht="12" customHeight="1" x14ac:dyDescent="0.2">
      <c r="B873" s="15"/>
    </row>
    <row r="874" spans="2:2" ht="12" customHeight="1" x14ac:dyDescent="0.2">
      <c r="B874" s="15"/>
    </row>
    <row r="875" spans="2:2" ht="12" customHeight="1" x14ac:dyDescent="0.2">
      <c r="B875" s="15"/>
    </row>
    <row r="876" spans="2:2" ht="12" customHeight="1" x14ac:dyDescent="0.2">
      <c r="B876" s="15"/>
    </row>
    <row r="877" spans="2:2" ht="12" customHeight="1" x14ac:dyDescent="0.2">
      <c r="B877" s="15"/>
    </row>
    <row r="878" spans="2:2" ht="12" customHeight="1" x14ac:dyDescent="0.2">
      <c r="B878" s="15"/>
    </row>
    <row r="879" spans="2:2" ht="12" customHeight="1" x14ac:dyDescent="0.2">
      <c r="B879" s="15"/>
    </row>
    <row r="880" spans="2:2" ht="12" customHeight="1" x14ac:dyDescent="0.2">
      <c r="B880" s="15"/>
    </row>
    <row r="881" spans="2:2" ht="12" customHeight="1" x14ac:dyDescent="0.2">
      <c r="B881" s="15"/>
    </row>
    <row r="882" spans="2:2" ht="12" customHeight="1" x14ac:dyDescent="0.2">
      <c r="B882" s="15"/>
    </row>
    <row r="883" spans="2:2" ht="12" customHeight="1" x14ac:dyDescent="0.2">
      <c r="B883" s="15"/>
    </row>
    <row r="884" spans="2:2" ht="12" customHeight="1" x14ac:dyDescent="0.2">
      <c r="B884" s="15"/>
    </row>
    <row r="885" spans="2:2" ht="12" customHeight="1" x14ac:dyDescent="0.2">
      <c r="B885" s="15"/>
    </row>
    <row r="886" spans="2:2" ht="12" customHeight="1" x14ac:dyDescent="0.2">
      <c r="B886" s="15"/>
    </row>
    <row r="887" spans="2:2" ht="12" customHeight="1" x14ac:dyDescent="0.2">
      <c r="B887" s="15"/>
    </row>
    <row r="888" spans="2:2" ht="12" customHeight="1" x14ac:dyDescent="0.2">
      <c r="B888" s="15"/>
    </row>
    <row r="889" spans="2:2" ht="12" customHeight="1" x14ac:dyDescent="0.2">
      <c r="B889" s="15"/>
    </row>
    <row r="890" spans="2:2" ht="12" customHeight="1" x14ac:dyDescent="0.2">
      <c r="B890" s="15"/>
    </row>
    <row r="891" spans="2:2" ht="12" customHeight="1" x14ac:dyDescent="0.2">
      <c r="B891" s="15"/>
    </row>
    <row r="892" spans="2:2" ht="12" customHeight="1" x14ac:dyDescent="0.2">
      <c r="B892" s="15"/>
    </row>
    <row r="893" spans="2:2" ht="12" customHeight="1" x14ac:dyDescent="0.2">
      <c r="B893" s="15"/>
    </row>
    <row r="894" spans="2:2" ht="12" customHeight="1" x14ac:dyDescent="0.2">
      <c r="B894" s="15"/>
    </row>
    <row r="895" spans="2:2" ht="12" customHeight="1" x14ac:dyDescent="0.2">
      <c r="B895" s="15"/>
    </row>
    <row r="896" spans="2:2" ht="12" customHeight="1" x14ac:dyDescent="0.2">
      <c r="B896" s="15"/>
    </row>
    <row r="897" spans="2:2" ht="12" customHeight="1" x14ac:dyDescent="0.2">
      <c r="B897" s="15"/>
    </row>
    <row r="898" spans="2:2" ht="12" customHeight="1" x14ac:dyDescent="0.2">
      <c r="B898" s="15"/>
    </row>
    <row r="899" spans="2:2" ht="12" customHeight="1" x14ac:dyDescent="0.2">
      <c r="B899" s="15"/>
    </row>
    <row r="900" spans="2:2" ht="12" customHeight="1" x14ac:dyDescent="0.2">
      <c r="B900" s="15"/>
    </row>
    <row r="901" spans="2:2" ht="12" customHeight="1" x14ac:dyDescent="0.2">
      <c r="B901" s="15"/>
    </row>
    <row r="902" spans="2:2" ht="12" customHeight="1" x14ac:dyDescent="0.2">
      <c r="B902" s="15"/>
    </row>
    <row r="903" spans="2:2" ht="12" customHeight="1" x14ac:dyDescent="0.2">
      <c r="B903" s="15"/>
    </row>
    <row r="904" spans="2:2" ht="12" customHeight="1" x14ac:dyDescent="0.2">
      <c r="B904" s="15"/>
    </row>
    <row r="905" spans="2:2" ht="12" customHeight="1" x14ac:dyDescent="0.2">
      <c r="B905" s="15"/>
    </row>
    <row r="906" spans="2:2" ht="12" customHeight="1" x14ac:dyDescent="0.2">
      <c r="B906" s="15"/>
    </row>
    <row r="907" spans="2:2" ht="12" customHeight="1" x14ac:dyDescent="0.2">
      <c r="B907" s="15"/>
    </row>
    <row r="908" spans="2:2" ht="12" customHeight="1" x14ac:dyDescent="0.2">
      <c r="B908" s="15"/>
    </row>
    <row r="909" spans="2:2" ht="12" customHeight="1" x14ac:dyDescent="0.2">
      <c r="B909" s="15"/>
    </row>
    <row r="910" spans="2:2" ht="12" customHeight="1" x14ac:dyDescent="0.2">
      <c r="B910" s="15"/>
    </row>
    <row r="911" spans="2:2" ht="12" customHeight="1" x14ac:dyDescent="0.2">
      <c r="B911" s="15"/>
    </row>
    <row r="912" spans="2:2" ht="12" customHeight="1" x14ac:dyDescent="0.2">
      <c r="B912" s="15"/>
    </row>
    <row r="913" spans="2:2" ht="12" customHeight="1" x14ac:dyDescent="0.2">
      <c r="B913" s="15"/>
    </row>
    <row r="914" spans="2:2" ht="12" customHeight="1" x14ac:dyDescent="0.2">
      <c r="B914" s="15"/>
    </row>
    <row r="915" spans="2:2" ht="12" customHeight="1" x14ac:dyDescent="0.2">
      <c r="B915" s="15"/>
    </row>
    <row r="916" spans="2:2" ht="12" customHeight="1" x14ac:dyDescent="0.2">
      <c r="B916" s="15"/>
    </row>
    <row r="917" spans="2:2" ht="12" customHeight="1" x14ac:dyDescent="0.2">
      <c r="B917" s="15"/>
    </row>
    <row r="918" spans="2:2" ht="12" customHeight="1" x14ac:dyDescent="0.2">
      <c r="B918" s="15"/>
    </row>
    <row r="919" spans="2:2" ht="12" customHeight="1" x14ac:dyDescent="0.2">
      <c r="B919" s="15"/>
    </row>
    <row r="920" spans="2:2" ht="12" customHeight="1" x14ac:dyDescent="0.2">
      <c r="B920" s="15"/>
    </row>
    <row r="921" spans="2:2" ht="12" customHeight="1" x14ac:dyDescent="0.2">
      <c r="B921" s="15"/>
    </row>
    <row r="922" spans="2:2" ht="12" customHeight="1" x14ac:dyDescent="0.2">
      <c r="B922" s="15"/>
    </row>
    <row r="923" spans="2:2" ht="12" customHeight="1" x14ac:dyDescent="0.2">
      <c r="B923" s="15"/>
    </row>
    <row r="924" spans="2:2" ht="12" customHeight="1" x14ac:dyDescent="0.2">
      <c r="B924" s="15"/>
    </row>
    <row r="925" spans="2:2" ht="12" customHeight="1" x14ac:dyDescent="0.2">
      <c r="B925" s="15"/>
    </row>
    <row r="926" spans="2:2" ht="12" customHeight="1" x14ac:dyDescent="0.2">
      <c r="B926" s="15"/>
    </row>
    <row r="927" spans="2:2" ht="12" customHeight="1" x14ac:dyDescent="0.2">
      <c r="B927" s="15"/>
    </row>
    <row r="928" spans="2:2" ht="12" customHeight="1" x14ac:dyDescent="0.2">
      <c r="B928" s="15"/>
    </row>
    <row r="929" spans="2:2" ht="12" customHeight="1" x14ac:dyDescent="0.2">
      <c r="B929" s="15"/>
    </row>
    <row r="930" spans="2:2" ht="12" customHeight="1" x14ac:dyDescent="0.2">
      <c r="B930" s="15"/>
    </row>
    <row r="931" spans="2:2" ht="12" customHeight="1" x14ac:dyDescent="0.2">
      <c r="B931" s="15"/>
    </row>
    <row r="932" spans="2:2" ht="12" customHeight="1" x14ac:dyDescent="0.2">
      <c r="B932" s="15"/>
    </row>
    <row r="933" spans="2:2" ht="12" customHeight="1" x14ac:dyDescent="0.2">
      <c r="B933" s="15"/>
    </row>
    <row r="934" spans="2:2" ht="12" customHeight="1" x14ac:dyDescent="0.2">
      <c r="B934" s="15"/>
    </row>
    <row r="935" spans="2:2" ht="12" customHeight="1" x14ac:dyDescent="0.2">
      <c r="B935" s="15"/>
    </row>
    <row r="936" spans="2:2" ht="12" customHeight="1" x14ac:dyDescent="0.2">
      <c r="B936" s="15"/>
    </row>
    <row r="937" spans="2:2" ht="12" customHeight="1" x14ac:dyDescent="0.2">
      <c r="B937" s="15"/>
    </row>
    <row r="938" spans="2:2" ht="12" customHeight="1" x14ac:dyDescent="0.2">
      <c r="B938" s="15"/>
    </row>
    <row r="939" spans="2:2" ht="12" customHeight="1" x14ac:dyDescent="0.2">
      <c r="B939" s="15"/>
    </row>
    <row r="940" spans="2:2" ht="12" customHeight="1" x14ac:dyDescent="0.2">
      <c r="B940" s="15"/>
    </row>
    <row r="941" spans="2:2" ht="12" customHeight="1" x14ac:dyDescent="0.2">
      <c r="B941" s="15"/>
    </row>
    <row r="942" spans="2:2" ht="12" customHeight="1" x14ac:dyDescent="0.2">
      <c r="B942" s="15"/>
    </row>
    <row r="943" spans="2:2" ht="12" customHeight="1" x14ac:dyDescent="0.2">
      <c r="B943" s="15"/>
    </row>
    <row r="944" spans="2:2" ht="12" customHeight="1" x14ac:dyDescent="0.2">
      <c r="B944" s="15"/>
    </row>
    <row r="945" spans="2:2" ht="12" customHeight="1" x14ac:dyDescent="0.2">
      <c r="B945" s="15"/>
    </row>
    <row r="946" spans="2:2" ht="12" customHeight="1" x14ac:dyDescent="0.2">
      <c r="B946" s="15"/>
    </row>
    <row r="947" spans="2:2" ht="12" customHeight="1" x14ac:dyDescent="0.2">
      <c r="B947" s="15"/>
    </row>
    <row r="948" spans="2:2" ht="12" customHeight="1" x14ac:dyDescent="0.2">
      <c r="B948" s="15"/>
    </row>
    <row r="949" spans="2:2" ht="12" customHeight="1" x14ac:dyDescent="0.2">
      <c r="B949" s="15"/>
    </row>
    <row r="950" spans="2:2" ht="12" customHeight="1" x14ac:dyDescent="0.2">
      <c r="B950" s="15"/>
    </row>
    <row r="951" spans="2:2" ht="12" customHeight="1" x14ac:dyDescent="0.2">
      <c r="B951" s="15"/>
    </row>
    <row r="952" spans="2:2" ht="12" customHeight="1" x14ac:dyDescent="0.2">
      <c r="B952" s="15"/>
    </row>
    <row r="953" spans="2:2" ht="12" customHeight="1" x14ac:dyDescent="0.2">
      <c r="B953" s="15"/>
    </row>
    <row r="954" spans="2:2" ht="12" customHeight="1" x14ac:dyDescent="0.2">
      <c r="B954" s="15"/>
    </row>
    <row r="955" spans="2:2" ht="12" customHeight="1" x14ac:dyDescent="0.2">
      <c r="B955" s="15"/>
    </row>
    <row r="956" spans="2:2" ht="12" customHeight="1" x14ac:dyDescent="0.2">
      <c r="B956" s="15"/>
    </row>
    <row r="957" spans="2:2" ht="12" customHeight="1" x14ac:dyDescent="0.2">
      <c r="B957" s="15"/>
    </row>
    <row r="958" spans="2:2" ht="12" customHeight="1" x14ac:dyDescent="0.2">
      <c r="B958" s="15"/>
    </row>
    <row r="959" spans="2:2" ht="12" customHeight="1" x14ac:dyDescent="0.2">
      <c r="B959" s="15"/>
    </row>
    <row r="960" spans="2:2" ht="12" customHeight="1" x14ac:dyDescent="0.2">
      <c r="B960" s="15"/>
    </row>
    <row r="961" spans="2:2" ht="12" customHeight="1" x14ac:dyDescent="0.2">
      <c r="B961" s="15"/>
    </row>
    <row r="962" spans="2:2" ht="12" customHeight="1" x14ac:dyDescent="0.2">
      <c r="B962" s="15"/>
    </row>
    <row r="963" spans="2:2" ht="12" customHeight="1" x14ac:dyDescent="0.2">
      <c r="B963" s="15"/>
    </row>
    <row r="964" spans="2:2" ht="12" customHeight="1" x14ac:dyDescent="0.2">
      <c r="B964" s="15"/>
    </row>
    <row r="965" spans="2:2" ht="12" customHeight="1" x14ac:dyDescent="0.2">
      <c r="B965" s="15"/>
    </row>
    <row r="966" spans="2:2" ht="12" customHeight="1" x14ac:dyDescent="0.2">
      <c r="B966" s="15"/>
    </row>
    <row r="967" spans="2:2" ht="12" customHeight="1" x14ac:dyDescent="0.2">
      <c r="B967" s="15"/>
    </row>
    <row r="968" spans="2:2" ht="12" customHeight="1" x14ac:dyDescent="0.2">
      <c r="B968" s="15"/>
    </row>
    <row r="969" spans="2:2" ht="12" customHeight="1" x14ac:dyDescent="0.2">
      <c r="B969" s="15"/>
    </row>
    <row r="970" spans="2:2" ht="12" customHeight="1" x14ac:dyDescent="0.2">
      <c r="B970" s="15"/>
    </row>
    <row r="971" spans="2:2" ht="12" customHeight="1" x14ac:dyDescent="0.2">
      <c r="B971" s="15"/>
    </row>
    <row r="972" spans="2:2" ht="12" customHeight="1" x14ac:dyDescent="0.2">
      <c r="B972" s="15"/>
    </row>
    <row r="973" spans="2:2" ht="12" customHeight="1" x14ac:dyDescent="0.2">
      <c r="B973" s="15"/>
    </row>
    <row r="974" spans="2:2" ht="12" customHeight="1" x14ac:dyDescent="0.2">
      <c r="B974" s="15"/>
    </row>
    <row r="975" spans="2:2" ht="12" customHeight="1" x14ac:dyDescent="0.2">
      <c r="B975" s="15"/>
    </row>
    <row r="976" spans="2:2" ht="12" customHeight="1" x14ac:dyDescent="0.2">
      <c r="B976" s="15"/>
    </row>
    <row r="977" spans="2:2" ht="12" customHeight="1" x14ac:dyDescent="0.2">
      <c r="B977" s="15"/>
    </row>
    <row r="978" spans="2:2" ht="12" customHeight="1" x14ac:dyDescent="0.2">
      <c r="B978" s="15"/>
    </row>
    <row r="979" spans="2:2" ht="12" customHeight="1" x14ac:dyDescent="0.2">
      <c r="B979" s="15"/>
    </row>
    <row r="980" spans="2:2" ht="12" customHeight="1" x14ac:dyDescent="0.2">
      <c r="B980" s="15"/>
    </row>
    <row r="981" spans="2:2" ht="12" customHeight="1" x14ac:dyDescent="0.2">
      <c r="B981" s="15"/>
    </row>
    <row r="982" spans="2:2" ht="12" customHeight="1" x14ac:dyDescent="0.2">
      <c r="B982" s="15"/>
    </row>
    <row r="983" spans="2:2" ht="12" customHeight="1" x14ac:dyDescent="0.2">
      <c r="B983" s="15"/>
    </row>
    <row r="984" spans="2:2" ht="12" customHeight="1" x14ac:dyDescent="0.2">
      <c r="B984" s="15"/>
    </row>
    <row r="985" spans="2:2" ht="12" customHeight="1" x14ac:dyDescent="0.2">
      <c r="B985" s="15"/>
    </row>
    <row r="986" spans="2:2" ht="12" customHeight="1" x14ac:dyDescent="0.2">
      <c r="B986" s="15"/>
    </row>
    <row r="987" spans="2:2" ht="12" customHeight="1" x14ac:dyDescent="0.2">
      <c r="B987" s="15"/>
    </row>
    <row r="988" spans="2:2" ht="12" customHeight="1" x14ac:dyDescent="0.2">
      <c r="B988" s="15"/>
    </row>
    <row r="989" spans="2:2" ht="12" customHeight="1" x14ac:dyDescent="0.2">
      <c r="B989" s="15"/>
    </row>
    <row r="990" spans="2:2" ht="12" customHeight="1" x14ac:dyDescent="0.2">
      <c r="B990" s="15"/>
    </row>
    <row r="991" spans="2:2" ht="12" customHeight="1" x14ac:dyDescent="0.2">
      <c r="B991" s="15"/>
    </row>
    <row r="992" spans="2:2" ht="12" customHeight="1" x14ac:dyDescent="0.2">
      <c r="B992" s="15"/>
    </row>
    <row r="993" spans="2:2" ht="12" customHeight="1" x14ac:dyDescent="0.2">
      <c r="B993" s="15"/>
    </row>
    <row r="994" spans="2:2" ht="12" customHeight="1" x14ac:dyDescent="0.2">
      <c r="B994" s="15"/>
    </row>
    <row r="995" spans="2:2" ht="12" customHeight="1" x14ac:dyDescent="0.2">
      <c r="B995" s="15"/>
    </row>
    <row r="996" spans="2:2" ht="12" customHeight="1" x14ac:dyDescent="0.2">
      <c r="B996" s="15"/>
    </row>
    <row r="997" spans="2:2" ht="12" customHeight="1" x14ac:dyDescent="0.2">
      <c r="B997" s="15"/>
    </row>
    <row r="998" spans="2:2" ht="12" customHeight="1" x14ac:dyDescent="0.2">
      <c r="B998" s="15"/>
    </row>
    <row r="999" spans="2:2" ht="12" customHeight="1" x14ac:dyDescent="0.2">
      <c r="B999" s="15"/>
    </row>
    <row r="1000" spans="2:2" ht="12" customHeight="1" x14ac:dyDescent="0.2">
      <c r="B1000" s="15"/>
    </row>
    <row r="1001" spans="2:2" ht="12" customHeight="1" x14ac:dyDescent="0.2">
      <c r="B1001" s="15"/>
    </row>
    <row r="1002" spans="2:2" ht="12" customHeight="1" x14ac:dyDescent="0.2">
      <c r="B1002" s="15"/>
    </row>
  </sheetData>
  <mergeCells count="1">
    <mergeCell ref="A92:B92"/>
  </mergeCells>
  <phoneticPr fontId="34" type="noConversion"/>
  <pageMargins left="0.75" right="0.75" top="1" bottom="1" header="0" footer="0"/>
  <pageSetup paperSize="9" orientation="landscape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D1000"/>
  <sheetViews>
    <sheetView workbookViewId="0">
      <selection activeCell="G18" sqref="G18"/>
    </sheetView>
  </sheetViews>
  <sheetFormatPr defaultColWidth="14.5" defaultRowHeight="15" customHeight="1" x14ac:dyDescent="0.2"/>
  <cols>
    <col min="1" max="1" width="30.5" customWidth="1"/>
    <col min="2" max="3" width="18.5" customWidth="1"/>
    <col min="4" max="4" width="31.875" customWidth="1"/>
    <col min="5" max="26" width="10.875" customWidth="1"/>
  </cols>
  <sheetData>
    <row r="1" spans="1:4" s="148" customFormat="1" ht="20.100000000000001" customHeight="1" x14ac:dyDescent="0.2">
      <c r="A1" s="181" t="s">
        <v>172</v>
      </c>
      <c r="B1" s="182"/>
      <c r="C1" s="182"/>
      <c r="D1" s="183"/>
    </row>
    <row r="2" spans="1:4" ht="12" customHeight="1" x14ac:dyDescent="0.2">
      <c r="A2" s="6"/>
      <c r="B2" s="4"/>
      <c r="C2" s="4"/>
      <c r="D2" s="4"/>
    </row>
    <row r="3" spans="1:4" ht="12" customHeight="1" x14ac:dyDescent="0.2">
      <c r="A3" s="6"/>
      <c r="B3" s="6"/>
      <c r="C3" s="4"/>
      <c r="D3" s="4"/>
    </row>
    <row r="4" spans="1:4" ht="12" customHeight="1" x14ac:dyDescent="0.2">
      <c r="A4" s="15" t="s">
        <v>173</v>
      </c>
      <c r="B4" s="129" t="s">
        <v>174</v>
      </c>
      <c r="C4" s="129" t="s">
        <v>175</v>
      </c>
      <c r="D4" s="129" t="s">
        <v>176</v>
      </c>
    </row>
    <row r="5" spans="1:4" ht="12" customHeight="1" x14ac:dyDescent="0.2">
      <c r="A5" s="6" t="s">
        <v>140</v>
      </c>
      <c r="B5" s="98">
        <f>SUMIF(' TOTAAL 2026'!$C$3:$G$3,"zakelijke leiding",' TOTAAL 2026'!$C5:$G5)</f>
        <v>0</v>
      </c>
      <c r="C5" s="98">
        <f>SUMIF(' TOTAAL 2026'!$C$3:$G$3,"technische leiding",' TOTAAL 2026'!$C5:$G5)</f>
        <v>0</v>
      </c>
      <c r="D5" s="98">
        <f>SUMIF(' TOTAAL 2026'!$C$3:$G$3,"podiumtechnici",' TOTAAL 2026'!$C5:$G5)</f>
        <v>0</v>
      </c>
    </row>
    <row r="6" spans="1:4" ht="12" customHeight="1" x14ac:dyDescent="0.2">
      <c r="A6" s="6" t="s">
        <v>141</v>
      </c>
      <c r="B6" s="98">
        <f>SUMIF(' TOTAAL 2026'!$C$3:$G$3,"zakelijke leiding",' TOTAAL 2026'!$C6:$G6)</f>
        <v>0</v>
      </c>
      <c r="C6" s="98">
        <f>SUMIF(' TOTAAL 2026'!$C$3:$G$3,"technische leiding",' TOTAAL 2026'!$C6:$G6)</f>
        <v>0</v>
      </c>
      <c r="D6" s="98">
        <f>SUMIF(' TOTAAL 2026'!$C$3:$G$3,"podiumtechnici",' TOTAAL 2026'!$C6:$G6)</f>
        <v>0</v>
      </c>
    </row>
    <row r="7" spans="1:4" ht="12" customHeight="1" x14ac:dyDescent="0.2">
      <c r="A7" s="6" t="s">
        <v>142</v>
      </c>
      <c r="B7" s="98">
        <f>SUMIF(' TOTAAL 2026'!$C$3:$G$3,"zakelijke leiding",' TOTAAL 2026'!$C7:$G7)</f>
        <v>0</v>
      </c>
      <c r="C7" s="98">
        <f>SUMIF(' TOTAAL 2026'!$C$3:$G$3,"technische leiding",' TOTAAL 2026'!$C7:$G7)</f>
        <v>0</v>
      </c>
      <c r="D7" s="98">
        <f>SUMIF(' TOTAAL 2026'!$C$3:$G$3,"podiumtechnici",' TOTAAL 2026'!$C7:$G7)</f>
        <v>0</v>
      </c>
    </row>
    <row r="8" spans="1:4" ht="12" customHeight="1" x14ac:dyDescent="0.2">
      <c r="A8" s="6" t="s">
        <v>143</v>
      </c>
      <c r="B8" s="98">
        <f>SUMIF(' TOTAAL 2026'!$C$3:$G$3,"zakelijke leiding",' TOTAAL 2026'!$C8:$G8)</f>
        <v>0</v>
      </c>
      <c r="C8" s="98">
        <f>SUMIF(' TOTAAL 2026'!$C$3:$G$3,"technische leiding",' TOTAAL 2026'!$C8:$G8)</f>
        <v>0</v>
      </c>
      <c r="D8" s="98">
        <f>SUMIF(' TOTAAL 2026'!$C$3:$G$3,"podiumtechnici",' TOTAAL 2026'!$C8:$G8)</f>
        <v>0</v>
      </c>
    </row>
    <row r="9" spans="1:4" ht="12" customHeight="1" x14ac:dyDescent="0.2">
      <c r="A9" s="6" t="s">
        <v>144</v>
      </c>
      <c r="B9" s="98">
        <f>SUMIF(' TOTAAL 2026'!$C$3:$G$3,"zakelijke leiding",' TOTAAL 2026'!$C9:$G9)</f>
        <v>0</v>
      </c>
      <c r="C9" s="98">
        <f>SUMIF(' TOTAAL 2026'!$C$3:$G$3,"technische leiding",' TOTAAL 2026'!$C9:$G9)</f>
        <v>0</v>
      </c>
      <c r="D9" s="98">
        <f>SUMIF(' TOTAAL 2026'!$C$3:$G$3,"podiumtechnici",' TOTAAL 2026'!$C9:$G9)</f>
        <v>0</v>
      </c>
    </row>
    <row r="10" spans="1:4" ht="12" customHeight="1" x14ac:dyDescent="0.2">
      <c r="A10" s="6"/>
      <c r="B10" s="118">
        <f t="shared" ref="B10:D10" si="0">SUM(B5:B9)</f>
        <v>0</v>
      </c>
      <c r="C10" s="118">
        <f t="shared" si="0"/>
        <v>0</v>
      </c>
      <c r="D10" s="118">
        <f t="shared" si="0"/>
        <v>0</v>
      </c>
    </row>
    <row r="11" spans="1:4" ht="12" customHeight="1" x14ac:dyDescent="0.2">
      <c r="A11" s="109" t="s">
        <v>92</v>
      </c>
      <c r="B11" s="111">
        <f>SUMIF(' TOTAAL 2026'!$C$3:$G$3,"zakelijke leiding",' TOTAAL 2026'!$C11:$G11)</f>
        <v>0</v>
      </c>
      <c r="C11" s="112">
        <f>SUMIF(' TOTAAL 2026'!$C$3:$G$3,"technische leiding",' TOTAAL 2026'!$C11:$G11)</f>
        <v>0</v>
      </c>
      <c r="D11" s="113">
        <f>SUMIF(' TOTAAL 2026'!$C$3:$G$3,"podiumtechnici",' TOTAAL 2026'!$C11:$G11)</f>
        <v>0</v>
      </c>
    </row>
    <row r="12" spans="1:4" ht="12" customHeight="1" x14ac:dyDescent="0.2">
      <c r="A12" s="6"/>
      <c r="B12" s="6"/>
      <c r="C12" s="6"/>
      <c r="D12" s="6"/>
    </row>
    <row r="13" spans="1:4" ht="12" customHeight="1" x14ac:dyDescent="0.2">
      <c r="A13" s="6"/>
      <c r="B13" s="6"/>
      <c r="C13" s="4"/>
      <c r="D13" s="4"/>
    </row>
    <row r="14" spans="1:4" ht="12" customHeight="1" x14ac:dyDescent="0.2">
      <c r="A14" s="15" t="s">
        <v>177</v>
      </c>
      <c r="B14" s="129" t="s">
        <v>178</v>
      </c>
      <c r="C14" s="129" t="s">
        <v>179</v>
      </c>
      <c r="D14" s="129" t="s">
        <v>180</v>
      </c>
    </row>
    <row r="15" spans="1:4" ht="12" customHeight="1" x14ac:dyDescent="0.2">
      <c r="A15" s="6" t="s">
        <v>140</v>
      </c>
      <c r="B15" s="98">
        <f>SUMIF(' TOTAAL 2026'!$C$15:$G$15,"atelier",' TOTAAL 2026'!$C17:$G17)</f>
        <v>0</v>
      </c>
      <c r="C15" s="98">
        <f>SUMIF(' TOTAAL 2026'!$C$15:$G$15,"productieleider",' TOTAAL 2026'!$C17:$G17)</f>
        <v>0</v>
      </c>
      <c r="D15" s="98">
        <f>SUMIF(' TOTAAL 2026'!$C$15:$G$15,"preventieadviseur",' TOTAAL 2026'!$C17:$G17)</f>
        <v>0</v>
      </c>
    </row>
    <row r="16" spans="1:4" ht="12" customHeight="1" x14ac:dyDescent="0.2">
      <c r="A16" s="6" t="s">
        <v>141</v>
      </c>
      <c r="B16" s="98">
        <f>SUMIF(' TOTAAL 2026'!$C$15:$G$15,"atelier",' TOTAAL 2026'!$C18:$G18)</f>
        <v>0</v>
      </c>
      <c r="C16" s="98">
        <f>SUMIF(' TOTAAL 2026'!$C$15:$G$15,"productieleider",' TOTAAL 2026'!$C18:$G18)</f>
        <v>0</v>
      </c>
      <c r="D16" s="98">
        <f>SUMIF(' TOTAAL 2026'!$C$15:$G$15,"preventieadviseur",' TOTAAL 2026'!$C18:$G18)</f>
        <v>0</v>
      </c>
    </row>
    <row r="17" spans="1:4" ht="12" customHeight="1" x14ac:dyDescent="0.2">
      <c r="A17" s="6" t="s">
        <v>142</v>
      </c>
      <c r="B17" s="98">
        <f>SUMIF(' TOTAAL 2026'!$C$15:$G$15,"atelier",' TOTAAL 2026'!$C19:$G19)</f>
        <v>0</v>
      </c>
      <c r="C17" s="98">
        <f>SUMIF(' TOTAAL 2026'!$C$15:$G$15,"productieleider",' TOTAAL 2026'!$C19:$G19)</f>
        <v>0</v>
      </c>
      <c r="D17" s="98">
        <f>SUMIF(' TOTAAL 2026'!$C$15:$G$15,"preventieadviseur",' TOTAAL 2026'!$C19:$G19)</f>
        <v>0</v>
      </c>
    </row>
    <row r="18" spans="1:4" ht="12" customHeight="1" x14ac:dyDescent="0.2">
      <c r="A18" s="6" t="s">
        <v>143</v>
      </c>
      <c r="B18" s="98">
        <f>SUMIF(' TOTAAL 2026'!$C$15:$G$15,"atelier",' TOTAAL 2026'!$C20:$G20)</f>
        <v>0</v>
      </c>
      <c r="C18" s="98">
        <f>SUMIF(' TOTAAL 2026'!$C$15:$G$15,"productieleider",' TOTAAL 2026'!$C20:$G20)</f>
        <v>0</v>
      </c>
      <c r="D18" s="98">
        <f>SUMIF(' TOTAAL 2026'!$C$15:$G$15,"preventieadviseur",' TOTAAL 2026'!$C20:$G20)</f>
        <v>0</v>
      </c>
    </row>
    <row r="19" spans="1:4" ht="12" customHeight="1" x14ac:dyDescent="0.2">
      <c r="A19" s="6" t="s">
        <v>144</v>
      </c>
      <c r="B19" s="98">
        <f>SUMIF(' TOTAAL 2026'!$C$15:$G$15,"atelier",' TOTAAL 2026'!$C21:$G21)</f>
        <v>0</v>
      </c>
      <c r="C19" s="98">
        <f>SUMIF(' TOTAAL 2026'!$C$15:$G$15,"productieleider",' TOTAAL 2026'!$C21:$G21)</f>
        <v>0</v>
      </c>
      <c r="D19" s="98">
        <f>SUMIF(' TOTAAL 2026'!$C$15:$G$15,"preventieadviseur",' TOTAAL 2026'!$C21:$G21)</f>
        <v>0</v>
      </c>
    </row>
    <row r="20" spans="1:4" ht="12" customHeight="1" x14ac:dyDescent="0.2">
      <c r="A20" s="6"/>
      <c r="B20" s="118">
        <f t="shared" ref="B20:D20" si="1">SUM(B15:B19)</f>
        <v>0</v>
      </c>
      <c r="C20" s="118">
        <f t="shared" si="1"/>
        <v>0</v>
      </c>
      <c r="D20" s="118">
        <f t="shared" si="1"/>
        <v>0</v>
      </c>
    </row>
    <row r="21" spans="1:4" ht="12" customHeight="1" x14ac:dyDescent="0.2">
      <c r="A21" s="130" t="s">
        <v>92</v>
      </c>
      <c r="B21" s="111">
        <f>SUMIF(' TOTAAL 2026'!$C15:$G15,"atelier",' TOTAAL 2026'!$C23:$G23)</f>
        <v>0</v>
      </c>
      <c r="C21" s="112">
        <f>SUMIF(' TOTAAL 2026'!$C$15:$G$15,"productieleider",' TOTAAL 2026'!$C23:$G23)</f>
        <v>0</v>
      </c>
      <c r="D21" s="113">
        <f>SUMIF(' TOTAAL 2026'!$C$15:$G$15,"preventieadviseur",' TOTAAL 2026'!$C23:$G23)</f>
        <v>0</v>
      </c>
    </row>
    <row r="22" spans="1:4" ht="12" customHeight="1" x14ac:dyDescent="0.2">
      <c r="A22" s="6"/>
      <c r="B22" s="116"/>
      <c r="C22" s="116"/>
      <c r="D22" s="116"/>
    </row>
    <row r="23" spans="1:4" ht="12" customHeight="1" x14ac:dyDescent="0.2">
      <c r="A23" s="6"/>
      <c r="B23" s="6"/>
      <c r="C23" s="116"/>
      <c r="D23" s="116"/>
    </row>
    <row r="24" spans="1:4" ht="12" customHeight="1" x14ac:dyDescent="0.2">
      <c r="A24" s="15" t="s">
        <v>181</v>
      </c>
      <c r="B24" s="129" t="s">
        <v>182</v>
      </c>
      <c r="C24" s="129" t="s">
        <v>183</v>
      </c>
      <c r="D24" s="129" t="s">
        <v>184</v>
      </c>
    </row>
    <row r="25" spans="1:4" ht="12" customHeight="1" x14ac:dyDescent="0.2">
      <c r="A25" s="6" t="s">
        <v>140</v>
      </c>
      <c r="B25" s="98">
        <f>SUMIF(' TOTAAL 2026'!$C$27:$G$27,"artiest",' TOTAAL 2026'!$C29:$G29)</f>
        <v>0</v>
      </c>
      <c r="C25" s="98">
        <f>SUMIF(' TOTAAL 2026'!$C$27:$G$27,"dramaturg",' TOTAAL 2026'!$C29:$G29)</f>
        <v>0</v>
      </c>
      <c r="D25" s="98">
        <f>SUMIF(' TOTAAL 2026'!$C$27:$G$27,"programmator",' TOTAAL 2026'!$C29:$G29)</f>
        <v>0</v>
      </c>
    </row>
    <row r="26" spans="1:4" ht="12" customHeight="1" x14ac:dyDescent="0.2">
      <c r="A26" s="6" t="s">
        <v>141</v>
      </c>
      <c r="B26" s="98">
        <f>SUMIF(' TOTAAL 2026'!$C$27:$G$27,"artiest",' TOTAAL 2026'!$C30:$G30)</f>
        <v>0</v>
      </c>
      <c r="C26" s="98">
        <f>SUMIF(' TOTAAL 2026'!$C$27:$G$27,"dramaturg",' TOTAAL 2026'!$C30:$G30)</f>
        <v>0</v>
      </c>
      <c r="D26" s="98">
        <f>SUMIF(' TOTAAL 2026'!$C$27:$G$27,"programmator",' TOTAAL 2026'!$C30:$G30)</f>
        <v>0</v>
      </c>
    </row>
    <row r="27" spans="1:4" ht="12" customHeight="1" x14ac:dyDescent="0.2">
      <c r="A27" s="6" t="s">
        <v>142</v>
      </c>
      <c r="B27" s="98">
        <f>SUMIF(' TOTAAL 2026'!$C$27:$G$27,"artiest",' TOTAAL 2026'!$C31:$G31)</f>
        <v>0</v>
      </c>
      <c r="C27" s="98">
        <f>SUMIF(' TOTAAL 2026'!$C$27:$G$27,"dramaturg",' TOTAAL 2026'!$C31:$G31)</f>
        <v>0</v>
      </c>
      <c r="D27" s="98">
        <f>SUMIF(' TOTAAL 2026'!$C$27:$G$27,"programmator",' TOTAAL 2026'!$C31:$G31)</f>
        <v>0</v>
      </c>
    </row>
    <row r="28" spans="1:4" ht="12" customHeight="1" x14ac:dyDescent="0.2">
      <c r="A28" s="6" t="s">
        <v>143</v>
      </c>
      <c r="B28" s="98">
        <f>SUMIF(' TOTAAL 2026'!$C$27:$G$27,"artiest",' TOTAAL 2026'!$C32:$G32)</f>
        <v>0</v>
      </c>
      <c r="C28" s="98">
        <f>SUMIF(' TOTAAL 2026'!$C$27:$G$27,"dramaturg",' TOTAAL 2026'!$C32:$G32)</f>
        <v>0</v>
      </c>
      <c r="D28" s="98">
        <f>SUMIF(' TOTAAL 2026'!$C$27:$G$27,"programmator",' TOTAAL 2026'!$C32:$G32)</f>
        <v>0</v>
      </c>
    </row>
    <row r="29" spans="1:4" ht="12" customHeight="1" x14ac:dyDescent="0.2">
      <c r="A29" s="6" t="s">
        <v>144</v>
      </c>
      <c r="B29" s="98">
        <f>SUMIF(' TOTAAL 2026'!$C$27:$G$27,"artiest",' TOTAAL 2026'!$C33:$G33)</f>
        <v>0</v>
      </c>
      <c r="C29" s="98">
        <f>SUMIF(' TOTAAL 2026'!$C$27:$G$27,"dramaturg",' TOTAAL 2026'!$C33:$G33)</f>
        <v>0</v>
      </c>
      <c r="D29" s="98">
        <f>SUMIF(' TOTAAL 2026'!$C$27:$G$27,"programmator",' TOTAAL 2026'!$C33:$G33)</f>
        <v>0</v>
      </c>
    </row>
    <row r="30" spans="1:4" ht="12" customHeight="1" x14ac:dyDescent="0.2">
      <c r="A30" s="6"/>
      <c r="B30" s="118">
        <f t="shared" ref="B30:D30" si="2">SUM(B25:B29)</f>
        <v>0</v>
      </c>
      <c r="C30" s="118">
        <f t="shared" si="2"/>
        <v>0</v>
      </c>
      <c r="D30" s="118">
        <f t="shared" si="2"/>
        <v>0</v>
      </c>
    </row>
    <row r="31" spans="1:4" ht="12" customHeight="1" x14ac:dyDescent="0.2">
      <c r="A31" s="109" t="s">
        <v>92</v>
      </c>
      <c r="B31" s="111">
        <f>SUMIF(' TOTAAL 2026'!$C$27:$G$27,"artiest",' TOTAAL 2026'!$C35:$G35)</f>
        <v>0</v>
      </c>
      <c r="C31" s="112">
        <f>SUMIF(' TOTAAL 2026'!$C$27:$G$27,"dramaturg",' TOTAAL 2026'!$C35:$G35)</f>
        <v>0</v>
      </c>
      <c r="D31" s="113">
        <f>SUMIF(' TOTAAL 2026'!$C$27:$G$27,"programmator",' TOTAAL 2026'!$C35:$G35)</f>
        <v>0</v>
      </c>
    </row>
    <row r="32" spans="1:4" ht="12" customHeight="1" x14ac:dyDescent="0.2">
      <c r="A32" s="6"/>
      <c r="B32" s="6"/>
      <c r="C32" s="6"/>
      <c r="D32" s="6"/>
    </row>
    <row r="33" spans="1:4" ht="12" customHeight="1" x14ac:dyDescent="0.2">
      <c r="A33" s="6"/>
      <c r="B33" s="6"/>
      <c r="C33" s="4"/>
      <c r="D33" s="4"/>
    </row>
    <row r="34" spans="1:4" ht="12" customHeight="1" x14ac:dyDescent="0.2">
      <c r="A34" s="15" t="s">
        <v>185</v>
      </c>
      <c r="B34" s="129" t="s">
        <v>182</v>
      </c>
      <c r="C34" s="129" t="s">
        <v>186</v>
      </c>
      <c r="D34" s="129" t="s">
        <v>184</v>
      </c>
    </row>
    <row r="35" spans="1:4" ht="12" customHeight="1" x14ac:dyDescent="0.2">
      <c r="A35" s="6" t="s">
        <v>140</v>
      </c>
      <c r="B35" s="98">
        <f>SUMIF(' TOTAAL 2026'!$C$39:$G$39,"artiest",' TOTAAL 2026'!$C41:$G41)</f>
        <v>0</v>
      </c>
      <c r="C35" s="98">
        <f>SUMIF(' TOTAAL 2026'!$C$39:$G$39,"auteur/componist",' TOTAAL 2026'!$C41:$G41)</f>
        <v>0</v>
      </c>
      <c r="D35" s="98">
        <f>SUMIF(' TOTAAL 2026'!$C$39:$G$39,"programmator",' TOTAAL 2026'!$C41:$G41)</f>
        <v>0</v>
      </c>
    </row>
    <row r="36" spans="1:4" ht="12" customHeight="1" x14ac:dyDescent="0.2">
      <c r="A36" s="6" t="s">
        <v>141</v>
      </c>
      <c r="B36" s="98">
        <f>SUMIF(' TOTAAL 2026'!$C$39:$G$39,"artiest",' TOTAAL 2026'!$C42:$G42)</f>
        <v>0</v>
      </c>
      <c r="C36" s="98">
        <f>SUMIF(' TOTAAL 2026'!$C$39:$G$39,"auteur/componist",' TOTAAL 2026'!$C42:$G42)</f>
        <v>0</v>
      </c>
      <c r="D36" s="98">
        <f>SUMIF(' TOTAAL 2026'!$C$39:$G$39,"programmator",' TOTAAL 2026'!$C42:$G42)</f>
        <v>0</v>
      </c>
    </row>
    <row r="37" spans="1:4" ht="12" customHeight="1" x14ac:dyDescent="0.2">
      <c r="A37" s="6" t="s">
        <v>142</v>
      </c>
      <c r="B37" s="98">
        <f>SUMIF(' TOTAAL 2026'!$C$39:$G$39,"artiest",' TOTAAL 2026'!$C43:$G43)</f>
        <v>0</v>
      </c>
      <c r="C37" s="98">
        <f>SUMIF(' TOTAAL 2026'!$C$39:$G$39,"auteur/componist",' TOTAAL 2026'!$C43:$G43)</f>
        <v>0</v>
      </c>
      <c r="D37" s="98">
        <f>SUMIF(' TOTAAL 2026'!$C$39:$G$39,"programmator",' TOTAAL 2026'!$C43:$G43)</f>
        <v>0</v>
      </c>
    </row>
    <row r="38" spans="1:4" ht="12" customHeight="1" x14ac:dyDescent="0.2">
      <c r="A38" s="6" t="s">
        <v>143</v>
      </c>
      <c r="B38" s="98">
        <f>SUMIF(' TOTAAL 2026'!$C$39:$G$39,"artiest",' TOTAAL 2026'!$C44:$G44)</f>
        <v>0</v>
      </c>
      <c r="C38" s="98">
        <f>SUMIF(' TOTAAL 2026'!$C$39:$G$39,"auteur/componist",' TOTAAL 2026'!$C44:$G44)</f>
        <v>0</v>
      </c>
      <c r="D38" s="98">
        <f>SUMIF(' TOTAAL 2026'!$C$39:$G$39,"programmator",' TOTAAL 2026'!$C44:$G44)</f>
        <v>0</v>
      </c>
    </row>
    <row r="39" spans="1:4" ht="12" customHeight="1" x14ac:dyDescent="0.2">
      <c r="A39" s="6" t="s">
        <v>144</v>
      </c>
      <c r="B39" s="98">
        <f>SUMIF(' TOTAAL 2026'!$C$39:$G$39,"artiest",' TOTAAL 2026'!$C45:$G45)</f>
        <v>0</v>
      </c>
      <c r="C39" s="98">
        <f>SUMIF(' TOTAAL 2026'!$C$39:$G$39,"auteur/componist",' TOTAAL 2026'!$C45:$G45)</f>
        <v>0</v>
      </c>
      <c r="D39" s="98">
        <f>SUMIF(' TOTAAL 2026'!$C$39:$G$39,"programmator",' TOTAAL 2026'!$C45:$G45)</f>
        <v>0</v>
      </c>
    </row>
    <row r="40" spans="1:4" ht="12" customHeight="1" x14ac:dyDescent="0.2">
      <c r="A40" s="6"/>
      <c r="B40" s="118">
        <f t="shared" ref="B40:D40" si="3">SUM(B35:B39)</f>
        <v>0</v>
      </c>
      <c r="C40" s="118">
        <f t="shared" si="3"/>
        <v>0</v>
      </c>
      <c r="D40" s="118">
        <f t="shared" si="3"/>
        <v>0</v>
      </c>
    </row>
    <row r="41" spans="1:4" ht="12" customHeight="1" x14ac:dyDescent="0.2">
      <c r="A41" s="109" t="s">
        <v>92</v>
      </c>
      <c r="B41" s="111">
        <f>SUMIF(' TOTAAL 2026'!$C$39:$G$39,"artiest",' TOTAAL 2026'!$C47:$G47)</f>
        <v>0</v>
      </c>
      <c r="C41" s="112">
        <f>SUMIF(' TOTAAL 2026'!$C$39:$G$39,"auteur/componist",' TOTAAL 2026'!$C47:$G47)</f>
        <v>0</v>
      </c>
      <c r="D41" s="113">
        <f>SUMIF(' TOTAAL 2026'!$C$39:$G$39,"programmator",' TOTAAL 2026'!$C47:$G47)</f>
        <v>0</v>
      </c>
    </row>
    <row r="42" spans="1:4" ht="12" customHeight="1" x14ac:dyDescent="0.2">
      <c r="A42" s="6"/>
      <c r="B42" s="116"/>
      <c r="C42" s="116"/>
      <c r="D42" s="116"/>
    </row>
    <row r="43" spans="1:4" ht="12" customHeight="1" x14ac:dyDescent="0.2">
      <c r="A43" s="6"/>
      <c r="B43" s="6"/>
      <c r="C43" s="4"/>
      <c r="D43" s="4"/>
    </row>
    <row r="44" spans="1:4" ht="12" customHeight="1" x14ac:dyDescent="0.2">
      <c r="A44" s="15" t="s">
        <v>187</v>
      </c>
      <c r="B44" s="129" t="s">
        <v>186</v>
      </c>
      <c r="C44" s="129" t="s">
        <v>182</v>
      </c>
      <c r="D44" s="129" t="s">
        <v>188</v>
      </c>
    </row>
    <row r="45" spans="1:4" ht="12" customHeight="1" x14ac:dyDescent="0.2">
      <c r="A45" s="6" t="s">
        <v>140</v>
      </c>
      <c r="B45" s="98">
        <f>SUMIF(' TOTAAL 2026'!$C51:$G51,"auteur/componist",' TOTAAL 2026'!$C53:$G53)</f>
        <v>0</v>
      </c>
      <c r="C45" s="98">
        <f>SUMIF(' TOTAAL 2026'!$C51:$G51,"artiest",' TOTAAL 2026'!$C53:$G53)</f>
        <v>0</v>
      </c>
      <c r="D45" s="98">
        <f>SUMIF(' TOTAAL 2026'!$C51:$G51,"regisseur/choreograaf/dirigent",' TOTAAL 2026'!$C53:$G53)</f>
        <v>0</v>
      </c>
    </row>
    <row r="46" spans="1:4" ht="12" customHeight="1" x14ac:dyDescent="0.2">
      <c r="A46" s="6" t="s">
        <v>141</v>
      </c>
      <c r="B46" s="98">
        <f>SUMIF(' TOTAAL 2026'!$C52:$G52,"auteur/componist",' TOTAAL 2026'!$C54:$G54)</f>
        <v>0</v>
      </c>
      <c r="C46" s="98">
        <f>SUMIF(' TOTAAL 2026'!$C51:$G51,"artiest",' TOTAAL 2026'!$C54:$G54)</f>
        <v>0</v>
      </c>
      <c r="D46" s="98">
        <f>SUMIF(' TOTAAL 2026'!$C52:$G52,"regisseur/choreograaf/dirigent",' TOTAAL 2026'!$C54:$G54)</f>
        <v>0</v>
      </c>
    </row>
    <row r="47" spans="1:4" ht="12" customHeight="1" x14ac:dyDescent="0.2">
      <c r="A47" s="6"/>
      <c r="B47" s="118">
        <f t="shared" ref="B47:D47" si="4">SUM(B45:B46)</f>
        <v>0</v>
      </c>
      <c r="C47" s="118">
        <f t="shared" si="4"/>
        <v>0</v>
      </c>
      <c r="D47" s="118">
        <f t="shared" si="4"/>
        <v>0</v>
      </c>
    </row>
    <row r="48" spans="1:4" ht="12" customHeight="1" x14ac:dyDescent="0.2">
      <c r="A48" s="109" t="s">
        <v>92</v>
      </c>
      <c r="B48" s="111">
        <f>SUMIF(' TOTAAL 2026'!$C51:$G51,"auteur/componist",' TOTAAL 2026'!$C56:$G56)</f>
        <v>0</v>
      </c>
      <c r="C48" s="112">
        <f>SUMIF(' TOTAAL 2026'!$C51:$G51,"artiest",' TOTAAL 2026'!$C56:$G56)</f>
        <v>0</v>
      </c>
      <c r="D48" s="113">
        <f>SUMIF(' TOTAAL 2026'!$C51:$G51,"regisseur/choreograaf/dirigent",' TOTAAL 2026'!$C56:$G56)</f>
        <v>0</v>
      </c>
    </row>
    <row r="49" spans="1:4" ht="12" customHeight="1" x14ac:dyDescent="0.2">
      <c r="A49" s="6"/>
      <c r="B49" s="116"/>
      <c r="C49" s="116"/>
      <c r="D49" s="116"/>
    </row>
    <row r="50" spans="1:4" ht="12" customHeight="1" x14ac:dyDescent="0.2">
      <c r="A50" s="6"/>
      <c r="B50" s="6"/>
      <c r="C50" s="4"/>
      <c r="D50" s="4"/>
    </row>
    <row r="51" spans="1:4" ht="12" customHeight="1" x14ac:dyDescent="0.2">
      <c r="A51" s="15" t="s">
        <v>189</v>
      </c>
      <c r="B51" s="129" t="s">
        <v>186</v>
      </c>
      <c r="C51" s="129" t="s">
        <v>182</v>
      </c>
      <c r="D51" s="129" t="s">
        <v>188</v>
      </c>
    </row>
    <row r="52" spans="1:4" ht="12" customHeight="1" x14ac:dyDescent="0.2">
      <c r="A52" s="6" t="s">
        <v>140</v>
      </c>
      <c r="B52" s="98">
        <f>SUMIF(' TOTAAL 2026'!$C$60:$G$60,"auteur/componist",' TOTAAL 2026'!$C62:$G62)</f>
        <v>0</v>
      </c>
      <c r="C52" s="98">
        <f>SUMIF(' TOTAAL 2026'!$C$60:$G$60,"artiest",' TOTAAL 2026'!$C62:$G62)</f>
        <v>0</v>
      </c>
      <c r="D52" s="98">
        <f>SUMIF(' TOTAAL 2026'!$C$60:$G$60,"regisseur/choreograaf/dirigent",' TOTAAL 2026'!$C62:$G62)</f>
        <v>0</v>
      </c>
    </row>
    <row r="53" spans="1:4" ht="12" customHeight="1" x14ac:dyDescent="0.2">
      <c r="A53" s="6" t="s">
        <v>141</v>
      </c>
      <c r="B53" s="98">
        <f>SUMIF(' TOTAAL 2026'!$C$60:$G$60,"auteur/componist",' TOTAAL 2026'!$C63:$G63)</f>
        <v>0</v>
      </c>
      <c r="C53" s="98">
        <f>SUMIF(' TOTAAL 2026'!$C$60:$G$60,"artiest",' TOTAAL 2026'!$C63:$G63)</f>
        <v>0</v>
      </c>
      <c r="D53" s="98">
        <f>SUMIF(' TOTAAL 2026'!$C$60:$G$60,"regisseur/choreograaf/dirigent",' TOTAAL 2026'!$C63:$G63)</f>
        <v>0</v>
      </c>
    </row>
    <row r="54" spans="1:4" ht="12" customHeight="1" x14ac:dyDescent="0.2">
      <c r="A54" s="6" t="s">
        <v>142</v>
      </c>
      <c r="B54" s="98">
        <f>SUMIF(' TOTAAL 2026'!$C$60:$G$60,"auteur/componist",' TOTAAL 2026'!$C64:$G64)</f>
        <v>0</v>
      </c>
      <c r="C54" s="98">
        <f>SUMIF(' TOTAAL 2026'!$C$60:$G$60,"artiest",' TOTAAL 2026'!$C64:$G64)</f>
        <v>0</v>
      </c>
      <c r="D54" s="98">
        <f>SUMIF(' TOTAAL 2026'!$C$60:$G$60,"regisseur/choreograaf/dirigent",' TOTAAL 2026'!$C64:$G64)</f>
        <v>0</v>
      </c>
    </row>
    <row r="55" spans="1:4" ht="12" customHeight="1" x14ac:dyDescent="0.2">
      <c r="A55" s="6" t="s">
        <v>143</v>
      </c>
      <c r="B55" s="98">
        <f>SUMIF(' TOTAAL 2026'!$C$60:$G$60,"auteur/componist",' TOTAAL 2026'!$C65:$G65)</f>
        <v>0</v>
      </c>
      <c r="C55" s="98">
        <f>SUMIF(' TOTAAL 2026'!$C$60:$G$60,"artiest",' TOTAAL 2026'!$C65:$G65)</f>
        <v>0</v>
      </c>
      <c r="D55" s="98">
        <f>SUMIF(' TOTAAL 2026'!$C$60:$G$60,"regisseur/choreograaf/dirigent",' TOTAAL 2026'!$C65:$G65)</f>
        <v>0</v>
      </c>
    </row>
    <row r="56" spans="1:4" ht="12" customHeight="1" x14ac:dyDescent="0.2">
      <c r="A56" s="6" t="s">
        <v>144</v>
      </c>
      <c r="B56" s="98">
        <f>SUMIF(' TOTAAL 2026'!$C$60:$G$60,"auteur/componist",' TOTAAL 2026'!$C66:$G66)</f>
        <v>0</v>
      </c>
      <c r="C56" s="98">
        <f>SUMIF(' TOTAAL 2026'!$C$60:$G$60,"artiest",' TOTAAL 2026'!$C66:$G66)</f>
        <v>0</v>
      </c>
      <c r="D56" s="98">
        <f>SUMIF(' TOTAAL 2026'!$C$60:$G$60,"regisseur/choreograaf/dirigent",' TOTAAL 2026'!$C66:$G66)</f>
        <v>0</v>
      </c>
    </row>
    <row r="57" spans="1:4" ht="12" customHeight="1" x14ac:dyDescent="0.2">
      <c r="A57" s="6"/>
      <c r="B57" s="118">
        <f t="shared" ref="B57:D57" si="5">SUM(B52:B56)</f>
        <v>0</v>
      </c>
      <c r="C57" s="118">
        <f t="shared" si="5"/>
        <v>0</v>
      </c>
      <c r="D57" s="118">
        <f t="shared" si="5"/>
        <v>0</v>
      </c>
    </row>
    <row r="58" spans="1:4" ht="12" customHeight="1" x14ac:dyDescent="0.2">
      <c r="A58" s="109" t="s">
        <v>92</v>
      </c>
      <c r="B58" s="131">
        <f>SUMIF(' TOTAAL 2026'!$C$60:$G$60,"auteur/componist",' TOTAAL 2026'!$C68:$G68)</f>
        <v>0</v>
      </c>
      <c r="C58" s="131">
        <f>SUMIF(' TOTAAL 2026'!$C$60:$G$60,"artiest",' TOTAAL 2026'!$C68:$G68)</f>
        <v>0</v>
      </c>
      <c r="D58" s="131">
        <f>SUMIF(' TOTAAL 2026'!$C$60:$G$60,"regisseur/choreograaf/dirigent",' TOTAAL 2026'!$C68:$G68)</f>
        <v>0</v>
      </c>
    </row>
    <row r="59" spans="1:4" ht="12" customHeight="1" x14ac:dyDescent="0.2">
      <c r="A59" s="6"/>
      <c r="B59" s="6"/>
      <c r="C59" s="6"/>
      <c r="D59" s="6"/>
    </row>
    <row r="60" spans="1:4" ht="12" customHeight="1" x14ac:dyDescent="0.2">
      <c r="A60" s="6"/>
      <c r="B60" s="6"/>
      <c r="C60" s="6"/>
      <c r="D60" s="6"/>
    </row>
    <row r="61" spans="1:4" ht="12" customHeight="1" x14ac:dyDescent="0.2">
      <c r="A61" s="15" t="s">
        <v>190</v>
      </c>
      <c r="B61" s="129" t="s">
        <v>191</v>
      </c>
      <c r="C61" s="129" t="s">
        <v>192</v>
      </c>
      <c r="D61" s="129" t="s">
        <v>193</v>
      </c>
    </row>
    <row r="62" spans="1:4" ht="12" customHeight="1" x14ac:dyDescent="0.2">
      <c r="A62" s="6" t="s">
        <v>140</v>
      </c>
      <c r="B62" s="98">
        <f>SUMIF(' TOTAAL 2026'!$C$72:$G$72,"chauffeur",' TOTAAL 2026'!$C74:$G74)</f>
        <v>0</v>
      </c>
      <c r="C62" s="98">
        <f>SUMIF(' TOTAAL 2026'!$C$72:$G$72,"gebouwbeheer",' TOTAAL 2026'!$C74:$G74)</f>
        <v>0</v>
      </c>
      <c r="D62" s="98">
        <f>SUMIF(' TOTAAL 2026'!$C$72:$G$72,"kantine",' TOTAAL 2026'!$C74:$G74)</f>
        <v>0</v>
      </c>
    </row>
    <row r="63" spans="1:4" ht="12" customHeight="1" x14ac:dyDescent="0.2">
      <c r="A63" s="6" t="s">
        <v>141</v>
      </c>
      <c r="B63" s="98">
        <f>SUMIF(' TOTAAL 2026'!$C$72:$G$72,"chauffeur",' TOTAAL 2026'!$C75:$G75)</f>
        <v>0</v>
      </c>
      <c r="C63" s="98">
        <f>SUMIF(' TOTAAL 2026'!$C$72:$G$72,"gebouwbeheer",' TOTAAL 2026'!$C75:$G75)</f>
        <v>0</v>
      </c>
      <c r="D63" s="98">
        <f>SUMIF(' TOTAAL 2026'!$C$72:$G$72,"kantine",' TOTAAL 2026'!$C75:$G75)</f>
        <v>0</v>
      </c>
    </row>
    <row r="64" spans="1:4" ht="12" customHeight="1" x14ac:dyDescent="0.2">
      <c r="A64" s="6" t="s">
        <v>142</v>
      </c>
      <c r="B64" s="98">
        <f>SUMIF(' TOTAAL 2026'!$C$72:$G$72,"chauffeur",' TOTAAL 2026'!$C76:$G76)</f>
        <v>0</v>
      </c>
      <c r="C64" s="98">
        <f>SUMIF(' TOTAAL 2026'!$C$72:$G$72,"gebouwbeheer",' TOTAAL 2026'!$C76:$G76)</f>
        <v>0</v>
      </c>
      <c r="D64" s="98">
        <f>SUMIF(' TOTAAL 2026'!$C$72:$G$72,"kantine",' TOTAAL 2026'!$C76:$G76)</f>
        <v>0</v>
      </c>
    </row>
    <row r="65" spans="1:4" ht="12" customHeight="1" x14ac:dyDescent="0.2">
      <c r="A65" s="6" t="s">
        <v>143</v>
      </c>
      <c r="B65" s="98">
        <f>SUMIF(' TOTAAL 2026'!$C$72:$G$72,"chauffeur",' TOTAAL 2026'!$C77:$G77)</f>
        <v>0</v>
      </c>
      <c r="C65" s="98">
        <f>SUMIF(' TOTAAL 2026'!$C$72:$G$72,"gebouwbeheer",' TOTAAL 2026'!$C77:$G77)</f>
        <v>0</v>
      </c>
      <c r="D65" s="98">
        <f>SUMIF(' TOTAAL 2026'!$C$72:$G$72,"kantine",' TOTAAL 2026'!$C77:$G77)</f>
        <v>0</v>
      </c>
    </row>
    <row r="66" spans="1:4" ht="12" customHeight="1" x14ac:dyDescent="0.2">
      <c r="A66" s="6" t="s">
        <v>144</v>
      </c>
      <c r="B66" s="98">
        <f>SUMIF(' TOTAAL 2026'!$C$72:$G$72,"chauffeur",' TOTAAL 2026'!$C78:$G78)</f>
        <v>0</v>
      </c>
      <c r="C66" s="98">
        <f>SUMIF(' TOTAAL 2026'!$C$72:$G$72,"gebouwbeheer",' TOTAAL 2026'!$C78:$G78)</f>
        <v>0</v>
      </c>
      <c r="D66" s="98">
        <f>SUMIF(' TOTAAL 2026'!$C$72:$G$72,"kantine",' TOTAAL 2026'!$C78:$G78)</f>
        <v>0</v>
      </c>
    </row>
    <row r="67" spans="1:4" ht="12" customHeight="1" x14ac:dyDescent="0.2">
      <c r="A67" s="6"/>
      <c r="B67" s="118">
        <f t="shared" ref="B67:D67" si="6">SUM(B62:B66)</f>
        <v>0</v>
      </c>
      <c r="C67" s="118">
        <f t="shared" si="6"/>
        <v>0</v>
      </c>
      <c r="D67" s="118">
        <f t="shared" si="6"/>
        <v>0</v>
      </c>
    </row>
    <row r="68" spans="1:4" ht="12" customHeight="1" x14ac:dyDescent="0.2">
      <c r="A68" s="109" t="s">
        <v>92</v>
      </c>
      <c r="B68" s="112">
        <f>SUMIF(' TOTAAL 2026'!$C$72:$G$72,"chauffeur",' TOTAAL 2026'!$C80:$G80)</f>
        <v>0</v>
      </c>
      <c r="C68" s="112">
        <f>SUMIF(' TOTAAL 2026'!$C$72:$G$72,"gebouwbeheer",' TOTAAL 2026'!$C80:$G80)</f>
        <v>0</v>
      </c>
      <c r="D68" s="113">
        <f>SUMIF(' TOTAAL 2026'!$C$72:$G$72,"kantine",' TOTAAL 2026'!$C80:$G80)</f>
        <v>0</v>
      </c>
    </row>
    <row r="69" spans="1:4" ht="12" customHeight="1" x14ac:dyDescent="0.2">
      <c r="A69" s="6"/>
      <c r="B69" s="6"/>
      <c r="C69" s="6"/>
      <c r="D69" s="6"/>
    </row>
    <row r="70" spans="1:4" ht="12" customHeight="1" x14ac:dyDescent="0.2">
      <c r="A70" s="6"/>
      <c r="B70" s="6"/>
      <c r="C70" s="6"/>
      <c r="D70" s="6"/>
    </row>
    <row r="71" spans="1:4" ht="12" customHeight="1" x14ac:dyDescent="0.2">
      <c r="A71" s="15" t="s">
        <v>194</v>
      </c>
      <c r="B71" s="129" t="s">
        <v>191</v>
      </c>
      <c r="C71" s="129" t="s">
        <v>192</v>
      </c>
      <c r="D71" s="129" t="s">
        <v>193</v>
      </c>
    </row>
    <row r="72" spans="1:4" ht="12" customHeight="1" x14ac:dyDescent="0.2">
      <c r="A72" s="6" t="s">
        <v>140</v>
      </c>
      <c r="B72" s="98">
        <f>SUMIF(' TOTAAL 2026'!$C$84:$G$84,"chauffeur",' TOTAAL 2026'!$C86:$G86)</f>
        <v>0</v>
      </c>
      <c r="C72" s="98">
        <f>SUMIF(' TOTAAL 2026'!$C$84:$G$84,"gebouwbeheer",' TOTAAL 2026'!$C86:$G86)</f>
        <v>0</v>
      </c>
      <c r="D72" s="98">
        <f>SUMIF(' TOTAAL 2026'!$C$84:$G$84,"kantine",' TOTAAL 2026'!$C86:$G86)</f>
        <v>0</v>
      </c>
    </row>
    <row r="73" spans="1:4" ht="12" customHeight="1" x14ac:dyDescent="0.2">
      <c r="A73" s="6" t="s">
        <v>141</v>
      </c>
      <c r="B73" s="98">
        <f>SUMIF(' TOTAAL 2026'!$C$84:$G$84,"chauffeur",' TOTAAL 2026'!$C87:$G87)</f>
        <v>0</v>
      </c>
      <c r="C73" s="98">
        <f>SUMIF(' TOTAAL 2026'!$C$84:$G$84,"gebouwbeheer",' TOTAAL 2026'!$C87:$G87)</f>
        <v>0</v>
      </c>
      <c r="D73" s="98">
        <f>SUMIF(' TOTAAL 2026'!$C$84:$G$84,"kantine",' TOTAAL 2026'!$C87:$G87)</f>
        <v>0</v>
      </c>
    </row>
    <row r="74" spans="1:4" ht="12" customHeight="1" x14ac:dyDescent="0.2">
      <c r="A74" s="6"/>
      <c r="B74" s="118">
        <f t="shared" ref="B74:D74" si="7">SUM(B72:B73)</f>
        <v>0</v>
      </c>
      <c r="C74" s="118">
        <f t="shared" si="7"/>
        <v>0</v>
      </c>
      <c r="D74" s="118">
        <f t="shared" si="7"/>
        <v>0</v>
      </c>
    </row>
    <row r="75" spans="1:4" ht="12" customHeight="1" x14ac:dyDescent="0.2">
      <c r="A75" s="109" t="s">
        <v>92</v>
      </c>
      <c r="B75" s="112">
        <f>SUMIF(' TOTAAL 2026'!$C$84:$G$84,"chauffeur",' TOTAAL 2026'!$C89:$G89)</f>
        <v>0</v>
      </c>
      <c r="C75" s="112">
        <f>SUMIF(' TOTAAL 2026'!$C$84:$G$84,"gebouwbeheer",' TOTAAL 2026'!$C89:$G89)</f>
        <v>0</v>
      </c>
      <c r="D75" s="113">
        <f>SUMIF(' TOTAAL 2026'!$C$84:$G$84,"kantine",' TOTAAL 2026'!$C89:$G89)</f>
        <v>0</v>
      </c>
    </row>
    <row r="76" spans="1:4" ht="12" customHeight="1" x14ac:dyDescent="0.2">
      <c r="A76" s="6"/>
    </row>
    <row r="77" spans="1:4" ht="12" customHeight="1" x14ac:dyDescent="0.2">
      <c r="A77" s="6"/>
    </row>
    <row r="78" spans="1:4" ht="12" customHeight="1" x14ac:dyDescent="0.2">
      <c r="A78" s="6"/>
    </row>
    <row r="79" spans="1:4" ht="12" customHeight="1" x14ac:dyDescent="0.2">
      <c r="A79" s="6"/>
    </row>
    <row r="80" spans="1:4" ht="12" customHeight="1" x14ac:dyDescent="0.2">
      <c r="A80" s="6"/>
    </row>
    <row r="81" spans="1:1" ht="12" customHeight="1" x14ac:dyDescent="0.2">
      <c r="A81" s="6"/>
    </row>
    <row r="82" spans="1:1" ht="12" customHeight="1" x14ac:dyDescent="0.2">
      <c r="A82" s="6"/>
    </row>
    <row r="83" spans="1:1" ht="12" customHeight="1" x14ac:dyDescent="0.2">
      <c r="A83" s="6"/>
    </row>
    <row r="84" spans="1:1" ht="12" customHeight="1" x14ac:dyDescent="0.2">
      <c r="A84" s="6"/>
    </row>
    <row r="85" spans="1:1" ht="12" customHeight="1" x14ac:dyDescent="0.2">
      <c r="A85" s="6"/>
    </row>
    <row r="86" spans="1:1" ht="12" customHeight="1" x14ac:dyDescent="0.2">
      <c r="A86" s="6"/>
    </row>
    <row r="87" spans="1:1" ht="12" customHeight="1" x14ac:dyDescent="0.2">
      <c r="A87" s="6"/>
    </row>
    <row r="88" spans="1:1" ht="12" customHeight="1" x14ac:dyDescent="0.2">
      <c r="A88" s="6"/>
    </row>
    <row r="89" spans="1:1" ht="12" customHeight="1" x14ac:dyDescent="0.2">
      <c r="A89" s="6"/>
    </row>
    <row r="90" spans="1:1" ht="12" customHeight="1" x14ac:dyDescent="0.2">
      <c r="A90" s="6"/>
    </row>
    <row r="91" spans="1:1" ht="12" customHeight="1" x14ac:dyDescent="0.2">
      <c r="A91" s="6"/>
    </row>
    <row r="92" spans="1:1" ht="12" customHeight="1" x14ac:dyDescent="0.2">
      <c r="A92" s="6"/>
    </row>
    <row r="93" spans="1:1" ht="12" customHeight="1" x14ac:dyDescent="0.2">
      <c r="A93" s="6"/>
    </row>
    <row r="94" spans="1:1" ht="12" customHeight="1" x14ac:dyDescent="0.2">
      <c r="A94" s="6"/>
    </row>
    <row r="95" spans="1:1" ht="12" customHeight="1" x14ac:dyDescent="0.2">
      <c r="A95" s="6"/>
    </row>
    <row r="96" spans="1:1" ht="12" customHeight="1" x14ac:dyDescent="0.2">
      <c r="A96" s="6"/>
    </row>
    <row r="97" spans="1:1" ht="12" customHeight="1" x14ac:dyDescent="0.2">
      <c r="A97" s="6"/>
    </row>
    <row r="98" spans="1:1" ht="12" customHeight="1" x14ac:dyDescent="0.2">
      <c r="A98" s="6"/>
    </row>
    <row r="99" spans="1:1" ht="12" customHeight="1" x14ac:dyDescent="0.2">
      <c r="A99" s="6"/>
    </row>
    <row r="100" spans="1:1" ht="12" customHeight="1" x14ac:dyDescent="0.2">
      <c r="A100" s="6"/>
    </row>
    <row r="101" spans="1:1" ht="12" customHeight="1" x14ac:dyDescent="0.2">
      <c r="A101" s="6"/>
    </row>
    <row r="102" spans="1:1" ht="12" customHeight="1" x14ac:dyDescent="0.2">
      <c r="A102" s="6"/>
    </row>
    <row r="103" spans="1:1" ht="12" customHeight="1" x14ac:dyDescent="0.2">
      <c r="A103" s="6"/>
    </row>
    <row r="104" spans="1:1" ht="12" customHeight="1" x14ac:dyDescent="0.2">
      <c r="A104" s="6"/>
    </row>
    <row r="105" spans="1:1" ht="12" customHeight="1" x14ac:dyDescent="0.2">
      <c r="A105" s="6"/>
    </row>
    <row r="106" spans="1:1" ht="12" customHeight="1" x14ac:dyDescent="0.2">
      <c r="A106" s="6"/>
    </row>
    <row r="107" spans="1:1" ht="12" customHeight="1" x14ac:dyDescent="0.2">
      <c r="A107" s="6"/>
    </row>
    <row r="108" spans="1:1" ht="12" customHeight="1" x14ac:dyDescent="0.2">
      <c r="A108" s="6"/>
    </row>
    <row r="109" spans="1:1" ht="12" customHeight="1" x14ac:dyDescent="0.2">
      <c r="A109" s="6"/>
    </row>
    <row r="110" spans="1:1" ht="12" customHeight="1" x14ac:dyDescent="0.2">
      <c r="A110" s="6"/>
    </row>
    <row r="111" spans="1:1" ht="12" customHeight="1" x14ac:dyDescent="0.2">
      <c r="A111" s="6"/>
    </row>
    <row r="112" spans="1:1" ht="12" customHeight="1" x14ac:dyDescent="0.2">
      <c r="A112" s="6"/>
    </row>
    <row r="113" spans="1:1" ht="12" customHeight="1" x14ac:dyDescent="0.2">
      <c r="A113" s="6"/>
    </row>
    <row r="114" spans="1:1" ht="12" customHeight="1" x14ac:dyDescent="0.2">
      <c r="A114" s="6"/>
    </row>
    <row r="115" spans="1:1" ht="12" customHeight="1" x14ac:dyDescent="0.2">
      <c r="A115" s="6"/>
    </row>
    <row r="116" spans="1:1" ht="12" customHeight="1" x14ac:dyDescent="0.2">
      <c r="A116" s="6"/>
    </row>
    <row r="117" spans="1:1" ht="12" customHeight="1" x14ac:dyDescent="0.2">
      <c r="A117" s="6"/>
    </row>
    <row r="118" spans="1:1" ht="12" customHeight="1" x14ac:dyDescent="0.2">
      <c r="A118" s="6"/>
    </row>
    <row r="119" spans="1:1" ht="12" customHeight="1" x14ac:dyDescent="0.2">
      <c r="A119" s="6"/>
    </row>
    <row r="120" spans="1:1" ht="12" customHeight="1" x14ac:dyDescent="0.2">
      <c r="A120" s="6"/>
    </row>
    <row r="121" spans="1:1" ht="12" customHeight="1" x14ac:dyDescent="0.2">
      <c r="A121" s="6"/>
    </row>
    <row r="122" spans="1:1" ht="12" customHeight="1" x14ac:dyDescent="0.2">
      <c r="A122" s="6"/>
    </row>
    <row r="123" spans="1:1" ht="12" customHeight="1" x14ac:dyDescent="0.2">
      <c r="A123" s="6"/>
    </row>
    <row r="124" spans="1:1" ht="12" customHeight="1" x14ac:dyDescent="0.2">
      <c r="A124" s="6"/>
    </row>
    <row r="125" spans="1:1" ht="12" customHeight="1" x14ac:dyDescent="0.2">
      <c r="A125" s="6"/>
    </row>
    <row r="126" spans="1:1" ht="12" customHeight="1" x14ac:dyDescent="0.2">
      <c r="A126" s="6"/>
    </row>
    <row r="127" spans="1:1" ht="12" customHeight="1" x14ac:dyDescent="0.2">
      <c r="A127" s="6"/>
    </row>
    <row r="128" spans="1:1" ht="12" customHeight="1" x14ac:dyDescent="0.2">
      <c r="A128" s="6"/>
    </row>
    <row r="129" spans="1:1" ht="12" customHeight="1" x14ac:dyDescent="0.2">
      <c r="A129" s="6"/>
    </row>
    <row r="130" spans="1:1" ht="12" customHeight="1" x14ac:dyDescent="0.2">
      <c r="A130" s="6"/>
    </row>
    <row r="131" spans="1:1" ht="12" customHeight="1" x14ac:dyDescent="0.2">
      <c r="A131" s="6"/>
    </row>
    <row r="132" spans="1:1" ht="12" customHeight="1" x14ac:dyDescent="0.2">
      <c r="A132" s="6"/>
    </row>
    <row r="133" spans="1:1" ht="12" customHeight="1" x14ac:dyDescent="0.2">
      <c r="A133" s="6"/>
    </row>
    <row r="134" spans="1:1" ht="12" customHeight="1" x14ac:dyDescent="0.2">
      <c r="A134" s="6"/>
    </row>
    <row r="135" spans="1:1" ht="12" customHeight="1" x14ac:dyDescent="0.2">
      <c r="A135" s="6"/>
    </row>
    <row r="136" spans="1:1" ht="12" customHeight="1" x14ac:dyDescent="0.2">
      <c r="A136" s="6"/>
    </row>
    <row r="137" spans="1:1" ht="12" customHeight="1" x14ac:dyDescent="0.2">
      <c r="A137" s="6"/>
    </row>
    <row r="138" spans="1:1" ht="12" customHeight="1" x14ac:dyDescent="0.2">
      <c r="A138" s="6"/>
    </row>
    <row r="139" spans="1:1" ht="12" customHeight="1" x14ac:dyDescent="0.2">
      <c r="A139" s="6"/>
    </row>
    <row r="140" spans="1:1" ht="12" customHeight="1" x14ac:dyDescent="0.2">
      <c r="A140" s="6"/>
    </row>
    <row r="141" spans="1:1" ht="12" customHeight="1" x14ac:dyDescent="0.2">
      <c r="A141" s="6"/>
    </row>
    <row r="142" spans="1:1" ht="12" customHeight="1" x14ac:dyDescent="0.2">
      <c r="A142" s="6"/>
    </row>
    <row r="143" spans="1:1" ht="12" customHeight="1" x14ac:dyDescent="0.2">
      <c r="A143" s="6"/>
    </row>
    <row r="144" spans="1:1" ht="12" customHeight="1" x14ac:dyDescent="0.2">
      <c r="A144" s="6"/>
    </row>
    <row r="145" spans="1:1" ht="12" customHeight="1" x14ac:dyDescent="0.2">
      <c r="A145" s="6"/>
    </row>
    <row r="146" spans="1:1" ht="12" customHeight="1" x14ac:dyDescent="0.2">
      <c r="A146" s="6"/>
    </row>
    <row r="147" spans="1:1" ht="12" customHeight="1" x14ac:dyDescent="0.2">
      <c r="A147" s="6"/>
    </row>
    <row r="148" spans="1:1" ht="12" customHeight="1" x14ac:dyDescent="0.2">
      <c r="A148" s="6"/>
    </row>
    <row r="149" spans="1:1" ht="12" customHeight="1" x14ac:dyDescent="0.2">
      <c r="A149" s="6"/>
    </row>
    <row r="150" spans="1:1" ht="12" customHeight="1" x14ac:dyDescent="0.2">
      <c r="A150" s="6"/>
    </row>
    <row r="151" spans="1:1" ht="12" customHeight="1" x14ac:dyDescent="0.2">
      <c r="A151" s="6"/>
    </row>
    <row r="152" spans="1:1" ht="12" customHeight="1" x14ac:dyDescent="0.2">
      <c r="A152" s="6"/>
    </row>
    <row r="153" spans="1:1" ht="12" customHeight="1" x14ac:dyDescent="0.2">
      <c r="A153" s="6"/>
    </row>
    <row r="154" spans="1:1" ht="12" customHeight="1" x14ac:dyDescent="0.2">
      <c r="A154" s="6"/>
    </row>
    <row r="155" spans="1:1" ht="12" customHeight="1" x14ac:dyDescent="0.2">
      <c r="A155" s="6"/>
    </row>
    <row r="156" spans="1:1" ht="12" customHeight="1" x14ac:dyDescent="0.2">
      <c r="A156" s="6"/>
    </row>
    <row r="157" spans="1:1" ht="12" customHeight="1" x14ac:dyDescent="0.2">
      <c r="A157" s="6"/>
    </row>
    <row r="158" spans="1:1" ht="12" customHeight="1" x14ac:dyDescent="0.2">
      <c r="A158" s="6"/>
    </row>
    <row r="159" spans="1:1" ht="12" customHeight="1" x14ac:dyDescent="0.2">
      <c r="A159" s="6"/>
    </row>
    <row r="160" spans="1:1" ht="12" customHeight="1" x14ac:dyDescent="0.2">
      <c r="A160" s="6"/>
    </row>
    <row r="161" spans="1:1" ht="12" customHeight="1" x14ac:dyDescent="0.2">
      <c r="A161" s="6"/>
    </row>
    <row r="162" spans="1:1" ht="12" customHeight="1" x14ac:dyDescent="0.2">
      <c r="A162" s="6"/>
    </row>
    <row r="163" spans="1:1" ht="12" customHeight="1" x14ac:dyDescent="0.2">
      <c r="A163" s="6"/>
    </row>
    <row r="164" spans="1:1" ht="12" customHeight="1" x14ac:dyDescent="0.2">
      <c r="A164" s="6"/>
    </row>
    <row r="165" spans="1:1" ht="12" customHeight="1" x14ac:dyDescent="0.2">
      <c r="A165" s="6"/>
    </row>
    <row r="166" spans="1:1" ht="12" customHeight="1" x14ac:dyDescent="0.2">
      <c r="A166" s="6"/>
    </row>
    <row r="167" spans="1:1" ht="12" customHeight="1" x14ac:dyDescent="0.2">
      <c r="A167" s="6"/>
    </row>
    <row r="168" spans="1:1" ht="12" customHeight="1" x14ac:dyDescent="0.2">
      <c r="A168" s="6"/>
    </row>
    <row r="169" spans="1:1" ht="12" customHeight="1" x14ac:dyDescent="0.2">
      <c r="A169" s="6"/>
    </row>
    <row r="170" spans="1:1" ht="12" customHeight="1" x14ac:dyDescent="0.2">
      <c r="A170" s="6"/>
    </row>
    <row r="171" spans="1:1" ht="12" customHeight="1" x14ac:dyDescent="0.2">
      <c r="A171" s="6"/>
    </row>
    <row r="172" spans="1:1" ht="12" customHeight="1" x14ac:dyDescent="0.2">
      <c r="A172" s="6"/>
    </row>
    <row r="173" spans="1:1" ht="12" customHeight="1" x14ac:dyDescent="0.2">
      <c r="A173" s="6"/>
    </row>
    <row r="174" spans="1:1" ht="12" customHeight="1" x14ac:dyDescent="0.2">
      <c r="A174" s="6"/>
    </row>
    <row r="175" spans="1:1" ht="12" customHeight="1" x14ac:dyDescent="0.2">
      <c r="A175" s="6"/>
    </row>
    <row r="176" spans="1:1" ht="12" customHeight="1" x14ac:dyDescent="0.2">
      <c r="A176" s="6"/>
    </row>
    <row r="177" spans="1:1" ht="12" customHeight="1" x14ac:dyDescent="0.2">
      <c r="A177" s="6"/>
    </row>
    <row r="178" spans="1:1" ht="12" customHeight="1" x14ac:dyDescent="0.2">
      <c r="A178" s="6"/>
    </row>
    <row r="179" spans="1:1" ht="12" customHeight="1" x14ac:dyDescent="0.2">
      <c r="A179" s="6"/>
    </row>
    <row r="180" spans="1:1" ht="12" customHeight="1" x14ac:dyDescent="0.2">
      <c r="A180" s="6"/>
    </row>
    <row r="181" spans="1:1" ht="12" customHeight="1" x14ac:dyDescent="0.2">
      <c r="A181" s="6"/>
    </row>
    <row r="182" spans="1:1" ht="12" customHeight="1" x14ac:dyDescent="0.2">
      <c r="A182" s="6"/>
    </row>
    <row r="183" spans="1:1" ht="12" customHeight="1" x14ac:dyDescent="0.2">
      <c r="A183" s="6"/>
    </row>
    <row r="184" spans="1:1" ht="12" customHeight="1" x14ac:dyDescent="0.2">
      <c r="A184" s="6"/>
    </row>
    <row r="185" spans="1:1" ht="12" customHeight="1" x14ac:dyDescent="0.2">
      <c r="A185" s="6"/>
    </row>
    <row r="186" spans="1:1" ht="12" customHeight="1" x14ac:dyDescent="0.2">
      <c r="A186" s="6"/>
    </row>
    <row r="187" spans="1:1" ht="12" customHeight="1" x14ac:dyDescent="0.2">
      <c r="A187" s="6"/>
    </row>
    <row r="188" spans="1:1" ht="12" customHeight="1" x14ac:dyDescent="0.2">
      <c r="A188" s="6"/>
    </row>
    <row r="189" spans="1:1" ht="12" customHeight="1" x14ac:dyDescent="0.2">
      <c r="A189" s="6"/>
    </row>
    <row r="190" spans="1:1" ht="12" customHeight="1" x14ac:dyDescent="0.2">
      <c r="A190" s="6"/>
    </row>
    <row r="191" spans="1:1" ht="12" customHeight="1" x14ac:dyDescent="0.2">
      <c r="A191" s="6"/>
    </row>
    <row r="192" spans="1:1" ht="12" customHeight="1" x14ac:dyDescent="0.2">
      <c r="A192" s="6"/>
    </row>
    <row r="193" spans="1:1" ht="12" customHeight="1" x14ac:dyDescent="0.2">
      <c r="A193" s="6"/>
    </row>
    <row r="194" spans="1:1" ht="12" customHeight="1" x14ac:dyDescent="0.2">
      <c r="A194" s="6"/>
    </row>
    <row r="195" spans="1:1" ht="12" customHeight="1" x14ac:dyDescent="0.2">
      <c r="A195" s="6"/>
    </row>
    <row r="196" spans="1:1" ht="12" customHeight="1" x14ac:dyDescent="0.2">
      <c r="A196" s="6"/>
    </row>
    <row r="197" spans="1:1" ht="12" customHeight="1" x14ac:dyDescent="0.2">
      <c r="A197" s="6"/>
    </row>
    <row r="198" spans="1:1" ht="12" customHeight="1" x14ac:dyDescent="0.2">
      <c r="A198" s="6"/>
    </row>
    <row r="199" spans="1:1" ht="12" customHeight="1" x14ac:dyDescent="0.2">
      <c r="A199" s="6"/>
    </row>
    <row r="200" spans="1:1" ht="12" customHeight="1" x14ac:dyDescent="0.2">
      <c r="A200" s="6"/>
    </row>
    <row r="201" spans="1:1" ht="12" customHeight="1" x14ac:dyDescent="0.2">
      <c r="A201" s="6"/>
    </row>
    <row r="202" spans="1:1" ht="12" customHeight="1" x14ac:dyDescent="0.2">
      <c r="A202" s="6"/>
    </row>
    <row r="203" spans="1:1" ht="12" customHeight="1" x14ac:dyDescent="0.2">
      <c r="A203" s="6"/>
    </row>
    <row r="204" spans="1:1" ht="12" customHeight="1" x14ac:dyDescent="0.2">
      <c r="A204" s="6"/>
    </row>
    <row r="205" spans="1:1" ht="12" customHeight="1" x14ac:dyDescent="0.2">
      <c r="A205" s="6"/>
    </row>
    <row r="206" spans="1:1" ht="12" customHeight="1" x14ac:dyDescent="0.2">
      <c r="A206" s="6"/>
    </row>
    <row r="207" spans="1:1" ht="12" customHeight="1" x14ac:dyDescent="0.2">
      <c r="A207" s="6"/>
    </row>
    <row r="208" spans="1:1" ht="12" customHeight="1" x14ac:dyDescent="0.2">
      <c r="A208" s="6"/>
    </row>
    <row r="209" spans="1:1" ht="12" customHeight="1" x14ac:dyDescent="0.2">
      <c r="A209" s="6"/>
    </row>
    <row r="210" spans="1:1" ht="12" customHeight="1" x14ac:dyDescent="0.2">
      <c r="A210" s="6"/>
    </row>
    <row r="211" spans="1:1" ht="12" customHeight="1" x14ac:dyDescent="0.2">
      <c r="A211" s="6"/>
    </row>
    <row r="212" spans="1:1" ht="12" customHeight="1" x14ac:dyDescent="0.2">
      <c r="A212" s="6"/>
    </row>
    <row r="213" spans="1:1" ht="12" customHeight="1" x14ac:dyDescent="0.2">
      <c r="A213" s="6"/>
    </row>
    <row r="214" spans="1:1" ht="12" customHeight="1" x14ac:dyDescent="0.2">
      <c r="A214" s="6"/>
    </row>
    <row r="215" spans="1:1" ht="12" customHeight="1" x14ac:dyDescent="0.2">
      <c r="A215" s="6"/>
    </row>
    <row r="216" spans="1:1" ht="12" customHeight="1" x14ac:dyDescent="0.2">
      <c r="A216" s="6"/>
    </row>
    <row r="217" spans="1:1" ht="12" customHeight="1" x14ac:dyDescent="0.2">
      <c r="A217" s="6"/>
    </row>
    <row r="218" spans="1:1" ht="12" customHeight="1" x14ac:dyDescent="0.2">
      <c r="A218" s="6"/>
    </row>
    <row r="219" spans="1:1" ht="12" customHeight="1" x14ac:dyDescent="0.2">
      <c r="A219" s="6"/>
    </row>
    <row r="220" spans="1:1" ht="12" customHeight="1" x14ac:dyDescent="0.2">
      <c r="A220" s="6"/>
    </row>
    <row r="221" spans="1:1" ht="12" customHeight="1" x14ac:dyDescent="0.2">
      <c r="A221" s="6"/>
    </row>
    <row r="222" spans="1:1" ht="12" customHeight="1" x14ac:dyDescent="0.2">
      <c r="A222" s="6"/>
    </row>
    <row r="223" spans="1:1" ht="12" customHeight="1" x14ac:dyDescent="0.2">
      <c r="A223" s="6"/>
    </row>
    <row r="224" spans="1:1" ht="12" customHeight="1" x14ac:dyDescent="0.2">
      <c r="A224" s="6"/>
    </row>
    <row r="225" spans="1:1" ht="12" customHeight="1" x14ac:dyDescent="0.2">
      <c r="A225" s="6"/>
    </row>
    <row r="226" spans="1:1" ht="12" customHeight="1" x14ac:dyDescent="0.2">
      <c r="A226" s="6"/>
    </row>
    <row r="227" spans="1:1" ht="12" customHeight="1" x14ac:dyDescent="0.2">
      <c r="A227" s="6"/>
    </row>
    <row r="228" spans="1:1" ht="12" customHeight="1" x14ac:dyDescent="0.2">
      <c r="A228" s="6"/>
    </row>
    <row r="229" spans="1:1" ht="12" customHeight="1" x14ac:dyDescent="0.2">
      <c r="A229" s="6"/>
    </row>
    <row r="230" spans="1:1" ht="12" customHeight="1" x14ac:dyDescent="0.2">
      <c r="A230" s="6"/>
    </row>
    <row r="231" spans="1:1" ht="12" customHeight="1" x14ac:dyDescent="0.2">
      <c r="A231" s="6"/>
    </row>
    <row r="232" spans="1:1" ht="12" customHeight="1" x14ac:dyDescent="0.2">
      <c r="A232" s="6"/>
    </row>
    <row r="233" spans="1:1" ht="12" customHeight="1" x14ac:dyDescent="0.2">
      <c r="A233" s="6"/>
    </row>
    <row r="234" spans="1:1" ht="12" customHeight="1" x14ac:dyDescent="0.2">
      <c r="A234" s="6"/>
    </row>
    <row r="235" spans="1:1" ht="12" customHeight="1" x14ac:dyDescent="0.2">
      <c r="A235" s="6"/>
    </row>
    <row r="236" spans="1:1" ht="12" customHeight="1" x14ac:dyDescent="0.2">
      <c r="A236" s="6"/>
    </row>
    <row r="237" spans="1:1" ht="12" customHeight="1" x14ac:dyDescent="0.2">
      <c r="A237" s="6"/>
    </row>
    <row r="238" spans="1:1" ht="12" customHeight="1" x14ac:dyDescent="0.2">
      <c r="A238" s="6"/>
    </row>
    <row r="239" spans="1:1" ht="12" customHeight="1" x14ac:dyDescent="0.2">
      <c r="A239" s="6"/>
    </row>
    <row r="240" spans="1:1" ht="12" customHeight="1" x14ac:dyDescent="0.2">
      <c r="A240" s="6"/>
    </row>
    <row r="241" spans="1:1" ht="12" customHeight="1" x14ac:dyDescent="0.2">
      <c r="A241" s="6"/>
    </row>
    <row r="242" spans="1:1" ht="12" customHeight="1" x14ac:dyDescent="0.2">
      <c r="A242" s="6"/>
    </row>
    <row r="243" spans="1:1" ht="12" customHeight="1" x14ac:dyDescent="0.2">
      <c r="A243" s="6"/>
    </row>
    <row r="244" spans="1:1" ht="12" customHeight="1" x14ac:dyDescent="0.2">
      <c r="A244" s="6"/>
    </row>
    <row r="245" spans="1:1" ht="12" customHeight="1" x14ac:dyDescent="0.2">
      <c r="A245" s="6"/>
    </row>
    <row r="246" spans="1:1" ht="12" customHeight="1" x14ac:dyDescent="0.2">
      <c r="A246" s="6"/>
    </row>
    <row r="247" spans="1:1" ht="12" customHeight="1" x14ac:dyDescent="0.2">
      <c r="A247" s="6"/>
    </row>
    <row r="248" spans="1:1" ht="12" customHeight="1" x14ac:dyDescent="0.2">
      <c r="A248" s="6"/>
    </row>
    <row r="249" spans="1:1" ht="12" customHeight="1" x14ac:dyDescent="0.2">
      <c r="A249" s="6"/>
    </row>
    <row r="250" spans="1:1" ht="12" customHeight="1" x14ac:dyDescent="0.2">
      <c r="A250" s="6"/>
    </row>
    <row r="251" spans="1:1" ht="12" customHeight="1" x14ac:dyDescent="0.2">
      <c r="A251" s="6"/>
    </row>
    <row r="252" spans="1:1" ht="12" customHeight="1" x14ac:dyDescent="0.2">
      <c r="A252" s="6"/>
    </row>
    <row r="253" spans="1:1" ht="12" customHeight="1" x14ac:dyDescent="0.2">
      <c r="A253" s="6"/>
    </row>
    <row r="254" spans="1:1" ht="12" customHeight="1" x14ac:dyDescent="0.2">
      <c r="A254" s="6"/>
    </row>
    <row r="255" spans="1:1" ht="12" customHeight="1" x14ac:dyDescent="0.2">
      <c r="A255" s="6"/>
    </row>
    <row r="256" spans="1:1" ht="12" customHeight="1" x14ac:dyDescent="0.2">
      <c r="A256" s="6"/>
    </row>
    <row r="257" spans="1:1" ht="12" customHeight="1" x14ac:dyDescent="0.2">
      <c r="A257" s="6"/>
    </row>
    <row r="258" spans="1:1" ht="12" customHeight="1" x14ac:dyDescent="0.2">
      <c r="A258" s="6"/>
    </row>
    <row r="259" spans="1:1" ht="12" customHeight="1" x14ac:dyDescent="0.2">
      <c r="A259" s="6"/>
    </row>
    <row r="260" spans="1:1" ht="12" customHeight="1" x14ac:dyDescent="0.2">
      <c r="A260" s="6"/>
    </row>
    <row r="261" spans="1:1" ht="12" customHeight="1" x14ac:dyDescent="0.2">
      <c r="A261" s="6"/>
    </row>
    <row r="262" spans="1:1" ht="12" customHeight="1" x14ac:dyDescent="0.2">
      <c r="A262" s="6"/>
    </row>
    <row r="263" spans="1:1" ht="12" customHeight="1" x14ac:dyDescent="0.2">
      <c r="A263" s="6"/>
    </row>
    <row r="264" spans="1:1" ht="12" customHeight="1" x14ac:dyDescent="0.2">
      <c r="A264" s="6"/>
    </row>
    <row r="265" spans="1:1" ht="12" customHeight="1" x14ac:dyDescent="0.2">
      <c r="A265" s="6"/>
    </row>
    <row r="266" spans="1:1" ht="12" customHeight="1" x14ac:dyDescent="0.2">
      <c r="A266" s="6"/>
    </row>
    <row r="267" spans="1:1" ht="12" customHeight="1" x14ac:dyDescent="0.2">
      <c r="A267" s="6"/>
    </row>
    <row r="268" spans="1:1" ht="12" customHeight="1" x14ac:dyDescent="0.2">
      <c r="A268" s="6"/>
    </row>
    <row r="269" spans="1:1" ht="12" customHeight="1" x14ac:dyDescent="0.2">
      <c r="A269" s="6"/>
    </row>
    <row r="270" spans="1:1" ht="12" customHeight="1" x14ac:dyDescent="0.2">
      <c r="A270" s="6"/>
    </row>
    <row r="271" spans="1:1" ht="12" customHeight="1" x14ac:dyDescent="0.2">
      <c r="A271" s="6"/>
    </row>
    <row r="272" spans="1:1" ht="12" customHeight="1" x14ac:dyDescent="0.2">
      <c r="A272" s="6"/>
    </row>
    <row r="273" spans="1:1" ht="12" customHeight="1" x14ac:dyDescent="0.2">
      <c r="A273" s="6"/>
    </row>
    <row r="274" spans="1:1" ht="12" customHeight="1" x14ac:dyDescent="0.2">
      <c r="A274" s="6"/>
    </row>
    <row r="275" spans="1:1" ht="12" customHeight="1" x14ac:dyDescent="0.2">
      <c r="A275" s="6"/>
    </row>
    <row r="276" spans="1:1" ht="12" customHeight="1" x14ac:dyDescent="0.2">
      <c r="A276" s="6"/>
    </row>
    <row r="277" spans="1:1" ht="12" customHeight="1" x14ac:dyDescent="0.2">
      <c r="A277" s="6"/>
    </row>
    <row r="278" spans="1:1" ht="12" customHeight="1" x14ac:dyDescent="0.2">
      <c r="A278" s="6"/>
    </row>
    <row r="279" spans="1:1" ht="12" customHeight="1" x14ac:dyDescent="0.2">
      <c r="A279" s="6"/>
    </row>
    <row r="280" spans="1:1" ht="12" customHeight="1" x14ac:dyDescent="0.2">
      <c r="A280" s="6"/>
    </row>
    <row r="281" spans="1:1" ht="12" customHeight="1" x14ac:dyDescent="0.2">
      <c r="A281" s="6"/>
    </row>
    <row r="282" spans="1:1" ht="12" customHeight="1" x14ac:dyDescent="0.2">
      <c r="A282" s="6"/>
    </row>
    <row r="283" spans="1:1" ht="12" customHeight="1" x14ac:dyDescent="0.2">
      <c r="A283" s="6"/>
    </row>
    <row r="284" spans="1:1" ht="12" customHeight="1" x14ac:dyDescent="0.2">
      <c r="A284" s="6"/>
    </row>
    <row r="285" spans="1:1" ht="12" customHeight="1" x14ac:dyDescent="0.2">
      <c r="A285" s="6"/>
    </row>
    <row r="286" spans="1:1" ht="12" customHeight="1" x14ac:dyDescent="0.2">
      <c r="A286" s="6"/>
    </row>
    <row r="287" spans="1:1" ht="12" customHeight="1" x14ac:dyDescent="0.2">
      <c r="A287" s="6"/>
    </row>
    <row r="288" spans="1:1" ht="12" customHeight="1" x14ac:dyDescent="0.2">
      <c r="A288" s="6"/>
    </row>
    <row r="289" spans="1:1" ht="12" customHeight="1" x14ac:dyDescent="0.2">
      <c r="A289" s="6"/>
    </row>
    <row r="290" spans="1:1" ht="12" customHeight="1" x14ac:dyDescent="0.2">
      <c r="A290" s="6"/>
    </row>
    <row r="291" spans="1:1" ht="12" customHeight="1" x14ac:dyDescent="0.2">
      <c r="A291" s="6"/>
    </row>
    <row r="292" spans="1:1" ht="12" customHeight="1" x14ac:dyDescent="0.2">
      <c r="A292" s="6"/>
    </row>
    <row r="293" spans="1:1" ht="12" customHeight="1" x14ac:dyDescent="0.2">
      <c r="A293" s="6"/>
    </row>
    <row r="294" spans="1:1" ht="12" customHeight="1" x14ac:dyDescent="0.2">
      <c r="A294" s="6"/>
    </row>
    <row r="295" spans="1:1" ht="12" customHeight="1" x14ac:dyDescent="0.2">
      <c r="A295" s="6"/>
    </row>
    <row r="296" spans="1:1" ht="12" customHeight="1" x14ac:dyDescent="0.2">
      <c r="A296" s="6"/>
    </row>
    <row r="297" spans="1:1" ht="12" customHeight="1" x14ac:dyDescent="0.2">
      <c r="A297" s="6"/>
    </row>
    <row r="298" spans="1:1" ht="12" customHeight="1" x14ac:dyDescent="0.2">
      <c r="A298" s="6"/>
    </row>
    <row r="299" spans="1:1" ht="12" customHeight="1" x14ac:dyDescent="0.2">
      <c r="A299" s="6"/>
    </row>
    <row r="300" spans="1:1" ht="12" customHeight="1" x14ac:dyDescent="0.2">
      <c r="A300" s="6"/>
    </row>
    <row r="301" spans="1:1" ht="12" customHeight="1" x14ac:dyDescent="0.2">
      <c r="A301" s="6"/>
    </row>
    <row r="302" spans="1:1" ht="12" customHeight="1" x14ac:dyDescent="0.2">
      <c r="A302" s="6"/>
    </row>
    <row r="303" spans="1:1" ht="12" customHeight="1" x14ac:dyDescent="0.2">
      <c r="A303" s="6"/>
    </row>
    <row r="304" spans="1:1" ht="12" customHeight="1" x14ac:dyDescent="0.2">
      <c r="A304" s="6"/>
    </row>
    <row r="305" spans="1:1" ht="12" customHeight="1" x14ac:dyDescent="0.2">
      <c r="A305" s="6"/>
    </row>
    <row r="306" spans="1:1" ht="12" customHeight="1" x14ac:dyDescent="0.2">
      <c r="A306" s="6"/>
    </row>
    <row r="307" spans="1:1" ht="12" customHeight="1" x14ac:dyDescent="0.2">
      <c r="A307" s="6"/>
    </row>
    <row r="308" spans="1:1" ht="12" customHeight="1" x14ac:dyDescent="0.2">
      <c r="A308" s="6"/>
    </row>
    <row r="309" spans="1:1" ht="12" customHeight="1" x14ac:dyDescent="0.2">
      <c r="A309" s="6"/>
    </row>
    <row r="310" spans="1:1" ht="12" customHeight="1" x14ac:dyDescent="0.2">
      <c r="A310" s="6"/>
    </row>
    <row r="311" spans="1:1" ht="12" customHeight="1" x14ac:dyDescent="0.2">
      <c r="A311" s="6"/>
    </row>
    <row r="312" spans="1:1" ht="12" customHeight="1" x14ac:dyDescent="0.2">
      <c r="A312" s="6"/>
    </row>
    <row r="313" spans="1:1" ht="12" customHeight="1" x14ac:dyDescent="0.2">
      <c r="A313" s="6"/>
    </row>
    <row r="314" spans="1:1" ht="12" customHeight="1" x14ac:dyDescent="0.2">
      <c r="A314" s="6"/>
    </row>
    <row r="315" spans="1:1" ht="12" customHeight="1" x14ac:dyDescent="0.2">
      <c r="A315" s="6"/>
    </row>
    <row r="316" spans="1:1" ht="12" customHeight="1" x14ac:dyDescent="0.2">
      <c r="A316" s="6"/>
    </row>
    <row r="317" spans="1:1" ht="12" customHeight="1" x14ac:dyDescent="0.2">
      <c r="A317" s="6"/>
    </row>
    <row r="318" spans="1:1" ht="12" customHeight="1" x14ac:dyDescent="0.2">
      <c r="A318" s="6"/>
    </row>
    <row r="319" spans="1:1" ht="12" customHeight="1" x14ac:dyDescent="0.2">
      <c r="A319" s="6"/>
    </row>
    <row r="320" spans="1:1" ht="12" customHeight="1" x14ac:dyDescent="0.2">
      <c r="A320" s="6"/>
    </row>
    <row r="321" spans="1:1" ht="12" customHeight="1" x14ac:dyDescent="0.2">
      <c r="A321" s="6"/>
    </row>
    <row r="322" spans="1:1" ht="12" customHeight="1" x14ac:dyDescent="0.2">
      <c r="A322" s="6"/>
    </row>
    <row r="323" spans="1:1" ht="12" customHeight="1" x14ac:dyDescent="0.2">
      <c r="A323" s="6"/>
    </row>
    <row r="324" spans="1:1" ht="12" customHeight="1" x14ac:dyDescent="0.2">
      <c r="A324" s="6"/>
    </row>
    <row r="325" spans="1:1" ht="12" customHeight="1" x14ac:dyDescent="0.2">
      <c r="A325" s="6"/>
    </row>
    <row r="326" spans="1:1" ht="12" customHeight="1" x14ac:dyDescent="0.2">
      <c r="A326" s="6"/>
    </row>
    <row r="327" spans="1:1" ht="12" customHeight="1" x14ac:dyDescent="0.2">
      <c r="A327" s="6"/>
    </row>
    <row r="328" spans="1:1" ht="12" customHeight="1" x14ac:dyDescent="0.2">
      <c r="A328" s="6"/>
    </row>
    <row r="329" spans="1:1" ht="12" customHeight="1" x14ac:dyDescent="0.2">
      <c r="A329" s="6"/>
    </row>
    <row r="330" spans="1:1" ht="12" customHeight="1" x14ac:dyDescent="0.2">
      <c r="A330" s="6"/>
    </row>
    <row r="331" spans="1:1" ht="12" customHeight="1" x14ac:dyDescent="0.2">
      <c r="A331" s="6"/>
    </row>
    <row r="332" spans="1:1" ht="12" customHeight="1" x14ac:dyDescent="0.2">
      <c r="A332" s="6"/>
    </row>
    <row r="333" spans="1:1" ht="12" customHeight="1" x14ac:dyDescent="0.2">
      <c r="A333" s="6"/>
    </row>
    <row r="334" spans="1:1" ht="12" customHeight="1" x14ac:dyDescent="0.2">
      <c r="A334" s="6"/>
    </row>
    <row r="335" spans="1:1" ht="12" customHeight="1" x14ac:dyDescent="0.2">
      <c r="A335" s="6"/>
    </row>
    <row r="336" spans="1:1" ht="12" customHeight="1" x14ac:dyDescent="0.2">
      <c r="A336" s="6"/>
    </row>
    <row r="337" spans="1:1" ht="12" customHeight="1" x14ac:dyDescent="0.2">
      <c r="A337" s="6"/>
    </row>
    <row r="338" spans="1:1" ht="12" customHeight="1" x14ac:dyDescent="0.2">
      <c r="A338" s="6"/>
    </row>
    <row r="339" spans="1:1" ht="12" customHeight="1" x14ac:dyDescent="0.2">
      <c r="A339" s="6"/>
    </row>
    <row r="340" spans="1:1" ht="12" customHeight="1" x14ac:dyDescent="0.2">
      <c r="A340" s="6"/>
    </row>
    <row r="341" spans="1:1" ht="12" customHeight="1" x14ac:dyDescent="0.2">
      <c r="A341" s="6"/>
    </row>
    <row r="342" spans="1:1" ht="12" customHeight="1" x14ac:dyDescent="0.2">
      <c r="A342" s="6"/>
    </row>
    <row r="343" spans="1:1" ht="12" customHeight="1" x14ac:dyDescent="0.2">
      <c r="A343" s="6"/>
    </row>
    <row r="344" spans="1:1" ht="12" customHeight="1" x14ac:dyDescent="0.2">
      <c r="A344" s="6"/>
    </row>
    <row r="345" spans="1:1" ht="12" customHeight="1" x14ac:dyDescent="0.2">
      <c r="A345" s="6"/>
    </row>
    <row r="346" spans="1:1" ht="12" customHeight="1" x14ac:dyDescent="0.2">
      <c r="A346" s="6"/>
    </row>
    <row r="347" spans="1:1" ht="12" customHeight="1" x14ac:dyDescent="0.2">
      <c r="A347" s="6"/>
    </row>
    <row r="348" spans="1:1" ht="12" customHeight="1" x14ac:dyDescent="0.2">
      <c r="A348" s="6"/>
    </row>
    <row r="349" spans="1:1" ht="12" customHeight="1" x14ac:dyDescent="0.2">
      <c r="A349" s="6"/>
    </row>
    <row r="350" spans="1:1" ht="12" customHeight="1" x14ac:dyDescent="0.2">
      <c r="A350" s="6"/>
    </row>
    <row r="351" spans="1:1" ht="12" customHeight="1" x14ac:dyDescent="0.2">
      <c r="A351" s="6"/>
    </row>
    <row r="352" spans="1:1" ht="12" customHeight="1" x14ac:dyDescent="0.2">
      <c r="A352" s="6"/>
    </row>
    <row r="353" spans="1:1" ht="12" customHeight="1" x14ac:dyDescent="0.2">
      <c r="A353" s="6"/>
    </row>
    <row r="354" spans="1:1" ht="12" customHeight="1" x14ac:dyDescent="0.2">
      <c r="A354" s="6"/>
    </row>
    <row r="355" spans="1:1" ht="12" customHeight="1" x14ac:dyDescent="0.2">
      <c r="A355" s="6"/>
    </row>
    <row r="356" spans="1:1" ht="12" customHeight="1" x14ac:dyDescent="0.2">
      <c r="A356" s="6"/>
    </row>
    <row r="357" spans="1:1" ht="12" customHeight="1" x14ac:dyDescent="0.2">
      <c r="A357" s="6"/>
    </row>
    <row r="358" spans="1:1" ht="12" customHeight="1" x14ac:dyDescent="0.2">
      <c r="A358" s="6"/>
    </row>
    <row r="359" spans="1:1" ht="12" customHeight="1" x14ac:dyDescent="0.2">
      <c r="A359" s="6"/>
    </row>
    <row r="360" spans="1:1" ht="12" customHeight="1" x14ac:dyDescent="0.2">
      <c r="A360" s="6"/>
    </row>
    <row r="361" spans="1:1" ht="12" customHeight="1" x14ac:dyDescent="0.2">
      <c r="A361" s="6"/>
    </row>
    <row r="362" spans="1:1" ht="12" customHeight="1" x14ac:dyDescent="0.2">
      <c r="A362" s="6"/>
    </row>
    <row r="363" spans="1:1" ht="12" customHeight="1" x14ac:dyDescent="0.2">
      <c r="A363" s="6"/>
    </row>
    <row r="364" spans="1:1" ht="12" customHeight="1" x14ac:dyDescent="0.2">
      <c r="A364" s="6"/>
    </row>
    <row r="365" spans="1:1" ht="12" customHeight="1" x14ac:dyDescent="0.2">
      <c r="A365" s="6"/>
    </row>
    <row r="366" spans="1:1" ht="12" customHeight="1" x14ac:dyDescent="0.2">
      <c r="A366" s="6"/>
    </row>
    <row r="367" spans="1:1" ht="12" customHeight="1" x14ac:dyDescent="0.2">
      <c r="A367" s="6"/>
    </row>
    <row r="368" spans="1:1" ht="12" customHeight="1" x14ac:dyDescent="0.2">
      <c r="A368" s="6"/>
    </row>
    <row r="369" spans="1:1" ht="12" customHeight="1" x14ac:dyDescent="0.2">
      <c r="A369" s="6"/>
    </row>
    <row r="370" spans="1:1" ht="12" customHeight="1" x14ac:dyDescent="0.2">
      <c r="A370" s="6"/>
    </row>
    <row r="371" spans="1:1" ht="12" customHeight="1" x14ac:dyDescent="0.2">
      <c r="A371" s="6"/>
    </row>
    <row r="372" spans="1:1" ht="12" customHeight="1" x14ac:dyDescent="0.2">
      <c r="A372" s="6"/>
    </row>
    <row r="373" spans="1:1" ht="12" customHeight="1" x14ac:dyDescent="0.2">
      <c r="A373" s="6"/>
    </row>
    <row r="374" spans="1:1" ht="12" customHeight="1" x14ac:dyDescent="0.2">
      <c r="A374" s="6"/>
    </row>
    <row r="375" spans="1:1" ht="12" customHeight="1" x14ac:dyDescent="0.2">
      <c r="A375" s="6"/>
    </row>
    <row r="376" spans="1:1" ht="12" customHeight="1" x14ac:dyDescent="0.2">
      <c r="A376" s="6"/>
    </row>
    <row r="377" spans="1:1" ht="12" customHeight="1" x14ac:dyDescent="0.2">
      <c r="A377" s="6"/>
    </row>
    <row r="378" spans="1:1" ht="12" customHeight="1" x14ac:dyDescent="0.2">
      <c r="A378" s="6"/>
    </row>
    <row r="379" spans="1:1" ht="12" customHeight="1" x14ac:dyDescent="0.2">
      <c r="A379" s="6"/>
    </row>
    <row r="380" spans="1:1" ht="12" customHeight="1" x14ac:dyDescent="0.2">
      <c r="A380" s="6"/>
    </row>
    <row r="381" spans="1:1" ht="12" customHeight="1" x14ac:dyDescent="0.2">
      <c r="A381" s="6"/>
    </row>
    <row r="382" spans="1:1" ht="12" customHeight="1" x14ac:dyDescent="0.2">
      <c r="A382" s="6"/>
    </row>
    <row r="383" spans="1:1" ht="12" customHeight="1" x14ac:dyDescent="0.2">
      <c r="A383" s="6"/>
    </row>
    <row r="384" spans="1:1" ht="12" customHeight="1" x14ac:dyDescent="0.2">
      <c r="A384" s="6"/>
    </row>
    <row r="385" spans="1:1" ht="12" customHeight="1" x14ac:dyDescent="0.2">
      <c r="A385" s="6"/>
    </row>
    <row r="386" spans="1:1" ht="12" customHeight="1" x14ac:dyDescent="0.2">
      <c r="A386" s="6"/>
    </row>
    <row r="387" spans="1:1" ht="12" customHeight="1" x14ac:dyDescent="0.2">
      <c r="A387" s="6"/>
    </row>
    <row r="388" spans="1:1" ht="12" customHeight="1" x14ac:dyDescent="0.2">
      <c r="A388" s="6"/>
    </row>
    <row r="389" spans="1:1" ht="12" customHeight="1" x14ac:dyDescent="0.2">
      <c r="A389" s="6"/>
    </row>
    <row r="390" spans="1:1" ht="12" customHeight="1" x14ac:dyDescent="0.2">
      <c r="A390" s="6"/>
    </row>
    <row r="391" spans="1:1" ht="12" customHeight="1" x14ac:dyDescent="0.2">
      <c r="A391" s="6"/>
    </row>
    <row r="392" spans="1:1" ht="12" customHeight="1" x14ac:dyDescent="0.2">
      <c r="A392" s="6"/>
    </row>
    <row r="393" spans="1:1" ht="12" customHeight="1" x14ac:dyDescent="0.2">
      <c r="A393" s="6"/>
    </row>
    <row r="394" spans="1:1" ht="12" customHeight="1" x14ac:dyDescent="0.2">
      <c r="A394" s="6"/>
    </row>
    <row r="395" spans="1:1" ht="12" customHeight="1" x14ac:dyDescent="0.2">
      <c r="A395" s="6"/>
    </row>
    <row r="396" spans="1:1" ht="12" customHeight="1" x14ac:dyDescent="0.2">
      <c r="A396" s="6"/>
    </row>
    <row r="397" spans="1:1" ht="12" customHeight="1" x14ac:dyDescent="0.2">
      <c r="A397" s="6"/>
    </row>
    <row r="398" spans="1:1" ht="12" customHeight="1" x14ac:dyDescent="0.2">
      <c r="A398" s="6"/>
    </row>
    <row r="399" spans="1:1" ht="12" customHeight="1" x14ac:dyDescent="0.2">
      <c r="A399" s="6"/>
    </row>
    <row r="400" spans="1:1" ht="12" customHeight="1" x14ac:dyDescent="0.2">
      <c r="A400" s="6"/>
    </row>
    <row r="401" spans="1:1" ht="12" customHeight="1" x14ac:dyDescent="0.2">
      <c r="A401" s="6"/>
    </row>
    <row r="402" spans="1:1" ht="12" customHeight="1" x14ac:dyDescent="0.2">
      <c r="A402" s="6"/>
    </row>
    <row r="403" spans="1:1" ht="12" customHeight="1" x14ac:dyDescent="0.2">
      <c r="A403" s="6"/>
    </row>
    <row r="404" spans="1:1" ht="12" customHeight="1" x14ac:dyDescent="0.2">
      <c r="A404" s="6"/>
    </row>
    <row r="405" spans="1:1" ht="12" customHeight="1" x14ac:dyDescent="0.2">
      <c r="A405" s="6"/>
    </row>
    <row r="406" spans="1:1" ht="12" customHeight="1" x14ac:dyDescent="0.2">
      <c r="A406" s="6"/>
    </row>
    <row r="407" spans="1:1" ht="12" customHeight="1" x14ac:dyDescent="0.2">
      <c r="A407" s="6"/>
    </row>
    <row r="408" spans="1:1" ht="12" customHeight="1" x14ac:dyDescent="0.2">
      <c r="A408" s="6"/>
    </row>
    <row r="409" spans="1:1" ht="12" customHeight="1" x14ac:dyDescent="0.2">
      <c r="A409" s="6"/>
    </row>
    <row r="410" spans="1:1" ht="12" customHeight="1" x14ac:dyDescent="0.2">
      <c r="A410" s="6"/>
    </row>
    <row r="411" spans="1:1" ht="12" customHeight="1" x14ac:dyDescent="0.2">
      <c r="A411" s="6"/>
    </row>
    <row r="412" spans="1:1" ht="12" customHeight="1" x14ac:dyDescent="0.2">
      <c r="A412" s="6"/>
    </row>
    <row r="413" spans="1:1" ht="12" customHeight="1" x14ac:dyDescent="0.2">
      <c r="A413" s="6"/>
    </row>
    <row r="414" spans="1:1" ht="12" customHeight="1" x14ac:dyDescent="0.2">
      <c r="A414" s="6"/>
    </row>
    <row r="415" spans="1:1" ht="12" customHeight="1" x14ac:dyDescent="0.2">
      <c r="A415" s="6"/>
    </row>
    <row r="416" spans="1:1" ht="12" customHeight="1" x14ac:dyDescent="0.2">
      <c r="A416" s="6"/>
    </row>
    <row r="417" spans="1:1" ht="12" customHeight="1" x14ac:dyDescent="0.2">
      <c r="A417" s="6"/>
    </row>
    <row r="418" spans="1:1" ht="12" customHeight="1" x14ac:dyDescent="0.2">
      <c r="A418" s="6"/>
    </row>
    <row r="419" spans="1:1" ht="12" customHeight="1" x14ac:dyDescent="0.2">
      <c r="A419" s="6"/>
    </row>
    <row r="420" spans="1:1" ht="12" customHeight="1" x14ac:dyDescent="0.2">
      <c r="A420" s="6"/>
    </row>
    <row r="421" spans="1:1" ht="12" customHeight="1" x14ac:dyDescent="0.2">
      <c r="A421" s="6"/>
    </row>
    <row r="422" spans="1:1" ht="12" customHeight="1" x14ac:dyDescent="0.2">
      <c r="A422" s="6"/>
    </row>
    <row r="423" spans="1:1" ht="12" customHeight="1" x14ac:dyDescent="0.2">
      <c r="A423" s="6"/>
    </row>
    <row r="424" spans="1:1" ht="12" customHeight="1" x14ac:dyDescent="0.2">
      <c r="A424" s="6"/>
    </row>
    <row r="425" spans="1:1" ht="12" customHeight="1" x14ac:dyDescent="0.2">
      <c r="A425" s="6"/>
    </row>
    <row r="426" spans="1:1" ht="12" customHeight="1" x14ac:dyDescent="0.2">
      <c r="A426" s="6"/>
    </row>
    <row r="427" spans="1:1" ht="12" customHeight="1" x14ac:dyDescent="0.2">
      <c r="A427" s="6"/>
    </row>
    <row r="428" spans="1:1" ht="12" customHeight="1" x14ac:dyDescent="0.2">
      <c r="A428" s="6"/>
    </row>
    <row r="429" spans="1:1" ht="12" customHeight="1" x14ac:dyDescent="0.2">
      <c r="A429" s="6"/>
    </row>
    <row r="430" spans="1:1" ht="12" customHeight="1" x14ac:dyDescent="0.2">
      <c r="A430" s="6"/>
    </row>
    <row r="431" spans="1:1" ht="12" customHeight="1" x14ac:dyDescent="0.2">
      <c r="A431" s="6"/>
    </row>
    <row r="432" spans="1:1" ht="12" customHeight="1" x14ac:dyDescent="0.2">
      <c r="A432" s="6"/>
    </row>
    <row r="433" spans="1:1" ht="12" customHeight="1" x14ac:dyDescent="0.2">
      <c r="A433" s="6"/>
    </row>
    <row r="434" spans="1:1" ht="12" customHeight="1" x14ac:dyDescent="0.2">
      <c r="A434" s="6"/>
    </row>
    <row r="435" spans="1:1" ht="12" customHeight="1" x14ac:dyDescent="0.2">
      <c r="A435" s="6"/>
    </row>
    <row r="436" spans="1:1" ht="12" customHeight="1" x14ac:dyDescent="0.2">
      <c r="A436" s="6"/>
    </row>
    <row r="437" spans="1:1" ht="12" customHeight="1" x14ac:dyDescent="0.2">
      <c r="A437" s="6"/>
    </row>
    <row r="438" spans="1:1" ht="12" customHeight="1" x14ac:dyDescent="0.2">
      <c r="A438" s="6"/>
    </row>
    <row r="439" spans="1:1" ht="12" customHeight="1" x14ac:dyDescent="0.2">
      <c r="A439" s="6"/>
    </row>
    <row r="440" spans="1:1" ht="12" customHeight="1" x14ac:dyDescent="0.2">
      <c r="A440" s="6"/>
    </row>
    <row r="441" spans="1:1" ht="12" customHeight="1" x14ac:dyDescent="0.2">
      <c r="A441" s="6"/>
    </row>
    <row r="442" spans="1:1" ht="12" customHeight="1" x14ac:dyDescent="0.2">
      <c r="A442" s="6"/>
    </row>
    <row r="443" spans="1:1" ht="12" customHeight="1" x14ac:dyDescent="0.2">
      <c r="A443" s="6"/>
    </row>
    <row r="444" spans="1:1" ht="12" customHeight="1" x14ac:dyDescent="0.2">
      <c r="A444" s="6"/>
    </row>
    <row r="445" spans="1:1" ht="12" customHeight="1" x14ac:dyDescent="0.2">
      <c r="A445" s="6"/>
    </row>
    <row r="446" spans="1:1" ht="12" customHeight="1" x14ac:dyDescent="0.2">
      <c r="A446" s="6"/>
    </row>
    <row r="447" spans="1:1" ht="12" customHeight="1" x14ac:dyDescent="0.2">
      <c r="A447" s="6"/>
    </row>
    <row r="448" spans="1:1" ht="12" customHeight="1" x14ac:dyDescent="0.2">
      <c r="A448" s="6"/>
    </row>
    <row r="449" spans="1:1" ht="12" customHeight="1" x14ac:dyDescent="0.2">
      <c r="A449" s="6"/>
    </row>
    <row r="450" spans="1:1" ht="12" customHeight="1" x14ac:dyDescent="0.2">
      <c r="A450" s="6"/>
    </row>
    <row r="451" spans="1:1" ht="12" customHeight="1" x14ac:dyDescent="0.2">
      <c r="A451" s="6"/>
    </row>
    <row r="452" spans="1:1" ht="12" customHeight="1" x14ac:dyDescent="0.2">
      <c r="A452" s="6"/>
    </row>
    <row r="453" spans="1:1" ht="12" customHeight="1" x14ac:dyDescent="0.2">
      <c r="A453" s="6"/>
    </row>
    <row r="454" spans="1:1" ht="12" customHeight="1" x14ac:dyDescent="0.2">
      <c r="A454" s="6"/>
    </row>
    <row r="455" spans="1:1" ht="12" customHeight="1" x14ac:dyDescent="0.2">
      <c r="A455" s="6"/>
    </row>
    <row r="456" spans="1:1" ht="12" customHeight="1" x14ac:dyDescent="0.2">
      <c r="A456" s="6"/>
    </row>
    <row r="457" spans="1:1" ht="12" customHeight="1" x14ac:dyDescent="0.2">
      <c r="A457" s="6"/>
    </row>
    <row r="458" spans="1:1" ht="12" customHeight="1" x14ac:dyDescent="0.2">
      <c r="A458" s="6"/>
    </row>
    <row r="459" spans="1:1" ht="12" customHeight="1" x14ac:dyDescent="0.2">
      <c r="A459" s="6"/>
    </row>
    <row r="460" spans="1:1" ht="12" customHeight="1" x14ac:dyDescent="0.2">
      <c r="A460" s="6"/>
    </row>
    <row r="461" spans="1:1" ht="12" customHeight="1" x14ac:dyDescent="0.2">
      <c r="A461" s="6"/>
    </row>
    <row r="462" spans="1:1" ht="12" customHeight="1" x14ac:dyDescent="0.2">
      <c r="A462" s="6"/>
    </row>
    <row r="463" spans="1:1" ht="12" customHeight="1" x14ac:dyDescent="0.2">
      <c r="A463" s="6"/>
    </row>
    <row r="464" spans="1:1" ht="12" customHeight="1" x14ac:dyDescent="0.2">
      <c r="A464" s="6"/>
    </row>
    <row r="465" spans="1:1" ht="12" customHeight="1" x14ac:dyDescent="0.2">
      <c r="A465" s="6"/>
    </row>
    <row r="466" spans="1:1" ht="12" customHeight="1" x14ac:dyDescent="0.2">
      <c r="A466" s="6"/>
    </row>
    <row r="467" spans="1:1" ht="12" customHeight="1" x14ac:dyDescent="0.2">
      <c r="A467" s="6"/>
    </row>
    <row r="468" spans="1:1" ht="12" customHeight="1" x14ac:dyDescent="0.2">
      <c r="A468" s="6"/>
    </row>
    <row r="469" spans="1:1" ht="12" customHeight="1" x14ac:dyDescent="0.2">
      <c r="A469" s="6"/>
    </row>
    <row r="470" spans="1:1" ht="12" customHeight="1" x14ac:dyDescent="0.2">
      <c r="A470" s="6"/>
    </row>
    <row r="471" spans="1:1" ht="12" customHeight="1" x14ac:dyDescent="0.2">
      <c r="A471" s="6"/>
    </row>
    <row r="472" spans="1:1" ht="12" customHeight="1" x14ac:dyDescent="0.2">
      <c r="A472" s="6"/>
    </row>
    <row r="473" spans="1:1" ht="12" customHeight="1" x14ac:dyDescent="0.2">
      <c r="A473" s="6"/>
    </row>
    <row r="474" spans="1:1" ht="12" customHeight="1" x14ac:dyDescent="0.2">
      <c r="A474" s="6"/>
    </row>
    <row r="475" spans="1:1" ht="12" customHeight="1" x14ac:dyDescent="0.2">
      <c r="A475" s="6"/>
    </row>
    <row r="476" spans="1:1" ht="12" customHeight="1" x14ac:dyDescent="0.2">
      <c r="A476" s="6"/>
    </row>
    <row r="477" spans="1:1" ht="12" customHeight="1" x14ac:dyDescent="0.2">
      <c r="A477" s="6"/>
    </row>
    <row r="478" spans="1:1" ht="12" customHeight="1" x14ac:dyDescent="0.2">
      <c r="A478" s="6"/>
    </row>
    <row r="479" spans="1:1" ht="12" customHeight="1" x14ac:dyDescent="0.2">
      <c r="A479" s="6"/>
    </row>
    <row r="480" spans="1:1" ht="12" customHeight="1" x14ac:dyDescent="0.2">
      <c r="A480" s="6"/>
    </row>
    <row r="481" spans="1:1" ht="12" customHeight="1" x14ac:dyDescent="0.2">
      <c r="A481" s="6"/>
    </row>
    <row r="482" spans="1:1" ht="12" customHeight="1" x14ac:dyDescent="0.2">
      <c r="A482" s="6"/>
    </row>
    <row r="483" spans="1:1" ht="12" customHeight="1" x14ac:dyDescent="0.2">
      <c r="A483" s="6"/>
    </row>
    <row r="484" spans="1:1" ht="12" customHeight="1" x14ac:dyDescent="0.2">
      <c r="A484" s="6"/>
    </row>
    <row r="485" spans="1:1" ht="12" customHeight="1" x14ac:dyDescent="0.2">
      <c r="A485" s="6"/>
    </row>
    <row r="486" spans="1:1" ht="12" customHeight="1" x14ac:dyDescent="0.2">
      <c r="A486" s="6"/>
    </row>
    <row r="487" spans="1:1" ht="12" customHeight="1" x14ac:dyDescent="0.2">
      <c r="A487" s="6"/>
    </row>
    <row r="488" spans="1:1" ht="12" customHeight="1" x14ac:dyDescent="0.2">
      <c r="A488" s="6"/>
    </row>
    <row r="489" spans="1:1" ht="12" customHeight="1" x14ac:dyDescent="0.2">
      <c r="A489" s="6"/>
    </row>
    <row r="490" spans="1:1" ht="12" customHeight="1" x14ac:dyDescent="0.2">
      <c r="A490" s="6"/>
    </row>
    <row r="491" spans="1:1" ht="12" customHeight="1" x14ac:dyDescent="0.2">
      <c r="A491" s="6"/>
    </row>
    <row r="492" spans="1:1" ht="12" customHeight="1" x14ac:dyDescent="0.2">
      <c r="A492" s="6"/>
    </row>
    <row r="493" spans="1:1" ht="12" customHeight="1" x14ac:dyDescent="0.2">
      <c r="A493" s="6"/>
    </row>
    <row r="494" spans="1:1" ht="12" customHeight="1" x14ac:dyDescent="0.2">
      <c r="A494" s="6"/>
    </row>
    <row r="495" spans="1:1" ht="12" customHeight="1" x14ac:dyDescent="0.2">
      <c r="A495" s="6"/>
    </row>
    <row r="496" spans="1:1" ht="12" customHeight="1" x14ac:dyDescent="0.2">
      <c r="A496" s="6"/>
    </row>
    <row r="497" spans="1:1" ht="12" customHeight="1" x14ac:dyDescent="0.2">
      <c r="A497" s="6"/>
    </row>
    <row r="498" spans="1:1" ht="12" customHeight="1" x14ac:dyDescent="0.2">
      <c r="A498" s="6"/>
    </row>
    <row r="499" spans="1:1" ht="12" customHeight="1" x14ac:dyDescent="0.2">
      <c r="A499" s="6"/>
    </row>
    <row r="500" spans="1:1" ht="12" customHeight="1" x14ac:dyDescent="0.2">
      <c r="A500" s="6"/>
    </row>
    <row r="501" spans="1:1" ht="12" customHeight="1" x14ac:dyDescent="0.2">
      <c r="A501" s="6"/>
    </row>
    <row r="502" spans="1:1" ht="12" customHeight="1" x14ac:dyDescent="0.2">
      <c r="A502" s="6"/>
    </row>
    <row r="503" spans="1:1" ht="12" customHeight="1" x14ac:dyDescent="0.2">
      <c r="A503" s="6"/>
    </row>
    <row r="504" spans="1:1" ht="12" customHeight="1" x14ac:dyDescent="0.2">
      <c r="A504" s="6"/>
    </row>
    <row r="505" spans="1:1" ht="12" customHeight="1" x14ac:dyDescent="0.2">
      <c r="A505" s="6"/>
    </row>
    <row r="506" spans="1:1" ht="12" customHeight="1" x14ac:dyDescent="0.2">
      <c r="A506" s="6"/>
    </row>
    <row r="507" spans="1:1" ht="12" customHeight="1" x14ac:dyDescent="0.2">
      <c r="A507" s="6"/>
    </row>
    <row r="508" spans="1:1" ht="12" customHeight="1" x14ac:dyDescent="0.2">
      <c r="A508" s="6"/>
    </row>
    <row r="509" spans="1:1" ht="12" customHeight="1" x14ac:dyDescent="0.2">
      <c r="A509" s="6"/>
    </row>
    <row r="510" spans="1:1" ht="12" customHeight="1" x14ac:dyDescent="0.2">
      <c r="A510" s="6"/>
    </row>
    <row r="511" spans="1:1" ht="12" customHeight="1" x14ac:dyDescent="0.2">
      <c r="A511" s="6"/>
    </row>
    <row r="512" spans="1:1" ht="12" customHeight="1" x14ac:dyDescent="0.2">
      <c r="A512" s="6"/>
    </row>
    <row r="513" spans="1:1" ht="12" customHeight="1" x14ac:dyDescent="0.2">
      <c r="A513" s="6"/>
    </row>
    <row r="514" spans="1:1" ht="12" customHeight="1" x14ac:dyDescent="0.2">
      <c r="A514" s="6"/>
    </row>
    <row r="515" spans="1:1" ht="12" customHeight="1" x14ac:dyDescent="0.2">
      <c r="A515" s="6"/>
    </row>
    <row r="516" spans="1:1" ht="12" customHeight="1" x14ac:dyDescent="0.2">
      <c r="A516" s="6"/>
    </row>
    <row r="517" spans="1:1" ht="12" customHeight="1" x14ac:dyDescent="0.2">
      <c r="A517" s="6"/>
    </row>
    <row r="518" spans="1:1" ht="12" customHeight="1" x14ac:dyDescent="0.2">
      <c r="A518" s="6"/>
    </row>
    <row r="519" spans="1:1" ht="12" customHeight="1" x14ac:dyDescent="0.2">
      <c r="A519" s="6"/>
    </row>
    <row r="520" spans="1:1" ht="12" customHeight="1" x14ac:dyDescent="0.2">
      <c r="A520" s="6"/>
    </row>
    <row r="521" spans="1:1" ht="12" customHeight="1" x14ac:dyDescent="0.2">
      <c r="A521" s="6"/>
    </row>
    <row r="522" spans="1:1" ht="12" customHeight="1" x14ac:dyDescent="0.2">
      <c r="A522" s="6"/>
    </row>
    <row r="523" spans="1:1" ht="12" customHeight="1" x14ac:dyDescent="0.2">
      <c r="A523" s="6"/>
    </row>
    <row r="524" spans="1:1" ht="12" customHeight="1" x14ac:dyDescent="0.2">
      <c r="A524" s="6"/>
    </row>
    <row r="525" spans="1:1" ht="12" customHeight="1" x14ac:dyDescent="0.2">
      <c r="A525" s="6"/>
    </row>
    <row r="526" spans="1:1" ht="12" customHeight="1" x14ac:dyDescent="0.2">
      <c r="A526" s="6"/>
    </row>
    <row r="527" spans="1:1" ht="12" customHeight="1" x14ac:dyDescent="0.2">
      <c r="A527" s="6"/>
    </row>
    <row r="528" spans="1:1" ht="12" customHeight="1" x14ac:dyDescent="0.2">
      <c r="A528" s="6"/>
    </row>
    <row r="529" spans="1:1" ht="12" customHeight="1" x14ac:dyDescent="0.2">
      <c r="A529" s="6"/>
    </row>
    <row r="530" spans="1:1" ht="12" customHeight="1" x14ac:dyDescent="0.2">
      <c r="A530" s="6"/>
    </row>
    <row r="531" spans="1:1" ht="12" customHeight="1" x14ac:dyDescent="0.2">
      <c r="A531" s="6"/>
    </row>
    <row r="532" spans="1:1" ht="12" customHeight="1" x14ac:dyDescent="0.2">
      <c r="A532" s="6"/>
    </row>
    <row r="533" spans="1:1" ht="12" customHeight="1" x14ac:dyDescent="0.2">
      <c r="A533" s="6"/>
    </row>
    <row r="534" spans="1:1" ht="12" customHeight="1" x14ac:dyDescent="0.2">
      <c r="A534" s="6"/>
    </row>
    <row r="535" spans="1:1" ht="12" customHeight="1" x14ac:dyDescent="0.2">
      <c r="A535" s="6"/>
    </row>
    <row r="536" spans="1:1" ht="12" customHeight="1" x14ac:dyDescent="0.2">
      <c r="A536" s="6"/>
    </row>
    <row r="537" spans="1:1" ht="12" customHeight="1" x14ac:dyDescent="0.2">
      <c r="A537" s="6"/>
    </row>
    <row r="538" spans="1:1" ht="12" customHeight="1" x14ac:dyDescent="0.2">
      <c r="A538" s="6"/>
    </row>
    <row r="539" spans="1:1" ht="12" customHeight="1" x14ac:dyDescent="0.2">
      <c r="A539" s="6"/>
    </row>
    <row r="540" spans="1:1" ht="12" customHeight="1" x14ac:dyDescent="0.2">
      <c r="A540" s="6"/>
    </row>
    <row r="541" spans="1:1" ht="12" customHeight="1" x14ac:dyDescent="0.2">
      <c r="A541" s="6"/>
    </row>
    <row r="542" spans="1:1" ht="12" customHeight="1" x14ac:dyDescent="0.2">
      <c r="A542" s="6"/>
    </row>
    <row r="543" spans="1:1" ht="12" customHeight="1" x14ac:dyDescent="0.2">
      <c r="A543" s="6"/>
    </row>
    <row r="544" spans="1:1" ht="12" customHeight="1" x14ac:dyDescent="0.2">
      <c r="A544" s="6"/>
    </row>
    <row r="545" spans="1:1" ht="12" customHeight="1" x14ac:dyDescent="0.2">
      <c r="A545" s="6"/>
    </row>
    <row r="546" spans="1:1" ht="12" customHeight="1" x14ac:dyDescent="0.2">
      <c r="A546" s="6"/>
    </row>
    <row r="547" spans="1:1" ht="12" customHeight="1" x14ac:dyDescent="0.2">
      <c r="A547" s="6"/>
    </row>
    <row r="548" spans="1:1" ht="12" customHeight="1" x14ac:dyDescent="0.2">
      <c r="A548" s="6"/>
    </row>
    <row r="549" spans="1:1" ht="12" customHeight="1" x14ac:dyDescent="0.2">
      <c r="A549" s="6"/>
    </row>
    <row r="550" spans="1:1" ht="12" customHeight="1" x14ac:dyDescent="0.2">
      <c r="A550" s="6"/>
    </row>
    <row r="551" spans="1:1" ht="12" customHeight="1" x14ac:dyDescent="0.2">
      <c r="A551" s="6"/>
    </row>
    <row r="552" spans="1:1" ht="12" customHeight="1" x14ac:dyDescent="0.2">
      <c r="A552" s="6"/>
    </row>
    <row r="553" spans="1:1" ht="12" customHeight="1" x14ac:dyDescent="0.2">
      <c r="A553" s="6"/>
    </row>
    <row r="554" spans="1:1" ht="12" customHeight="1" x14ac:dyDescent="0.2">
      <c r="A554" s="6"/>
    </row>
    <row r="555" spans="1:1" ht="12" customHeight="1" x14ac:dyDescent="0.2">
      <c r="A555" s="6"/>
    </row>
    <row r="556" spans="1:1" ht="12" customHeight="1" x14ac:dyDescent="0.2">
      <c r="A556" s="6"/>
    </row>
    <row r="557" spans="1:1" ht="12" customHeight="1" x14ac:dyDescent="0.2">
      <c r="A557" s="6"/>
    </row>
    <row r="558" spans="1:1" ht="12" customHeight="1" x14ac:dyDescent="0.2">
      <c r="A558" s="6"/>
    </row>
    <row r="559" spans="1:1" ht="12" customHeight="1" x14ac:dyDescent="0.2">
      <c r="A559" s="6"/>
    </row>
    <row r="560" spans="1:1" ht="12" customHeight="1" x14ac:dyDescent="0.2">
      <c r="A560" s="6"/>
    </row>
    <row r="561" spans="1:1" ht="12" customHeight="1" x14ac:dyDescent="0.2">
      <c r="A561" s="6"/>
    </row>
    <row r="562" spans="1:1" ht="12" customHeight="1" x14ac:dyDescent="0.2">
      <c r="A562" s="6"/>
    </row>
    <row r="563" spans="1:1" ht="12" customHeight="1" x14ac:dyDescent="0.2">
      <c r="A563" s="6"/>
    </row>
    <row r="564" spans="1:1" ht="12" customHeight="1" x14ac:dyDescent="0.2">
      <c r="A564" s="6"/>
    </row>
    <row r="565" spans="1:1" ht="12" customHeight="1" x14ac:dyDescent="0.2">
      <c r="A565" s="6"/>
    </row>
    <row r="566" spans="1:1" ht="12" customHeight="1" x14ac:dyDescent="0.2">
      <c r="A566" s="6"/>
    </row>
    <row r="567" spans="1:1" ht="12" customHeight="1" x14ac:dyDescent="0.2">
      <c r="A567" s="6"/>
    </row>
    <row r="568" spans="1:1" ht="12" customHeight="1" x14ac:dyDescent="0.2">
      <c r="A568" s="6"/>
    </row>
    <row r="569" spans="1:1" ht="12" customHeight="1" x14ac:dyDescent="0.2">
      <c r="A569" s="6"/>
    </row>
    <row r="570" spans="1:1" ht="12" customHeight="1" x14ac:dyDescent="0.2">
      <c r="A570" s="6"/>
    </row>
    <row r="571" spans="1:1" ht="12" customHeight="1" x14ac:dyDescent="0.2">
      <c r="A571" s="6"/>
    </row>
    <row r="572" spans="1:1" ht="12" customHeight="1" x14ac:dyDescent="0.2">
      <c r="A572" s="6"/>
    </row>
    <row r="573" spans="1:1" ht="12" customHeight="1" x14ac:dyDescent="0.2">
      <c r="A573" s="6"/>
    </row>
    <row r="574" spans="1:1" ht="12" customHeight="1" x14ac:dyDescent="0.2">
      <c r="A574" s="6"/>
    </row>
    <row r="575" spans="1:1" ht="12" customHeight="1" x14ac:dyDescent="0.2">
      <c r="A575" s="6"/>
    </row>
    <row r="576" spans="1:1" ht="12" customHeight="1" x14ac:dyDescent="0.2">
      <c r="A576" s="6"/>
    </row>
    <row r="577" spans="1:1" ht="12" customHeight="1" x14ac:dyDescent="0.2">
      <c r="A577" s="6"/>
    </row>
    <row r="578" spans="1:1" ht="12" customHeight="1" x14ac:dyDescent="0.2">
      <c r="A578" s="6"/>
    </row>
    <row r="579" spans="1:1" ht="12" customHeight="1" x14ac:dyDescent="0.2">
      <c r="A579" s="6"/>
    </row>
    <row r="580" spans="1:1" ht="12" customHeight="1" x14ac:dyDescent="0.2">
      <c r="A580" s="6"/>
    </row>
    <row r="581" spans="1:1" ht="12" customHeight="1" x14ac:dyDescent="0.2">
      <c r="A581" s="6"/>
    </row>
    <row r="582" spans="1:1" ht="12" customHeight="1" x14ac:dyDescent="0.2">
      <c r="A582" s="6"/>
    </row>
    <row r="583" spans="1:1" ht="12" customHeight="1" x14ac:dyDescent="0.2">
      <c r="A583" s="6"/>
    </row>
    <row r="584" spans="1:1" ht="12" customHeight="1" x14ac:dyDescent="0.2">
      <c r="A584" s="6"/>
    </row>
    <row r="585" spans="1:1" ht="12" customHeight="1" x14ac:dyDescent="0.2">
      <c r="A585" s="6"/>
    </row>
    <row r="586" spans="1:1" ht="12" customHeight="1" x14ac:dyDescent="0.2">
      <c r="A586" s="6"/>
    </row>
    <row r="587" spans="1:1" ht="12" customHeight="1" x14ac:dyDescent="0.2">
      <c r="A587" s="6"/>
    </row>
    <row r="588" spans="1:1" ht="12" customHeight="1" x14ac:dyDescent="0.2">
      <c r="A588" s="6"/>
    </row>
    <row r="589" spans="1:1" ht="12" customHeight="1" x14ac:dyDescent="0.2">
      <c r="A589" s="6"/>
    </row>
    <row r="590" spans="1:1" ht="12" customHeight="1" x14ac:dyDescent="0.2">
      <c r="A590" s="6"/>
    </row>
    <row r="591" spans="1:1" ht="12" customHeight="1" x14ac:dyDescent="0.2">
      <c r="A591" s="6"/>
    </row>
    <row r="592" spans="1:1" ht="12" customHeight="1" x14ac:dyDescent="0.2">
      <c r="A592" s="6"/>
    </row>
    <row r="593" spans="1:1" ht="12" customHeight="1" x14ac:dyDescent="0.2">
      <c r="A593" s="6"/>
    </row>
    <row r="594" spans="1:1" ht="12" customHeight="1" x14ac:dyDescent="0.2">
      <c r="A594" s="6"/>
    </row>
    <row r="595" spans="1:1" ht="12" customHeight="1" x14ac:dyDescent="0.2">
      <c r="A595" s="6"/>
    </row>
    <row r="596" spans="1:1" ht="12" customHeight="1" x14ac:dyDescent="0.2">
      <c r="A596" s="6"/>
    </row>
    <row r="597" spans="1:1" ht="12" customHeight="1" x14ac:dyDescent="0.2">
      <c r="A597" s="6"/>
    </row>
    <row r="598" spans="1:1" ht="12" customHeight="1" x14ac:dyDescent="0.2">
      <c r="A598" s="6"/>
    </row>
    <row r="599" spans="1:1" ht="12" customHeight="1" x14ac:dyDescent="0.2">
      <c r="A599" s="6"/>
    </row>
    <row r="600" spans="1:1" ht="12" customHeight="1" x14ac:dyDescent="0.2">
      <c r="A600" s="6"/>
    </row>
    <row r="601" spans="1:1" ht="12" customHeight="1" x14ac:dyDescent="0.2">
      <c r="A601" s="6"/>
    </row>
    <row r="602" spans="1:1" ht="12" customHeight="1" x14ac:dyDescent="0.2">
      <c r="A602" s="6"/>
    </row>
    <row r="603" spans="1:1" ht="12" customHeight="1" x14ac:dyDescent="0.2">
      <c r="A603" s="6"/>
    </row>
    <row r="604" spans="1:1" ht="12" customHeight="1" x14ac:dyDescent="0.2">
      <c r="A604" s="6"/>
    </row>
    <row r="605" spans="1:1" ht="12" customHeight="1" x14ac:dyDescent="0.2">
      <c r="A605" s="6"/>
    </row>
    <row r="606" spans="1:1" ht="12" customHeight="1" x14ac:dyDescent="0.2">
      <c r="A606" s="6"/>
    </row>
    <row r="607" spans="1:1" ht="12" customHeight="1" x14ac:dyDescent="0.2">
      <c r="A607" s="6"/>
    </row>
    <row r="608" spans="1:1" ht="12" customHeight="1" x14ac:dyDescent="0.2">
      <c r="A608" s="6"/>
    </row>
    <row r="609" spans="1:1" ht="12" customHeight="1" x14ac:dyDescent="0.2">
      <c r="A609" s="6"/>
    </row>
    <row r="610" spans="1:1" ht="12" customHeight="1" x14ac:dyDescent="0.2">
      <c r="A610" s="6"/>
    </row>
    <row r="611" spans="1:1" ht="12" customHeight="1" x14ac:dyDescent="0.2">
      <c r="A611" s="6"/>
    </row>
    <row r="612" spans="1:1" ht="12" customHeight="1" x14ac:dyDescent="0.2">
      <c r="A612" s="6"/>
    </row>
    <row r="613" spans="1:1" ht="12" customHeight="1" x14ac:dyDescent="0.2">
      <c r="A613" s="6"/>
    </row>
    <row r="614" spans="1:1" ht="12" customHeight="1" x14ac:dyDescent="0.2">
      <c r="A614" s="6"/>
    </row>
    <row r="615" spans="1:1" ht="12" customHeight="1" x14ac:dyDescent="0.2">
      <c r="A615" s="6"/>
    </row>
    <row r="616" spans="1:1" ht="12" customHeight="1" x14ac:dyDescent="0.2">
      <c r="A616" s="6"/>
    </row>
    <row r="617" spans="1:1" ht="12" customHeight="1" x14ac:dyDescent="0.2">
      <c r="A617" s="6"/>
    </row>
    <row r="618" spans="1:1" ht="12" customHeight="1" x14ac:dyDescent="0.2">
      <c r="A618" s="6"/>
    </row>
    <row r="619" spans="1:1" ht="12" customHeight="1" x14ac:dyDescent="0.2">
      <c r="A619" s="6"/>
    </row>
    <row r="620" spans="1:1" ht="12" customHeight="1" x14ac:dyDescent="0.2">
      <c r="A620" s="6"/>
    </row>
    <row r="621" spans="1:1" ht="12" customHeight="1" x14ac:dyDescent="0.2">
      <c r="A621" s="6"/>
    </row>
    <row r="622" spans="1:1" ht="12" customHeight="1" x14ac:dyDescent="0.2">
      <c r="A622" s="6"/>
    </row>
    <row r="623" spans="1:1" ht="12" customHeight="1" x14ac:dyDescent="0.2">
      <c r="A623" s="6"/>
    </row>
    <row r="624" spans="1:1" ht="12" customHeight="1" x14ac:dyDescent="0.2">
      <c r="A624" s="6"/>
    </row>
    <row r="625" spans="1:1" ht="12" customHeight="1" x14ac:dyDescent="0.2">
      <c r="A625" s="6"/>
    </row>
    <row r="626" spans="1:1" ht="12" customHeight="1" x14ac:dyDescent="0.2">
      <c r="A626" s="6"/>
    </row>
    <row r="627" spans="1:1" ht="12" customHeight="1" x14ac:dyDescent="0.2">
      <c r="A627" s="6"/>
    </row>
    <row r="628" spans="1:1" ht="12" customHeight="1" x14ac:dyDescent="0.2">
      <c r="A628" s="6"/>
    </row>
    <row r="629" spans="1:1" ht="12" customHeight="1" x14ac:dyDescent="0.2">
      <c r="A629" s="6"/>
    </row>
    <row r="630" spans="1:1" ht="12" customHeight="1" x14ac:dyDescent="0.2">
      <c r="A630" s="6"/>
    </row>
    <row r="631" spans="1:1" ht="12" customHeight="1" x14ac:dyDescent="0.2">
      <c r="A631" s="6"/>
    </row>
    <row r="632" spans="1:1" ht="12" customHeight="1" x14ac:dyDescent="0.2">
      <c r="A632" s="6"/>
    </row>
    <row r="633" spans="1:1" ht="12" customHeight="1" x14ac:dyDescent="0.2">
      <c r="A633" s="6"/>
    </row>
    <row r="634" spans="1:1" ht="12" customHeight="1" x14ac:dyDescent="0.2">
      <c r="A634" s="6"/>
    </row>
    <row r="635" spans="1:1" ht="12" customHeight="1" x14ac:dyDescent="0.2">
      <c r="A635" s="6"/>
    </row>
    <row r="636" spans="1:1" ht="12" customHeight="1" x14ac:dyDescent="0.2">
      <c r="A636" s="6"/>
    </row>
    <row r="637" spans="1:1" ht="12" customHeight="1" x14ac:dyDescent="0.2">
      <c r="A637" s="6"/>
    </row>
    <row r="638" spans="1:1" ht="12" customHeight="1" x14ac:dyDescent="0.2">
      <c r="A638" s="6"/>
    </row>
    <row r="639" spans="1:1" ht="12" customHeight="1" x14ac:dyDescent="0.2">
      <c r="A639" s="6"/>
    </row>
    <row r="640" spans="1:1" ht="12" customHeight="1" x14ac:dyDescent="0.2">
      <c r="A640" s="6"/>
    </row>
    <row r="641" spans="1:1" ht="12" customHeight="1" x14ac:dyDescent="0.2">
      <c r="A641" s="6"/>
    </row>
    <row r="642" spans="1:1" ht="12" customHeight="1" x14ac:dyDescent="0.2">
      <c r="A642" s="6"/>
    </row>
    <row r="643" spans="1:1" ht="12" customHeight="1" x14ac:dyDescent="0.2">
      <c r="A643" s="6"/>
    </row>
    <row r="644" spans="1:1" ht="12" customHeight="1" x14ac:dyDescent="0.2">
      <c r="A644" s="6"/>
    </row>
    <row r="645" spans="1:1" ht="12" customHeight="1" x14ac:dyDescent="0.2">
      <c r="A645" s="6"/>
    </row>
    <row r="646" spans="1:1" ht="12" customHeight="1" x14ac:dyDescent="0.2">
      <c r="A646" s="6"/>
    </row>
    <row r="647" spans="1:1" ht="12" customHeight="1" x14ac:dyDescent="0.2">
      <c r="A647" s="6"/>
    </row>
    <row r="648" spans="1:1" ht="12" customHeight="1" x14ac:dyDescent="0.2">
      <c r="A648" s="6"/>
    </row>
    <row r="649" spans="1:1" ht="12" customHeight="1" x14ac:dyDescent="0.2">
      <c r="A649" s="6"/>
    </row>
    <row r="650" spans="1:1" ht="12" customHeight="1" x14ac:dyDescent="0.2">
      <c r="A650" s="6"/>
    </row>
    <row r="651" spans="1:1" ht="12" customHeight="1" x14ac:dyDescent="0.2">
      <c r="A651" s="6"/>
    </row>
    <row r="652" spans="1:1" ht="12" customHeight="1" x14ac:dyDescent="0.2">
      <c r="A652" s="6"/>
    </row>
    <row r="653" spans="1:1" ht="12" customHeight="1" x14ac:dyDescent="0.2">
      <c r="A653" s="6"/>
    </row>
    <row r="654" spans="1:1" ht="12" customHeight="1" x14ac:dyDescent="0.2">
      <c r="A654" s="6"/>
    </row>
    <row r="655" spans="1:1" ht="12" customHeight="1" x14ac:dyDescent="0.2">
      <c r="A655" s="6"/>
    </row>
    <row r="656" spans="1:1" ht="12" customHeight="1" x14ac:dyDescent="0.2">
      <c r="A656" s="6"/>
    </row>
    <row r="657" spans="1:1" ht="12" customHeight="1" x14ac:dyDescent="0.2">
      <c r="A657" s="6"/>
    </row>
    <row r="658" spans="1:1" ht="12" customHeight="1" x14ac:dyDescent="0.2">
      <c r="A658" s="6"/>
    </row>
    <row r="659" spans="1:1" ht="12" customHeight="1" x14ac:dyDescent="0.2">
      <c r="A659" s="6"/>
    </row>
    <row r="660" spans="1:1" ht="12" customHeight="1" x14ac:dyDescent="0.2">
      <c r="A660" s="6"/>
    </row>
    <row r="661" spans="1:1" ht="12" customHeight="1" x14ac:dyDescent="0.2">
      <c r="A661" s="6"/>
    </row>
    <row r="662" spans="1:1" ht="12" customHeight="1" x14ac:dyDescent="0.2">
      <c r="A662" s="6"/>
    </row>
    <row r="663" spans="1:1" ht="12" customHeight="1" x14ac:dyDescent="0.2">
      <c r="A663" s="6"/>
    </row>
    <row r="664" spans="1:1" ht="12" customHeight="1" x14ac:dyDescent="0.2">
      <c r="A664" s="6"/>
    </row>
    <row r="665" spans="1:1" ht="12" customHeight="1" x14ac:dyDescent="0.2">
      <c r="A665" s="6"/>
    </row>
    <row r="666" spans="1:1" ht="12" customHeight="1" x14ac:dyDescent="0.2">
      <c r="A666" s="6"/>
    </row>
    <row r="667" spans="1:1" ht="12" customHeight="1" x14ac:dyDescent="0.2">
      <c r="A667" s="6"/>
    </row>
    <row r="668" spans="1:1" ht="12" customHeight="1" x14ac:dyDescent="0.2">
      <c r="A668" s="6"/>
    </row>
    <row r="669" spans="1:1" ht="12" customHeight="1" x14ac:dyDescent="0.2">
      <c r="A669" s="6"/>
    </row>
    <row r="670" spans="1:1" ht="12" customHeight="1" x14ac:dyDescent="0.2">
      <c r="A670" s="6"/>
    </row>
    <row r="671" spans="1:1" ht="12" customHeight="1" x14ac:dyDescent="0.2">
      <c r="A671" s="6"/>
    </row>
    <row r="672" spans="1:1" ht="12" customHeight="1" x14ac:dyDescent="0.2">
      <c r="A672" s="6"/>
    </row>
    <row r="673" spans="1:1" ht="12" customHeight="1" x14ac:dyDescent="0.2">
      <c r="A673" s="6"/>
    </row>
    <row r="674" spans="1:1" ht="12" customHeight="1" x14ac:dyDescent="0.2">
      <c r="A674" s="6"/>
    </row>
    <row r="675" spans="1:1" ht="12" customHeight="1" x14ac:dyDescent="0.2">
      <c r="A675" s="6"/>
    </row>
    <row r="676" spans="1:1" ht="12" customHeight="1" x14ac:dyDescent="0.2">
      <c r="A676" s="6"/>
    </row>
    <row r="677" spans="1:1" ht="12" customHeight="1" x14ac:dyDescent="0.2">
      <c r="A677" s="6"/>
    </row>
    <row r="678" spans="1:1" ht="12" customHeight="1" x14ac:dyDescent="0.2">
      <c r="A678" s="6"/>
    </row>
    <row r="679" spans="1:1" ht="12" customHeight="1" x14ac:dyDescent="0.2">
      <c r="A679" s="6"/>
    </row>
    <row r="680" spans="1:1" ht="12" customHeight="1" x14ac:dyDescent="0.2">
      <c r="A680" s="6"/>
    </row>
    <row r="681" spans="1:1" ht="12" customHeight="1" x14ac:dyDescent="0.2">
      <c r="A681" s="6"/>
    </row>
    <row r="682" spans="1:1" ht="12" customHeight="1" x14ac:dyDescent="0.2">
      <c r="A682" s="6"/>
    </row>
    <row r="683" spans="1:1" ht="12" customHeight="1" x14ac:dyDescent="0.2">
      <c r="A683" s="6"/>
    </row>
    <row r="684" spans="1:1" ht="12" customHeight="1" x14ac:dyDescent="0.2">
      <c r="A684" s="6"/>
    </row>
    <row r="685" spans="1:1" ht="12" customHeight="1" x14ac:dyDescent="0.2">
      <c r="A685" s="6"/>
    </row>
    <row r="686" spans="1:1" ht="12" customHeight="1" x14ac:dyDescent="0.2">
      <c r="A686" s="6"/>
    </row>
    <row r="687" spans="1:1" ht="12" customHeight="1" x14ac:dyDescent="0.2">
      <c r="A687" s="6"/>
    </row>
    <row r="688" spans="1:1" ht="12" customHeight="1" x14ac:dyDescent="0.2">
      <c r="A688" s="6"/>
    </row>
    <row r="689" spans="1:1" ht="12" customHeight="1" x14ac:dyDescent="0.2">
      <c r="A689" s="6"/>
    </row>
    <row r="690" spans="1:1" ht="12" customHeight="1" x14ac:dyDescent="0.2">
      <c r="A690" s="6"/>
    </row>
    <row r="691" spans="1:1" ht="12" customHeight="1" x14ac:dyDescent="0.2">
      <c r="A691" s="6"/>
    </row>
    <row r="692" spans="1:1" ht="12" customHeight="1" x14ac:dyDescent="0.2">
      <c r="A692" s="6"/>
    </row>
    <row r="693" spans="1:1" ht="12" customHeight="1" x14ac:dyDescent="0.2">
      <c r="A693" s="6"/>
    </row>
    <row r="694" spans="1:1" ht="12" customHeight="1" x14ac:dyDescent="0.2">
      <c r="A694" s="6"/>
    </row>
    <row r="695" spans="1:1" ht="12" customHeight="1" x14ac:dyDescent="0.2">
      <c r="A695" s="6"/>
    </row>
    <row r="696" spans="1:1" ht="12" customHeight="1" x14ac:dyDescent="0.2">
      <c r="A696" s="6"/>
    </row>
    <row r="697" spans="1:1" ht="12" customHeight="1" x14ac:dyDescent="0.2">
      <c r="A697" s="6"/>
    </row>
    <row r="698" spans="1:1" ht="12" customHeight="1" x14ac:dyDescent="0.2">
      <c r="A698" s="6"/>
    </row>
    <row r="699" spans="1:1" ht="12" customHeight="1" x14ac:dyDescent="0.2">
      <c r="A699" s="6"/>
    </row>
    <row r="700" spans="1:1" ht="12" customHeight="1" x14ac:dyDescent="0.2">
      <c r="A700" s="6"/>
    </row>
    <row r="701" spans="1:1" ht="12" customHeight="1" x14ac:dyDescent="0.2">
      <c r="A701" s="6"/>
    </row>
    <row r="702" spans="1:1" ht="12" customHeight="1" x14ac:dyDescent="0.2">
      <c r="A702" s="6"/>
    </row>
    <row r="703" spans="1:1" ht="12" customHeight="1" x14ac:dyDescent="0.2">
      <c r="A703" s="6"/>
    </row>
    <row r="704" spans="1:1" ht="12" customHeight="1" x14ac:dyDescent="0.2">
      <c r="A704" s="6"/>
    </row>
    <row r="705" spans="1:1" ht="12" customHeight="1" x14ac:dyDescent="0.2">
      <c r="A705" s="6"/>
    </row>
    <row r="706" spans="1:1" ht="12" customHeight="1" x14ac:dyDescent="0.2">
      <c r="A706" s="6"/>
    </row>
    <row r="707" spans="1:1" ht="12" customHeight="1" x14ac:dyDescent="0.2">
      <c r="A707" s="6"/>
    </row>
    <row r="708" spans="1:1" ht="12" customHeight="1" x14ac:dyDescent="0.2">
      <c r="A708" s="6"/>
    </row>
    <row r="709" spans="1:1" ht="12" customHeight="1" x14ac:dyDescent="0.2">
      <c r="A709" s="6"/>
    </row>
    <row r="710" spans="1:1" ht="12" customHeight="1" x14ac:dyDescent="0.2">
      <c r="A710" s="6"/>
    </row>
    <row r="711" spans="1:1" ht="12" customHeight="1" x14ac:dyDescent="0.2">
      <c r="A711" s="6"/>
    </row>
    <row r="712" spans="1:1" ht="12" customHeight="1" x14ac:dyDescent="0.2">
      <c r="A712" s="6"/>
    </row>
    <row r="713" spans="1:1" ht="12" customHeight="1" x14ac:dyDescent="0.2">
      <c r="A713" s="6"/>
    </row>
    <row r="714" spans="1:1" ht="12" customHeight="1" x14ac:dyDescent="0.2">
      <c r="A714" s="6"/>
    </row>
    <row r="715" spans="1:1" ht="12" customHeight="1" x14ac:dyDescent="0.2">
      <c r="A715" s="6"/>
    </row>
    <row r="716" spans="1:1" ht="12" customHeight="1" x14ac:dyDescent="0.2">
      <c r="A716" s="6"/>
    </row>
    <row r="717" spans="1:1" ht="12" customHeight="1" x14ac:dyDescent="0.2">
      <c r="A717" s="6"/>
    </row>
    <row r="718" spans="1:1" ht="12" customHeight="1" x14ac:dyDescent="0.2">
      <c r="A718" s="6"/>
    </row>
    <row r="719" spans="1:1" ht="12" customHeight="1" x14ac:dyDescent="0.2">
      <c r="A719" s="6"/>
    </row>
    <row r="720" spans="1:1" ht="12" customHeight="1" x14ac:dyDescent="0.2">
      <c r="A720" s="6"/>
    </row>
    <row r="721" spans="1:1" ht="12" customHeight="1" x14ac:dyDescent="0.2">
      <c r="A721" s="6"/>
    </row>
    <row r="722" spans="1:1" ht="12" customHeight="1" x14ac:dyDescent="0.2">
      <c r="A722" s="6"/>
    </row>
    <row r="723" spans="1:1" ht="12" customHeight="1" x14ac:dyDescent="0.2">
      <c r="A723" s="6"/>
    </row>
    <row r="724" spans="1:1" ht="12" customHeight="1" x14ac:dyDescent="0.2">
      <c r="A724" s="6"/>
    </row>
    <row r="725" spans="1:1" ht="12" customHeight="1" x14ac:dyDescent="0.2">
      <c r="A725" s="6"/>
    </row>
    <row r="726" spans="1:1" ht="12" customHeight="1" x14ac:dyDescent="0.2">
      <c r="A726" s="6"/>
    </row>
    <row r="727" spans="1:1" ht="12" customHeight="1" x14ac:dyDescent="0.2">
      <c r="A727" s="6"/>
    </row>
    <row r="728" spans="1:1" ht="12" customHeight="1" x14ac:dyDescent="0.2">
      <c r="A728" s="6"/>
    </row>
    <row r="729" spans="1:1" ht="12" customHeight="1" x14ac:dyDescent="0.2">
      <c r="A729" s="6"/>
    </row>
    <row r="730" spans="1:1" ht="12" customHeight="1" x14ac:dyDescent="0.2">
      <c r="A730" s="6"/>
    </row>
    <row r="731" spans="1:1" ht="12" customHeight="1" x14ac:dyDescent="0.2">
      <c r="A731" s="6"/>
    </row>
    <row r="732" spans="1:1" ht="12" customHeight="1" x14ac:dyDescent="0.2">
      <c r="A732" s="6"/>
    </row>
    <row r="733" spans="1:1" ht="12" customHeight="1" x14ac:dyDescent="0.2">
      <c r="A733" s="6"/>
    </row>
    <row r="734" spans="1:1" ht="12" customHeight="1" x14ac:dyDescent="0.2">
      <c r="A734" s="6"/>
    </row>
    <row r="735" spans="1:1" ht="12" customHeight="1" x14ac:dyDescent="0.2">
      <c r="A735" s="6"/>
    </row>
    <row r="736" spans="1:1" ht="12" customHeight="1" x14ac:dyDescent="0.2">
      <c r="A736" s="6"/>
    </row>
    <row r="737" spans="1:1" ht="12" customHeight="1" x14ac:dyDescent="0.2">
      <c r="A737" s="6"/>
    </row>
    <row r="738" spans="1:1" ht="12" customHeight="1" x14ac:dyDescent="0.2">
      <c r="A738" s="6"/>
    </row>
    <row r="739" spans="1:1" ht="12" customHeight="1" x14ac:dyDescent="0.2">
      <c r="A739" s="6"/>
    </row>
    <row r="740" spans="1:1" ht="12" customHeight="1" x14ac:dyDescent="0.2">
      <c r="A740" s="6"/>
    </row>
    <row r="741" spans="1:1" ht="12" customHeight="1" x14ac:dyDescent="0.2">
      <c r="A741" s="6"/>
    </row>
    <row r="742" spans="1:1" ht="12" customHeight="1" x14ac:dyDescent="0.2">
      <c r="A742" s="6"/>
    </row>
    <row r="743" spans="1:1" ht="12" customHeight="1" x14ac:dyDescent="0.2">
      <c r="A743" s="6"/>
    </row>
    <row r="744" spans="1:1" ht="12" customHeight="1" x14ac:dyDescent="0.2">
      <c r="A744" s="6"/>
    </row>
    <row r="745" spans="1:1" ht="12" customHeight="1" x14ac:dyDescent="0.2">
      <c r="A745" s="6"/>
    </row>
    <row r="746" spans="1:1" ht="12" customHeight="1" x14ac:dyDescent="0.2">
      <c r="A746" s="6"/>
    </row>
    <row r="747" spans="1:1" ht="12" customHeight="1" x14ac:dyDescent="0.2">
      <c r="A747" s="6"/>
    </row>
    <row r="748" spans="1:1" ht="12" customHeight="1" x14ac:dyDescent="0.2">
      <c r="A748" s="6"/>
    </row>
    <row r="749" spans="1:1" ht="12" customHeight="1" x14ac:dyDescent="0.2">
      <c r="A749" s="6"/>
    </row>
    <row r="750" spans="1:1" ht="12" customHeight="1" x14ac:dyDescent="0.2">
      <c r="A750" s="6"/>
    </row>
    <row r="751" spans="1:1" ht="12" customHeight="1" x14ac:dyDescent="0.2">
      <c r="A751" s="6"/>
    </row>
    <row r="752" spans="1:1" ht="12" customHeight="1" x14ac:dyDescent="0.2">
      <c r="A752" s="6"/>
    </row>
    <row r="753" spans="1:1" ht="12" customHeight="1" x14ac:dyDescent="0.2">
      <c r="A753" s="6"/>
    </row>
    <row r="754" spans="1:1" ht="12" customHeight="1" x14ac:dyDescent="0.2">
      <c r="A754" s="6"/>
    </row>
    <row r="755" spans="1:1" ht="12" customHeight="1" x14ac:dyDescent="0.2">
      <c r="A755" s="6"/>
    </row>
    <row r="756" spans="1:1" ht="12" customHeight="1" x14ac:dyDescent="0.2">
      <c r="A756" s="6"/>
    </row>
    <row r="757" spans="1:1" ht="12" customHeight="1" x14ac:dyDescent="0.2">
      <c r="A757" s="6"/>
    </row>
    <row r="758" spans="1:1" ht="12" customHeight="1" x14ac:dyDescent="0.2">
      <c r="A758" s="6"/>
    </row>
    <row r="759" spans="1:1" ht="12" customHeight="1" x14ac:dyDescent="0.2">
      <c r="A759" s="6"/>
    </row>
    <row r="760" spans="1:1" ht="12" customHeight="1" x14ac:dyDescent="0.2">
      <c r="A760" s="6"/>
    </row>
    <row r="761" spans="1:1" ht="12" customHeight="1" x14ac:dyDescent="0.2">
      <c r="A761" s="6"/>
    </row>
    <row r="762" spans="1:1" ht="12" customHeight="1" x14ac:dyDescent="0.2">
      <c r="A762" s="6"/>
    </row>
    <row r="763" spans="1:1" ht="12" customHeight="1" x14ac:dyDescent="0.2">
      <c r="A763" s="6"/>
    </row>
    <row r="764" spans="1:1" ht="12" customHeight="1" x14ac:dyDescent="0.2">
      <c r="A764" s="6"/>
    </row>
    <row r="765" spans="1:1" ht="12" customHeight="1" x14ac:dyDescent="0.2">
      <c r="A765" s="6"/>
    </row>
    <row r="766" spans="1:1" ht="12" customHeight="1" x14ac:dyDescent="0.2">
      <c r="A766" s="6"/>
    </row>
    <row r="767" spans="1:1" ht="12" customHeight="1" x14ac:dyDescent="0.2">
      <c r="A767" s="6"/>
    </row>
    <row r="768" spans="1:1" ht="12" customHeight="1" x14ac:dyDescent="0.2">
      <c r="A768" s="6"/>
    </row>
    <row r="769" spans="1:1" ht="12" customHeight="1" x14ac:dyDescent="0.2">
      <c r="A769" s="6"/>
    </row>
    <row r="770" spans="1:1" ht="12" customHeight="1" x14ac:dyDescent="0.2">
      <c r="A770" s="6"/>
    </row>
    <row r="771" spans="1:1" ht="12" customHeight="1" x14ac:dyDescent="0.2">
      <c r="A771" s="6"/>
    </row>
    <row r="772" spans="1:1" ht="12" customHeight="1" x14ac:dyDescent="0.2">
      <c r="A772" s="6"/>
    </row>
    <row r="773" spans="1:1" ht="12" customHeight="1" x14ac:dyDescent="0.2">
      <c r="A773" s="6"/>
    </row>
    <row r="774" spans="1:1" ht="12" customHeight="1" x14ac:dyDescent="0.2">
      <c r="A774" s="6"/>
    </row>
    <row r="775" spans="1:1" ht="12" customHeight="1" x14ac:dyDescent="0.2">
      <c r="A775" s="6"/>
    </row>
    <row r="776" spans="1:1" ht="12" customHeight="1" x14ac:dyDescent="0.2">
      <c r="A776" s="6"/>
    </row>
    <row r="777" spans="1:1" ht="12" customHeight="1" x14ac:dyDescent="0.2">
      <c r="A777" s="6"/>
    </row>
    <row r="778" spans="1:1" ht="12" customHeight="1" x14ac:dyDescent="0.2">
      <c r="A778" s="6"/>
    </row>
    <row r="779" spans="1:1" ht="12" customHeight="1" x14ac:dyDescent="0.2">
      <c r="A779" s="6"/>
    </row>
    <row r="780" spans="1:1" ht="12" customHeight="1" x14ac:dyDescent="0.2">
      <c r="A780" s="6"/>
    </row>
    <row r="781" spans="1:1" ht="12" customHeight="1" x14ac:dyDescent="0.2">
      <c r="A781" s="6"/>
    </row>
    <row r="782" spans="1:1" ht="12" customHeight="1" x14ac:dyDescent="0.2">
      <c r="A782" s="6"/>
    </row>
    <row r="783" spans="1:1" ht="12" customHeight="1" x14ac:dyDescent="0.2">
      <c r="A783" s="6"/>
    </row>
    <row r="784" spans="1:1" ht="12" customHeight="1" x14ac:dyDescent="0.2">
      <c r="A784" s="6"/>
    </row>
    <row r="785" spans="1:1" ht="12" customHeight="1" x14ac:dyDescent="0.2">
      <c r="A785" s="6"/>
    </row>
    <row r="786" spans="1:1" ht="12" customHeight="1" x14ac:dyDescent="0.2">
      <c r="A786" s="6"/>
    </row>
    <row r="787" spans="1:1" ht="12" customHeight="1" x14ac:dyDescent="0.2">
      <c r="A787" s="6"/>
    </row>
    <row r="788" spans="1:1" ht="12" customHeight="1" x14ac:dyDescent="0.2">
      <c r="A788" s="6"/>
    </row>
    <row r="789" spans="1:1" ht="12" customHeight="1" x14ac:dyDescent="0.2">
      <c r="A789" s="6"/>
    </row>
    <row r="790" spans="1:1" ht="12" customHeight="1" x14ac:dyDescent="0.2">
      <c r="A790" s="6"/>
    </row>
    <row r="791" spans="1:1" ht="12" customHeight="1" x14ac:dyDescent="0.2">
      <c r="A791" s="6"/>
    </row>
    <row r="792" spans="1:1" ht="12" customHeight="1" x14ac:dyDescent="0.2">
      <c r="A792" s="6"/>
    </row>
    <row r="793" spans="1:1" ht="12" customHeight="1" x14ac:dyDescent="0.2">
      <c r="A793" s="6"/>
    </row>
    <row r="794" spans="1:1" ht="12" customHeight="1" x14ac:dyDescent="0.2">
      <c r="A794" s="6"/>
    </row>
    <row r="795" spans="1:1" ht="12" customHeight="1" x14ac:dyDescent="0.2">
      <c r="A795" s="6"/>
    </row>
    <row r="796" spans="1:1" ht="12" customHeight="1" x14ac:dyDescent="0.2">
      <c r="A796" s="6"/>
    </row>
    <row r="797" spans="1:1" ht="12" customHeight="1" x14ac:dyDescent="0.2">
      <c r="A797" s="6"/>
    </row>
    <row r="798" spans="1:1" ht="12" customHeight="1" x14ac:dyDescent="0.2">
      <c r="A798" s="6"/>
    </row>
    <row r="799" spans="1:1" ht="12" customHeight="1" x14ac:dyDescent="0.2">
      <c r="A799" s="6"/>
    </row>
    <row r="800" spans="1:1" ht="12" customHeight="1" x14ac:dyDescent="0.2">
      <c r="A800" s="6"/>
    </row>
    <row r="801" spans="1:1" ht="12" customHeight="1" x14ac:dyDescent="0.2">
      <c r="A801" s="6"/>
    </row>
    <row r="802" spans="1:1" ht="12" customHeight="1" x14ac:dyDescent="0.2">
      <c r="A802" s="6"/>
    </row>
    <row r="803" spans="1:1" ht="12" customHeight="1" x14ac:dyDescent="0.2">
      <c r="A803" s="6"/>
    </row>
    <row r="804" spans="1:1" ht="12" customHeight="1" x14ac:dyDescent="0.2">
      <c r="A804" s="6"/>
    </row>
    <row r="805" spans="1:1" ht="12" customHeight="1" x14ac:dyDescent="0.2">
      <c r="A805" s="6"/>
    </row>
    <row r="806" spans="1:1" ht="12" customHeight="1" x14ac:dyDescent="0.2">
      <c r="A806" s="6"/>
    </row>
    <row r="807" spans="1:1" ht="12" customHeight="1" x14ac:dyDescent="0.2">
      <c r="A807" s="6"/>
    </row>
    <row r="808" spans="1:1" ht="12" customHeight="1" x14ac:dyDescent="0.2">
      <c r="A808" s="6"/>
    </row>
    <row r="809" spans="1:1" ht="12" customHeight="1" x14ac:dyDescent="0.2">
      <c r="A809" s="6"/>
    </row>
    <row r="810" spans="1:1" ht="12" customHeight="1" x14ac:dyDescent="0.2">
      <c r="A810" s="6"/>
    </row>
    <row r="811" spans="1:1" ht="12" customHeight="1" x14ac:dyDescent="0.2">
      <c r="A811" s="6"/>
    </row>
    <row r="812" spans="1:1" ht="12" customHeight="1" x14ac:dyDescent="0.2">
      <c r="A812" s="6"/>
    </row>
    <row r="813" spans="1:1" ht="12" customHeight="1" x14ac:dyDescent="0.2">
      <c r="A813" s="6"/>
    </row>
    <row r="814" spans="1:1" ht="12" customHeight="1" x14ac:dyDescent="0.2">
      <c r="A814" s="6"/>
    </row>
    <row r="815" spans="1:1" ht="12" customHeight="1" x14ac:dyDescent="0.2">
      <c r="A815" s="6"/>
    </row>
    <row r="816" spans="1:1" ht="12" customHeight="1" x14ac:dyDescent="0.2">
      <c r="A816" s="6"/>
    </row>
    <row r="817" spans="1:1" ht="12" customHeight="1" x14ac:dyDescent="0.2">
      <c r="A817" s="6"/>
    </row>
    <row r="818" spans="1:1" ht="12" customHeight="1" x14ac:dyDescent="0.2">
      <c r="A818" s="6"/>
    </row>
    <row r="819" spans="1:1" ht="12" customHeight="1" x14ac:dyDescent="0.2">
      <c r="A819" s="6"/>
    </row>
    <row r="820" spans="1:1" ht="12" customHeight="1" x14ac:dyDescent="0.2">
      <c r="A820" s="6"/>
    </row>
    <row r="821" spans="1:1" ht="12" customHeight="1" x14ac:dyDescent="0.2">
      <c r="A821" s="6"/>
    </row>
    <row r="822" spans="1:1" ht="12" customHeight="1" x14ac:dyDescent="0.2">
      <c r="A822" s="6"/>
    </row>
    <row r="823" spans="1:1" ht="12" customHeight="1" x14ac:dyDescent="0.2">
      <c r="A823" s="6"/>
    </row>
    <row r="824" spans="1:1" ht="12" customHeight="1" x14ac:dyDescent="0.2">
      <c r="A824" s="6"/>
    </row>
    <row r="825" spans="1:1" ht="12" customHeight="1" x14ac:dyDescent="0.2">
      <c r="A825" s="6"/>
    </row>
    <row r="826" spans="1:1" ht="12" customHeight="1" x14ac:dyDescent="0.2">
      <c r="A826" s="6"/>
    </row>
    <row r="827" spans="1:1" ht="12" customHeight="1" x14ac:dyDescent="0.2">
      <c r="A827" s="6"/>
    </row>
    <row r="828" spans="1:1" ht="12" customHeight="1" x14ac:dyDescent="0.2">
      <c r="A828" s="6"/>
    </row>
    <row r="829" spans="1:1" ht="12" customHeight="1" x14ac:dyDescent="0.2">
      <c r="A829" s="6"/>
    </row>
    <row r="830" spans="1:1" ht="12" customHeight="1" x14ac:dyDescent="0.2">
      <c r="A830" s="6"/>
    </row>
    <row r="831" spans="1:1" ht="12" customHeight="1" x14ac:dyDescent="0.2">
      <c r="A831" s="6"/>
    </row>
    <row r="832" spans="1:1" ht="12" customHeight="1" x14ac:dyDescent="0.2">
      <c r="A832" s="6"/>
    </row>
    <row r="833" spans="1:1" ht="12" customHeight="1" x14ac:dyDescent="0.2">
      <c r="A833" s="6"/>
    </row>
    <row r="834" spans="1:1" ht="12" customHeight="1" x14ac:dyDescent="0.2">
      <c r="A834" s="6"/>
    </row>
    <row r="835" spans="1:1" ht="12" customHeight="1" x14ac:dyDescent="0.2">
      <c r="A835" s="6"/>
    </row>
    <row r="836" spans="1:1" ht="12" customHeight="1" x14ac:dyDescent="0.2">
      <c r="A836" s="6"/>
    </row>
    <row r="837" spans="1:1" ht="12" customHeight="1" x14ac:dyDescent="0.2">
      <c r="A837" s="6"/>
    </row>
    <row r="838" spans="1:1" ht="12" customHeight="1" x14ac:dyDescent="0.2">
      <c r="A838" s="6"/>
    </row>
    <row r="839" spans="1:1" ht="12" customHeight="1" x14ac:dyDescent="0.2">
      <c r="A839" s="6"/>
    </row>
    <row r="840" spans="1:1" ht="12" customHeight="1" x14ac:dyDescent="0.2">
      <c r="A840" s="6"/>
    </row>
    <row r="841" spans="1:1" ht="12" customHeight="1" x14ac:dyDescent="0.2">
      <c r="A841" s="6"/>
    </row>
    <row r="842" spans="1:1" ht="12" customHeight="1" x14ac:dyDescent="0.2">
      <c r="A842" s="6"/>
    </row>
    <row r="843" spans="1:1" ht="12" customHeight="1" x14ac:dyDescent="0.2">
      <c r="A843" s="6"/>
    </row>
    <row r="844" spans="1:1" ht="12" customHeight="1" x14ac:dyDescent="0.2">
      <c r="A844" s="6"/>
    </row>
    <row r="845" spans="1:1" ht="12" customHeight="1" x14ac:dyDescent="0.2">
      <c r="A845" s="6"/>
    </row>
    <row r="846" spans="1:1" ht="12" customHeight="1" x14ac:dyDescent="0.2">
      <c r="A846" s="6"/>
    </row>
    <row r="847" spans="1:1" ht="12" customHeight="1" x14ac:dyDescent="0.2">
      <c r="A847" s="6"/>
    </row>
    <row r="848" spans="1:1" ht="12" customHeight="1" x14ac:dyDescent="0.2">
      <c r="A848" s="6"/>
    </row>
    <row r="849" spans="1:1" ht="12" customHeight="1" x14ac:dyDescent="0.2">
      <c r="A849" s="6"/>
    </row>
    <row r="850" spans="1:1" ht="12" customHeight="1" x14ac:dyDescent="0.2">
      <c r="A850" s="6"/>
    </row>
    <row r="851" spans="1:1" ht="12" customHeight="1" x14ac:dyDescent="0.2">
      <c r="A851" s="6"/>
    </row>
    <row r="852" spans="1:1" ht="12" customHeight="1" x14ac:dyDescent="0.2">
      <c r="A852" s="6"/>
    </row>
    <row r="853" spans="1:1" ht="12" customHeight="1" x14ac:dyDescent="0.2">
      <c r="A853" s="6"/>
    </row>
    <row r="854" spans="1:1" ht="12" customHeight="1" x14ac:dyDescent="0.2">
      <c r="A854" s="6"/>
    </row>
    <row r="855" spans="1:1" ht="12" customHeight="1" x14ac:dyDescent="0.2">
      <c r="A855" s="6"/>
    </row>
    <row r="856" spans="1:1" ht="12" customHeight="1" x14ac:dyDescent="0.2">
      <c r="A856" s="6"/>
    </row>
    <row r="857" spans="1:1" ht="12" customHeight="1" x14ac:dyDescent="0.2">
      <c r="A857" s="6"/>
    </row>
    <row r="858" spans="1:1" ht="12" customHeight="1" x14ac:dyDescent="0.2">
      <c r="A858" s="6"/>
    </row>
    <row r="859" spans="1:1" ht="12" customHeight="1" x14ac:dyDescent="0.2">
      <c r="A859" s="6"/>
    </row>
    <row r="860" spans="1:1" ht="12" customHeight="1" x14ac:dyDescent="0.2">
      <c r="A860" s="6"/>
    </row>
    <row r="861" spans="1:1" ht="12" customHeight="1" x14ac:dyDescent="0.2">
      <c r="A861" s="6"/>
    </row>
    <row r="862" spans="1:1" ht="12" customHeight="1" x14ac:dyDescent="0.2">
      <c r="A862" s="6"/>
    </row>
    <row r="863" spans="1:1" ht="12" customHeight="1" x14ac:dyDescent="0.2">
      <c r="A863" s="6"/>
    </row>
    <row r="864" spans="1:1" ht="12" customHeight="1" x14ac:dyDescent="0.2">
      <c r="A864" s="6"/>
    </row>
    <row r="865" spans="1:1" ht="12" customHeight="1" x14ac:dyDescent="0.2">
      <c r="A865" s="6"/>
    </row>
    <row r="866" spans="1:1" ht="12" customHeight="1" x14ac:dyDescent="0.2">
      <c r="A866" s="6"/>
    </row>
    <row r="867" spans="1:1" ht="12" customHeight="1" x14ac:dyDescent="0.2">
      <c r="A867" s="6"/>
    </row>
    <row r="868" spans="1:1" ht="12" customHeight="1" x14ac:dyDescent="0.2">
      <c r="A868" s="6"/>
    </row>
    <row r="869" spans="1:1" ht="12" customHeight="1" x14ac:dyDescent="0.2">
      <c r="A869" s="6"/>
    </row>
    <row r="870" spans="1:1" ht="12" customHeight="1" x14ac:dyDescent="0.2">
      <c r="A870" s="6"/>
    </row>
    <row r="871" spans="1:1" ht="12" customHeight="1" x14ac:dyDescent="0.2">
      <c r="A871" s="6"/>
    </row>
    <row r="872" spans="1:1" ht="12" customHeight="1" x14ac:dyDescent="0.2">
      <c r="A872" s="6"/>
    </row>
    <row r="873" spans="1:1" ht="12" customHeight="1" x14ac:dyDescent="0.2">
      <c r="A873" s="6"/>
    </row>
    <row r="874" spans="1:1" ht="12" customHeight="1" x14ac:dyDescent="0.2">
      <c r="A874" s="6"/>
    </row>
    <row r="875" spans="1:1" ht="12" customHeight="1" x14ac:dyDescent="0.2">
      <c r="A875" s="6"/>
    </row>
    <row r="876" spans="1:1" ht="12" customHeight="1" x14ac:dyDescent="0.2">
      <c r="A876" s="6"/>
    </row>
    <row r="877" spans="1:1" ht="12" customHeight="1" x14ac:dyDescent="0.2">
      <c r="A877" s="6"/>
    </row>
    <row r="878" spans="1:1" ht="12" customHeight="1" x14ac:dyDescent="0.2">
      <c r="A878" s="6"/>
    </row>
    <row r="879" spans="1:1" ht="12" customHeight="1" x14ac:dyDescent="0.2">
      <c r="A879" s="6"/>
    </row>
    <row r="880" spans="1:1" ht="12" customHeight="1" x14ac:dyDescent="0.2">
      <c r="A880" s="6"/>
    </row>
    <row r="881" spans="1:1" ht="12" customHeight="1" x14ac:dyDescent="0.2">
      <c r="A881" s="6"/>
    </row>
    <row r="882" spans="1:1" ht="12" customHeight="1" x14ac:dyDescent="0.2">
      <c r="A882" s="6"/>
    </row>
    <row r="883" spans="1:1" ht="12" customHeight="1" x14ac:dyDescent="0.2">
      <c r="A883" s="6"/>
    </row>
    <row r="884" spans="1:1" ht="12" customHeight="1" x14ac:dyDescent="0.2">
      <c r="A884" s="6"/>
    </row>
    <row r="885" spans="1:1" ht="12" customHeight="1" x14ac:dyDescent="0.2">
      <c r="A885" s="6"/>
    </row>
    <row r="886" spans="1:1" ht="12" customHeight="1" x14ac:dyDescent="0.2">
      <c r="A886" s="6"/>
    </row>
    <row r="887" spans="1:1" ht="12" customHeight="1" x14ac:dyDescent="0.2">
      <c r="A887" s="6"/>
    </row>
    <row r="888" spans="1:1" ht="12" customHeight="1" x14ac:dyDescent="0.2">
      <c r="A888" s="6"/>
    </row>
    <row r="889" spans="1:1" ht="12" customHeight="1" x14ac:dyDescent="0.2">
      <c r="A889" s="6"/>
    </row>
    <row r="890" spans="1:1" ht="12" customHeight="1" x14ac:dyDescent="0.2">
      <c r="A890" s="6"/>
    </row>
    <row r="891" spans="1:1" ht="12" customHeight="1" x14ac:dyDescent="0.2">
      <c r="A891" s="6"/>
    </row>
    <row r="892" spans="1:1" ht="12" customHeight="1" x14ac:dyDescent="0.2">
      <c r="A892" s="6"/>
    </row>
    <row r="893" spans="1:1" ht="12" customHeight="1" x14ac:dyDescent="0.2">
      <c r="A893" s="6"/>
    </row>
    <row r="894" spans="1:1" ht="12" customHeight="1" x14ac:dyDescent="0.2">
      <c r="A894" s="6"/>
    </row>
    <row r="895" spans="1:1" ht="12" customHeight="1" x14ac:dyDescent="0.2">
      <c r="A895" s="6"/>
    </row>
    <row r="896" spans="1:1" ht="12" customHeight="1" x14ac:dyDescent="0.2">
      <c r="A896" s="6"/>
    </row>
    <row r="897" spans="1:1" ht="12" customHeight="1" x14ac:dyDescent="0.2">
      <c r="A897" s="6"/>
    </row>
    <row r="898" spans="1:1" ht="12" customHeight="1" x14ac:dyDescent="0.2">
      <c r="A898" s="6"/>
    </row>
    <row r="899" spans="1:1" ht="12" customHeight="1" x14ac:dyDescent="0.2">
      <c r="A899" s="6"/>
    </row>
    <row r="900" spans="1:1" ht="12" customHeight="1" x14ac:dyDescent="0.2">
      <c r="A900" s="6"/>
    </row>
    <row r="901" spans="1:1" ht="12" customHeight="1" x14ac:dyDescent="0.2">
      <c r="A901" s="6"/>
    </row>
    <row r="902" spans="1:1" ht="12" customHeight="1" x14ac:dyDescent="0.2">
      <c r="A902" s="6"/>
    </row>
    <row r="903" spans="1:1" ht="12" customHeight="1" x14ac:dyDescent="0.2">
      <c r="A903" s="6"/>
    </row>
    <row r="904" spans="1:1" ht="12" customHeight="1" x14ac:dyDescent="0.2">
      <c r="A904" s="6"/>
    </row>
    <row r="905" spans="1:1" ht="12" customHeight="1" x14ac:dyDescent="0.2">
      <c r="A905" s="6"/>
    </row>
    <row r="906" spans="1:1" ht="12" customHeight="1" x14ac:dyDescent="0.2">
      <c r="A906" s="6"/>
    </row>
    <row r="907" spans="1:1" ht="12" customHeight="1" x14ac:dyDescent="0.2">
      <c r="A907" s="6"/>
    </row>
    <row r="908" spans="1:1" ht="12" customHeight="1" x14ac:dyDescent="0.2">
      <c r="A908" s="6"/>
    </row>
    <row r="909" spans="1:1" ht="12" customHeight="1" x14ac:dyDescent="0.2">
      <c r="A909" s="6"/>
    </row>
    <row r="910" spans="1:1" ht="12" customHeight="1" x14ac:dyDescent="0.2">
      <c r="A910" s="6"/>
    </row>
    <row r="911" spans="1:1" ht="12" customHeight="1" x14ac:dyDescent="0.2">
      <c r="A911" s="6"/>
    </row>
    <row r="912" spans="1:1" ht="12" customHeight="1" x14ac:dyDescent="0.2">
      <c r="A912" s="6"/>
    </row>
    <row r="913" spans="1:1" ht="12" customHeight="1" x14ac:dyDescent="0.2">
      <c r="A913" s="6"/>
    </row>
    <row r="914" spans="1:1" ht="12" customHeight="1" x14ac:dyDescent="0.2">
      <c r="A914" s="6"/>
    </row>
    <row r="915" spans="1:1" ht="12" customHeight="1" x14ac:dyDescent="0.2">
      <c r="A915" s="6"/>
    </row>
    <row r="916" spans="1:1" ht="12" customHeight="1" x14ac:dyDescent="0.2">
      <c r="A916" s="6"/>
    </row>
    <row r="917" spans="1:1" ht="12" customHeight="1" x14ac:dyDescent="0.2">
      <c r="A917" s="6"/>
    </row>
    <row r="918" spans="1:1" ht="12" customHeight="1" x14ac:dyDescent="0.2">
      <c r="A918" s="6"/>
    </row>
    <row r="919" spans="1:1" ht="12" customHeight="1" x14ac:dyDescent="0.2">
      <c r="A919" s="6"/>
    </row>
    <row r="920" spans="1:1" ht="12" customHeight="1" x14ac:dyDescent="0.2">
      <c r="A920" s="6"/>
    </row>
    <row r="921" spans="1:1" ht="12" customHeight="1" x14ac:dyDescent="0.2">
      <c r="A921" s="6"/>
    </row>
    <row r="922" spans="1:1" ht="12" customHeight="1" x14ac:dyDescent="0.2">
      <c r="A922" s="6"/>
    </row>
    <row r="923" spans="1:1" ht="12" customHeight="1" x14ac:dyDescent="0.2">
      <c r="A923" s="6"/>
    </row>
    <row r="924" spans="1:1" ht="12" customHeight="1" x14ac:dyDescent="0.2">
      <c r="A924" s="6"/>
    </row>
    <row r="925" spans="1:1" ht="12" customHeight="1" x14ac:dyDescent="0.2">
      <c r="A925" s="6"/>
    </row>
    <row r="926" spans="1:1" ht="12" customHeight="1" x14ac:dyDescent="0.2">
      <c r="A926" s="6"/>
    </row>
    <row r="927" spans="1:1" ht="12" customHeight="1" x14ac:dyDescent="0.2">
      <c r="A927" s="6"/>
    </row>
    <row r="928" spans="1:1" ht="12" customHeight="1" x14ac:dyDescent="0.2">
      <c r="A928" s="6"/>
    </row>
    <row r="929" spans="1:1" ht="12" customHeight="1" x14ac:dyDescent="0.2">
      <c r="A929" s="6"/>
    </row>
    <row r="930" spans="1:1" ht="12" customHeight="1" x14ac:dyDescent="0.2">
      <c r="A930" s="6"/>
    </row>
    <row r="931" spans="1:1" ht="12" customHeight="1" x14ac:dyDescent="0.2">
      <c r="A931" s="6"/>
    </row>
    <row r="932" spans="1:1" ht="12" customHeight="1" x14ac:dyDescent="0.2">
      <c r="A932" s="6"/>
    </row>
    <row r="933" spans="1:1" ht="12" customHeight="1" x14ac:dyDescent="0.2">
      <c r="A933" s="6"/>
    </row>
    <row r="934" spans="1:1" ht="12" customHeight="1" x14ac:dyDescent="0.2">
      <c r="A934" s="6"/>
    </row>
    <row r="935" spans="1:1" ht="12" customHeight="1" x14ac:dyDescent="0.2">
      <c r="A935" s="6"/>
    </row>
    <row r="936" spans="1:1" ht="12" customHeight="1" x14ac:dyDescent="0.2">
      <c r="A936" s="6"/>
    </row>
    <row r="937" spans="1:1" ht="12" customHeight="1" x14ac:dyDescent="0.2">
      <c r="A937" s="6"/>
    </row>
    <row r="938" spans="1:1" ht="12" customHeight="1" x14ac:dyDescent="0.2">
      <c r="A938" s="6"/>
    </row>
    <row r="939" spans="1:1" ht="12" customHeight="1" x14ac:dyDescent="0.2">
      <c r="A939" s="6"/>
    </row>
    <row r="940" spans="1:1" ht="12" customHeight="1" x14ac:dyDescent="0.2">
      <c r="A940" s="6"/>
    </row>
    <row r="941" spans="1:1" ht="12" customHeight="1" x14ac:dyDescent="0.2">
      <c r="A941" s="6"/>
    </row>
    <row r="942" spans="1:1" ht="12" customHeight="1" x14ac:dyDescent="0.2">
      <c r="A942" s="6"/>
    </row>
    <row r="943" spans="1:1" ht="12" customHeight="1" x14ac:dyDescent="0.2">
      <c r="A943" s="6"/>
    </row>
    <row r="944" spans="1:1" ht="12" customHeight="1" x14ac:dyDescent="0.2">
      <c r="A944" s="6"/>
    </row>
    <row r="945" spans="1:1" ht="12" customHeight="1" x14ac:dyDescent="0.2">
      <c r="A945" s="6"/>
    </row>
    <row r="946" spans="1:1" ht="12" customHeight="1" x14ac:dyDescent="0.2">
      <c r="A946" s="6"/>
    </row>
    <row r="947" spans="1:1" ht="12" customHeight="1" x14ac:dyDescent="0.2">
      <c r="A947" s="6"/>
    </row>
    <row r="948" spans="1:1" ht="12" customHeight="1" x14ac:dyDescent="0.2">
      <c r="A948" s="6"/>
    </row>
    <row r="949" spans="1:1" ht="12" customHeight="1" x14ac:dyDescent="0.2">
      <c r="A949" s="6"/>
    </row>
    <row r="950" spans="1:1" ht="12" customHeight="1" x14ac:dyDescent="0.2">
      <c r="A950" s="6"/>
    </row>
    <row r="951" spans="1:1" ht="12" customHeight="1" x14ac:dyDescent="0.2">
      <c r="A951" s="6"/>
    </row>
    <row r="952" spans="1:1" ht="12" customHeight="1" x14ac:dyDescent="0.2">
      <c r="A952" s="6"/>
    </row>
    <row r="953" spans="1:1" ht="12" customHeight="1" x14ac:dyDescent="0.2">
      <c r="A953" s="6"/>
    </row>
    <row r="954" spans="1:1" ht="12" customHeight="1" x14ac:dyDescent="0.2">
      <c r="A954" s="6"/>
    </row>
    <row r="955" spans="1:1" ht="12" customHeight="1" x14ac:dyDescent="0.2">
      <c r="A955" s="6"/>
    </row>
    <row r="956" spans="1:1" ht="12" customHeight="1" x14ac:dyDescent="0.2">
      <c r="A956" s="6"/>
    </row>
    <row r="957" spans="1:1" ht="12" customHeight="1" x14ac:dyDescent="0.2">
      <c r="A957" s="6"/>
    </row>
    <row r="958" spans="1:1" ht="12" customHeight="1" x14ac:dyDescent="0.2">
      <c r="A958" s="6"/>
    </row>
    <row r="959" spans="1:1" ht="12" customHeight="1" x14ac:dyDescent="0.2">
      <c r="A959" s="6"/>
    </row>
    <row r="960" spans="1:1" ht="12" customHeight="1" x14ac:dyDescent="0.2">
      <c r="A960" s="6"/>
    </row>
    <row r="961" spans="1:1" ht="12" customHeight="1" x14ac:dyDescent="0.2">
      <c r="A961" s="6"/>
    </row>
    <row r="962" spans="1:1" ht="12" customHeight="1" x14ac:dyDescent="0.2">
      <c r="A962" s="6"/>
    </row>
    <row r="963" spans="1:1" ht="12" customHeight="1" x14ac:dyDescent="0.2">
      <c r="A963" s="6"/>
    </row>
    <row r="964" spans="1:1" ht="12" customHeight="1" x14ac:dyDescent="0.2">
      <c r="A964" s="6"/>
    </row>
    <row r="965" spans="1:1" ht="12" customHeight="1" x14ac:dyDescent="0.2">
      <c r="A965" s="6"/>
    </row>
    <row r="966" spans="1:1" ht="12" customHeight="1" x14ac:dyDescent="0.2">
      <c r="A966" s="6"/>
    </row>
    <row r="967" spans="1:1" ht="12" customHeight="1" x14ac:dyDescent="0.2">
      <c r="A967" s="6"/>
    </row>
    <row r="968" spans="1:1" ht="12" customHeight="1" x14ac:dyDescent="0.2">
      <c r="A968" s="6"/>
    </row>
    <row r="969" spans="1:1" ht="12" customHeight="1" x14ac:dyDescent="0.2">
      <c r="A969" s="6"/>
    </row>
    <row r="970" spans="1:1" ht="12" customHeight="1" x14ac:dyDescent="0.2">
      <c r="A970" s="6"/>
    </row>
    <row r="971" spans="1:1" ht="12" customHeight="1" x14ac:dyDescent="0.2">
      <c r="A971" s="6"/>
    </row>
    <row r="972" spans="1:1" ht="12" customHeight="1" x14ac:dyDescent="0.2">
      <c r="A972" s="6"/>
    </row>
    <row r="973" spans="1:1" ht="12" customHeight="1" x14ac:dyDescent="0.2">
      <c r="A973" s="6"/>
    </row>
    <row r="974" spans="1:1" ht="12" customHeight="1" x14ac:dyDescent="0.2">
      <c r="A974" s="6"/>
    </row>
    <row r="975" spans="1:1" ht="12" customHeight="1" x14ac:dyDescent="0.2">
      <c r="A975" s="6"/>
    </row>
    <row r="976" spans="1:1" ht="12" customHeight="1" x14ac:dyDescent="0.2">
      <c r="A976" s="6"/>
    </row>
    <row r="977" spans="1:1" ht="12" customHeight="1" x14ac:dyDescent="0.2">
      <c r="A977" s="6"/>
    </row>
    <row r="978" spans="1:1" ht="12" customHeight="1" x14ac:dyDescent="0.2">
      <c r="A978" s="6"/>
    </row>
    <row r="979" spans="1:1" ht="12" customHeight="1" x14ac:dyDescent="0.2">
      <c r="A979" s="6"/>
    </row>
    <row r="980" spans="1:1" ht="12" customHeight="1" x14ac:dyDescent="0.2">
      <c r="A980" s="6"/>
    </row>
    <row r="981" spans="1:1" ht="12" customHeight="1" x14ac:dyDescent="0.2">
      <c r="A981" s="6"/>
    </row>
    <row r="982" spans="1:1" ht="12" customHeight="1" x14ac:dyDescent="0.2">
      <c r="A982" s="6"/>
    </row>
    <row r="983" spans="1:1" ht="12" customHeight="1" x14ac:dyDescent="0.2">
      <c r="A983" s="6"/>
    </row>
    <row r="984" spans="1:1" ht="12" customHeight="1" x14ac:dyDescent="0.2">
      <c r="A984" s="6"/>
    </row>
    <row r="985" spans="1:1" ht="12" customHeight="1" x14ac:dyDescent="0.2">
      <c r="A985" s="6"/>
    </row>
    <row r="986" spans="1:1" ht="12" customHeight="1" x14ac:dyDescent="0.2">
      <c r="A986" s="6"/>
    </row>
    <row r="987" spans="1:1" ht="12" customHeight="1" x14ac:dyDescent="0.2">
      <c r="A987" s="6"/>
    </row>
    <row r="988" spans="1:1" ht="12" customHeight="1" x14ac:dyDescent="0.2">
      <c r="A988" s="6"/>
    </row>
    <row r="989" spans="1:1" ht="12" customHeight="1" x14ac:dyDescent="0.2">
      <c r="A989" s="6"/>
    </row>
    <row r="990" spans="1:1" ht="12" customHeight="1" x14ac:dyDescent="0.2">
      <c r="A990" s="6"/>
    </row>
    <row r="991" spans="1:1" ht="12" customHeight="1" x14ac:dyDescent="0.2">
      <c r="A991" s="6"/>
    </row>
    <row r="992" spans="1:1" ht="12" customHeight="1" x14ac:dyDescent="0.2">
      <c r="A992" s="6"/>
    </row>
    <row r="993" spans="1:1" ht="12" customHeight="1" x14ac:dyDescent="0.2">
      <c r="A993" s="6"/>
    </row>
    <row r="994" spans="1:1" ht="12" customHeight="1" x14ac:dyDescent="0.2">
      <c r="A994" s="6"/>
    </row>
    <row r="995" spans="1:1" ht="12" customHeight="1" x14ac:dyDescent="0.2">
      <c r="A995" s="6"/>
    </row>
    <row r="996" spans="1:1" ht="12" customHeight="1" x14ac:dyDescent="0.2">
      <c r="A996" s="6"/>
    </row>
    <row r="997" spans="1:1" ht="12" customHeight="1" x14ac:dyDescent="0.2">
      <c r="A997" s="6"/>
    </row>
    <row r="998" spans="1:1" ht="12" customHeight="1" x14ac:dyDescent="0.2">
      <c r="A998" s="6"/>
    </row>
    <row r="999" spans="1:1" ht="12" customHeight="1" x14ac:dyDescent="0.2">
      <c r="A999" s="6"/>
    </row>
    <row r="1000" spans="1:1" ht="12" customHeight="1" x14ac:dyDescent="0.2">
      <c r="A1000" s="6"/>
    </row>
  </sheetData>
  <mergeCells count="1">
    <mergeCell ref="A1:D1"/>
  </mergeCells>
  <dataValidations count="3">
    <dataValidation type="list" allowBlank="1" showErrorMessage="1" sqref="B61:D61 B71:D71" xr:uid="{00000000-0002-0000-0C00-000000000000}">
      <formula1>arbeiders</formula1>
    </dataValidation>
    <dataValidation type="list" allowBlank="1" showErrorMessage="1" sqref="B24:D24 B34:D34 B44:D44 B51:D51" xr:uid="{00000000-0002-0000-0C00-000001000000}">
      <formula1>artiesten</formula1>
    </dataValidation>
    <dataValidation type="list" allowBlank="1" showErrorMessage="1" sqref="B4:D4 B14:D14" xr:uid="{00000000-0002-0000-0C00-000002000000}">
      <formula1>bedienden</formula1>
    </dataValidation>
  </dataValidations>
  <pageMargins left="0.75" right="0.75" top="1" bottom="1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pageSetUpPr fitToPage="1"/>
  </sheetPr>
  <dimension ref="A1:Z1000"/>
  <sheetViews>
    <sheetView workbookViewId="0">
      <selection activeCell="C83" sqref="C83"/>
    </sheetView>
  </sheetViews>
  <sheetFormatPr defaultColWidth="14.5" defaultRowHeight="15" customHeight="1" x14ac:dyDescent="0.2"/>
  <cols>
    <col min="1" max="1" width="35.875" customWidth="1"/>
    <col min="2" max="2" width="22" customWidth="1"/>
    <col min="3" max="3" width="15.5" customWidth="1"/>
    <col min="4" max="4" width="26.5" customWidth="1"/>
    <col min="5" max="26" width="10.875" customWidth="1"/>
  </cols>
  <sheetData>
    <row r="1" spans="1:26" s="157" customFormat="1" ht="18" customHeight="1" x14ac:dyDescent="0.2">
      <c r="A1" s="181" t="s">
        <v>195</v>
      </c>
      <c r="B1" s="182"/>
      <c r="C1" s="182"/>
      <c r="D1" s="183"/>
    </row>
    <row r="2" spans="1:26" ht="12" customHeight="1" x14ac:dyDescent="0.2">
      <c r="A2" s="6"/>
      <c r="B2" s="4"/>
      <c r="C2" s="4"/>
      <c r="D2" s="4"/>
    </row>
    <row r="3" spans="1:26" ht="12" customHeight="1" x14ac:dyDescent="0.2">
      <c r="A3" s="6"/>
      <c r="C3" s="4"/>
      <c r="D3" s="4"/>
    </row>
    <row r="4" spans="1:26" ht="12" customHeight="1" x14ac:dyDescent="0.2">
      <c r="A4" s="15" t="s">
        <v>196</v>
      </c>
      <c r="B4" s="129" t="s">
        <v>197</v>
      </c>
      <c r="C4" s="129" t="s">
        <v>198</v>
      </c>
      <c r="D4" s="129" t="s">
        <v>199</v>
      </c>
    </row>
    <row r="5" spans="1:26" ht="12" customHeight="1" x14ac:dyDescent="0.2">
      <c r="A5" s="6" t="s">
        <v>140</v>
      </c>
      <c r="B5" s="98">
        <f>SUMIF(' TOTAAL 2026'!$C$4:$G$4,"prod1",' TOTAAL 2026'!$C5:$G5)</f>
        <v>0</v>
      </c>
      <c r="C5" s="98">
        <f>SUMIF(' TOTAAL 2026'!$C$4:$G$4,"prod2",' TOTAAL 2026'!$C5:$G5)</f>
        <v>0</v>
      </c>
      <c r="D5" s="98">
        <f>SUMIF(' TOTAAL 2026'!$C$4:$G$4,"prod3",' TOTAAL 2026'!$C5:$G5)</f>
        <v>0</v>
      </c>
    </row>
    <row r="6" spans="1:26" ht="12" customHeight="1" x14ac:dyDescent="0.2">
      <c r="A6" s="6" t="s">
        <v>141</v>
      </c>
      <c r="B6" s="98">
        <f>SUMIF(' TOTAAL 2026'!$C$4:$G$4,"prod1",' TOTAAL 2026'!$C6:$G6)</f>
        <v>0</v>
      </c>
      <c r="C6" s="98">
        <f>SUMIF(' TOTAAL 2026'!$C$4:$G$4,"prod2",' TOTAAL 2026'!$C6:$G6)</f>
        <v>0</v>
      </c>
      <c r="D6" s="98">
        <f>SUMIF(' TOTAAL 2026'!$C$4:$G$4,"prod3",' TOTAAL 2026'!$C6:$G6)</f>
        <v>0</v>
      </c>
    </row>
    <row r="7" spans="1:26" ht="12" customHeight="1" x14ac:dyDescent="0.2">
      <c r="A7" s="6" t="s">
        <v>142</v>
      </c>
      <c r="B7" s="98">
        <f>SUMIF(' TOTAAL 2026'!$C$4:$G$4,"prod1",' TOTAAL 2026'!$C7:$G7)</f>
        <v>0</v>
      </c>
      <c r="C7" s="98">
        <f>SUMIF(' TOTAAL 2026'!$C$4:$G$4,"prod2",' TOTAAL 2026'!$C7:$G7)</f>
        <v>0</v>
      </c>
      <c r="D7" s="98">
        <f>SUMIF(' TOTAAL 2026'!$C$4:$G$4,"prod3",' TOTAAL 2026'!$C7:$G7)</f>
        <v>0</v>
      </c>
    </row>
    <row r="8" spans="1:26" ht="12" customHeight="1" x14ac:dyDescent="0.2">
      <c r="A8" s="6" t="s">
        <v>143</v>
      </c>
      <c r="B8" s="98">
        <f>SUMIF(' TOTAAL 2026'!$C$4:$G$4,"prod1",' TOTAAL 2026'!$C8:$G8)</f>
        <v>0</v>
      </c>
      <c r="C8" s="98">
        <f>SUMIF(' TOTAAL 2026'!$C$4:$G$4,"prod2",' TOTAAL 2026'!$C8:$G8)</f>
        <v>0</v>
      </c>
      <c r="D8" s="98">
        <f>SUMIF(' TOTAAL 2026'!$C$4:$G$4,"prod3",' TOTAAL 2026'!$C8:$G8)</f>
        <v>0</v>
      </c>
    </row>
    <row r="9" spans="1:26" ht="12" customHeight="1" x14ac:dyDescent="0.2">
      <c r="A9" s="6" t="s">
        <v>144</v>
      </c>
      <c r="B9" s="98">
        <f>SUMIF(' TOTAAL 2026'!$C$4:$G$4,"prod1",' TOTAAL 2026'!$C9:$G9)</f>
        <v>0</v>
      </c>
      <c r="C9" s="98">
        <f>SUMIF(' TOTAAL 2026'!$C$4:$G$4,"prod2",' TOTAAL 2026'!$C9:$G9)</f>
        <v>0</v>
      </c>
      <c r="D9" s="98">
        <f>SUMIF(' TOTAAL 2026'!$C$4:$G$4,"prod3",' TOTAAL 2026'!$C9:$G9)</f>
        <v>0</v>
      </c>
    </row>
    <row r="10" spans="1:26" ht="12" customHeight="1" x14ac:dyDescent="0.2">
      <c r="A10" s="6"/>
      <c r="B10" s="118">
        <f t="shared" ref="B10:D10" si="0">SUM(B5:B9)</f>
        <v>0</v>
      </c>
      <c r="C10" s="118">
        <f t="shared" si="0"/>
        <v>0</v>
      </c>
      <c r="D10" s="118">
        <f t="shared" si="0"/>
        <v>0</v>
      </c>
    </row>
    <row r="11" spans="1:26" ht="12" customHeight="1" x14ac:dyDescent="0.2">
      <c r="A11" s="109" t="s">
        <v>92</v>
      </c>
      <c r="B11" s="111">
        <f>SUMIF(' TOTAAL 2026'!$C$4:$G$4,"prod1",' TOTAAL 2026'!$C11:$G11)</f>
        <v>0</v>
      </c>
      <c r="C11" s="112">
        <f>SUMIF(' TOTAAL 2026'!$C$4:$G$4,"prod2",' TOTAAL 2026'!$C11:$G11)</f>
        <v>0</v>
      </c>
      <c r="D11" s="113">
        <f>SUMIF(' TOTAAL 2026'!$C$4:$G$4,"prod3",' TOTAAL 2026'!$C11:$G11)</f>
        <v>0</v>
      </c>
    </row>
    <row r="12" spans="1:26" ht="12" customHeight="1" x14ac:dyDescent="0.2">
      <c r="A12" s="6"/>
    </row>
    <row r="13" spans="1:26" ht="12" customHeight="1" x14ac:dyDescent="0.2">
      <c r="A13" s="6"/>
      <c r="B13" s="6"/>
      <c r="C13" s="4"/>
      <c r="D13" s="4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5" t="s">
        <v>200</v>
      </c>
      <c r="B14" s="129" t="s">
        <v>197</v>
      </c>
      <c r="C14" s="129" t="s">
        <v>198</v>
      </c>
      <c r="D14" s="129" t="s">
        <v>199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6" t="s">
        <v>140</v>
      </c>
      <c r="B15" s="98">
        <f>SUMIF(' TOTAAL 2026'!$C$16:$G$16,"prod1",' TOTAAL 2026'!$C17:$G17)</f>
        <v>0</v>
      </c>
      <c r="C15" s="98">
        <f>SUMIF(' TOTAAL 2026'!$C$16:$G$16,"prod2",' TOTAAL 2026'!$C17:$G17)</f>
        <v>0</v>
      </c>
      <c r="D15" s="98">
        <f>SUMIF(' TOTAAL 2026'!$C$16:$G$16,"prod3",' TOTAAL 2026'!$C17:$G17)</f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" customHeight="1" x14ac:dyDescent="0.2">
      <c r="A16" s="6" t="s">
        <v>141</v>
      </c>
      <c r="B16" s="98">
        <f>SUMIF(' TOTAAL 2026'!$C$16:$G$16,"prod1",' TOTAAL 2026'!$C18:$G18)</f>
        <v>0</v>
      </c>
      <c r="C16" s="98">
        <f>SUMIF(' TOTAAL 2026'!$C$16:$G$16,"prod2",' TOTAAL 2026'!$C18:$G18)</f>
        <v>0</v>
      </c>
      <c r="D16" s="98">
        <f>SUMIF(' TOTAAL 2026'!$C$16:$G$16,"prod3",' TOTAAL 2026'!$C18:$G18)</f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" customHeight="1" x14ac:dyDescent="0.2">
      <c r="A17" s="6" t="s">
        <v>142</v>
      </c>
      <c r="B17" s="98">
        <f>SUMIF(' TOTAAL 2026'!$C$16:$G$16,"prod1",' TOTAAL 2026'!$C19:$G19)</f>
        <v>0</v>
      </c>
      <c r="C17" s="98">
        <f>SUMIF(' TOTAAL 2026'!$C$16:$G$16,"prod2",' TOTAAL 2026'!$C19:$G19)</f>
        <v>0</v>
      </c>
      <c r="D17" s="98">
        <f>SUMIF(' TOTAAL 2026'!$C$16:$G$16,"prod3",' TOTAAL 2026'!$C19:$G19)</f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" customHeight="1" x14ac:dyDescent="0.2">
      <c r="A18" s="6" t="s">
        <v>143</v>
      </c>
      <c r="B18" s="98">
        <f>SUMIF(' TOTAAL 2026'!$C$16:$G$16,"prod1",' TOTAAL 2026'!$C20:$G20)</f>
        <v>0</v>
      </c>
      <c r="C18" s="98">
        <f>SUMIF(' TOTAAL 2026'!$C$16:$G$16,"prod2",' TOTAAL 2026'!$C20:$G20)</f>
        <v>0</v>
      </c>
      <c r="D18" s="98">
        <f>SUMIF(' TOTAAL 2026'!$C$16:$G$16,"prod3",' TOTAAL 2026'!$C20:$G20)</f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" customHeight="1" x14ac:dyDescent="0.2">
      <c r="A19" s="6" t="s">
        <v>144</v>
      </c>
      <c r="B19" s="98">
        <f>SUMIF(' TOTAAL 2026'!$C$16:$G$16,"prod1",' TOTAAL 2026'!$C21:$G21)</f>
        <v>0</v>
      </c>
      <c r="C19" s="98">
        <f>SUMIF(' TOTAAL 2026'!$C$16:$G$16,"prod2",' TOTAAL 2026'!$C21:$G21)</f>
        <v>0</v>
      </c>
      <c r="D19" s="98">
        <f>SUMIF(' TOTAAL 2026'!$C$16:$G$16,"prod3",' TOTAAL 2026'!$C21:$G21)</f>
        <v>0</v>
      </c>
    </row>
    <row r="20" spans="1:26" ht="12" customHeight="1" x14ac:dyDescent="0.2">
      <c r="A20" s="6"/>
      <c r="B20" s="118">
        <f t="shared" ref="B20:D20" si="1">SUM(B15:B19)</f>
        <v>0</v>
      </c>
      <c r="C20" s="118">
        <f t="shared" si="1"/>
        <v>0</v>
      </c>
      <c r="D20" s="118">
        <f t="shared" si="1"/>
        <v>0</v>
      </c>
    </row>
    <row r="21" spans="1:26" ht="12" customHeight="1" x14ac:dyDescent="0.2">
      <c r="A21" s="130" t="s">
        <v>92</v>
      </c>
      <c r="B21" s="111">
        <f>SUMIF(' TOTAAL 2026'!$C$16:$G$16,"prod1",' TOTAAL 2026'!$C23:$G23)</f>
        <v>0</v>
      </c>
      <c r="C21" s="111">
        <f>SUMIF(' TOTAAL 2026'!$C$16:$G$16,"prod2",' TOTAAL 2026'!$C23:$G23)</f>
        <v>0</v>
      </c>
      <c r="D21" s="111">
        <f>SUMIF(' TOTAAL 2026'!$C$16:$G$16,"prod3",' TOTAAL 2026'!$C23:$G23)</f>
        <v>0</v>
      </c>
    </row>
    <row r="22" spans="1:26" ht="12" customHeight="1" x14ac:dyDescent="0.2">
      <c r="A22" s="6"/>
      <c r="B22" s="116"/>
      <c r="C22" s="116"/>
      <c r="D22" s="11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6"/>
      <c r="B23" s="6"/>
      <c r="C23" s="116"/>
      <c r="D23" s="11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" customHeight="1" x14ac:dyDescent="0.2">
      <c r="A24" s="15" t="s">
        <v>201</v>
      </c>
      <c r="B24" s="129" t="s">
        <v>197</v>
      </c>
      <c r="C24" s="129" t="s">
        <v>198</v>
      </c>
      <c r="D24" s="129" t="s">
        <v>199</v>
      </c>
    </row>
    <row r="25" spans="1:26" ht="12" customHeight="1" x14ac:dyDescent="0.2">
      <c r="A25" s="6" t="s">
        <v>140</v>
      </c>
      <c r="B25" s="98">
        <f>SUMIF(' TOTAAL 2026'!$C$28:$G$28,"prod1",' TOTAAL 2026'!$C29:$G29)</f>
        <v>0</v>
      </c>
      <c r="C25" s="98">
        <f>SUMIF(' TOTAAL 2026'!$C$28:$G$28,"prod2",' TOTAAL 2026'!$C29:$G29)</f>
        <v>0</v>
      </c>
      <c r="D25" s="98">
        <f>SUMIF(' TOTAAL 2026'!$C$28:$G$28,"prod3",' TOTAAL 2026'!$C29:$G29)</f>
        <v>0</v>
      </c>
    </row>
    <row r="26" spans="1:26" ht="12" customHeight="1" x14ac:dyDescent="0.2">
      <c r="A26" s="6" t="s">
        <v>141</v>
      </c>
      <c r="B26" s="98">
        <f>SUMIF(' TOTAAL 2026'!$C$28:$G$28,"prod1",' TOTAAL 2026'!$C30:$G30)</f>
        <v>0</v>
      </c>
      <c r="C26" s="98">
        <f>SUMIF(' TOTAAL 2026'!$C$28:$G$28,"prod2",' TOTAAL 2026'!$C30:$G30)</f>
        <v>0</v>
      </c>
      <c r="D26" s="98">
        <f>SUMIF(' TOTAAL 2026'!$C$28:$G$28,"prod3",' TOTAAL 2026'!$C30:$G30)</f>
        <v>0</v>
      </c>
    </row>
    <row r="27" spans="1:26" ht="12" customHeight="1" x14ac:dyDescent="0.2">
      <c r="A27" s="6" t="s">
        <v>142</v>
      </c>
      <c r="B27" s="98">
        <f>SUMIF(' TOTAAL 2026'!$C$28:$G$28,"prod1",' TOTAAL 2026'!$C31:$G31)</f>
        <v>0</v>
      </c>
      <c r="C27" s="98">
        <f>SUMIF(' TOTAAL 2026'!$C$28:$G$28,"prod2",' TOTAAL 2026'!$C31:$G31)</f>
        <v>0</v>
      </c>
      <c r="D27" s="98">
        <f>SUMIF(' TOTAAL 2026'!$C$28:$G$28,"prod3",' TOTAAL 2026'!$C31:$G31)</f>
        <v>0</v>
      </c>
    </row>
    <row r="28" spans="1:26" ht="12" customHeight="1" x14ac:dyDescent="0.2">
      <c r="A28" s="6" t="s">
        <v>143</v>
      </c>
      <c r="B28" s="98">
        <f>SUMIF(' TOTAAL 2026'!$C$28:$G$28,"prod1",' TOTAAL 2026'!$C32:$G32)</f>
        <v>0</v>
      </c>
      <c r="C28" s="98">
        <f>SUMIF(' TOTAAL 2026'!$C$28:$G$28,"prod2",' TOTAAL 2026'!$C32:$G32)</f>
        <v>0</v>
      </c>
      <c r="D28" s="98">
        <f>SUMIF(' TOTAAL 2026'!$C$28:$G$28,"prod3",' TOTAAL 2026'!$C32:$G32)</f>
        <v>0</v>
      </c>
    </row>
    <row r="29" spans="1:26" ht="12" customHeight="1" x14ac:dyDescent="0.2">
      <c r="A29" s="6" t="s">
        <v>144</v>
      </c>
      <c r="B29" s="98">
        <f>SUMIF(' TOTAAL 2026'!$C$28:$G$28,"prod1",' TOTAAL 2026'!$C33:$G33)</f>
        <v>0</v>
      </c>
      <c r="C29" s="98">
        <f>SUMIF(' TOTAAL 2026'!$C$28:$G$28,"prod2",' TOTAAL 2026'!$C33:$G33)</f>
        <v>0</v>
      </c>
      <c r="D29" s="98">
        <f>SUMIF(' TOTAAL 2026'!$C$28:$G$28,"prod3",' TOTAAL 2026'!$C33:$G33)</f>
        <v>0</v>
      </c>
    </row>
    <row r="30" spans="1:26" ht="12" customHeight="1" x14ac:dyDescent="0.2">
      <c r="A30" s="6"/>
      <c r="B30" s="118">
        <f t="shared" ref="B30:D30" si="2">SUM(B25:B29)</f>
        <v>0</v>
      </c>
      <c r="C30" s="118">
        <f t="shared" si="2"/>
        <v>0</v>
      </c>
      <c r="D30" s="118">
        <f t="shared" si="2"/>
        <v>0</v>
      </c>
    </row>
    <row r="31" spans="1:26" ht="12" customHeight="1" x14ac:dyDescent="0.2">
      <c r="A31" s="109" t="s">
        <v>92</v>
      </c>
      <c r="B31" s="111">
        <f>SUMIF(' TOTAAL 2026'!$C$28:$G$28,"prod1",' TOTAAL 2026'!$C35:$G35)</f>
        <v>0</v>
      </c>
      <c r="C31" s="112">
        <f>SUMIF(' TOTAAL 2026'!$C$28:$G$28,"prod2",' TOTAAL 2026'!$C35:$G35)</f>
        <v>0</v>
      </c>
      <c r="D31" s="113">
        <f>SUMIF(' TOTAAL 2026'!$C$28:$G$28,"prod3",' TOTAAL 2026'!$C35:$G35)</f>
        <v>0</v>
      </c>
    </row>
    <row r="32" spans="1:26" ht="12" customHeight="1" x14ac:dyDescent="0.2">
      <c r="A32" s="6"/>
    </row>
    <row r="33" spans="1:4" ht="12" customHeight="1" x14ac:dyDescent="0.2">
      <c r="A33" s="6"/>
      <c r="C33" s="4"/>
      <c r="D33" s="4"/>
    </row>
    <row r="34" spans="1:4" ht="12" customHeight="1" x14ac:dyDescent="0.2">
      <c r="A34" s="15" t="s">
        <v>202</v>
      </c>
      <c r="B34" s="129" t="s">
        <v>197</v>
      </c>
      <c r="C34" s="129" t="s">
        <v>198</v>
      </c>
      <c r="D34" s="129" t="s">
        <v>199</v>
      </c>
    </row>
    <row r="35" spans="1:4" ht="12" customHeight="1" x14ac:dyDescent="0.2">
      <c r="A35" s="6" t="s">
        <v>140</v>
      </c>
      <c r="B35" s="98">
        <f>SUMIF(' TOTAAL 2026'!$C$40:$G$40,"prod1",' TOTAAL 2026'!$C41:$G41)</f>
        <v>0</v>
      </c>
      <c r="C35" s="98">
        <f>SUMIF(' TOTAAL 2026'!$C$40:$G$40,"prod2",' TOTAAL 2026'!$C41:$G41)</f>
        <v>0</v>
      </c>
      <c r="D35" s="98">
        <f>SUMIF(' TOTAAL 2026'!$C$40:$G$40,"prod3",' TOTAAL 2026'!$C41:$G41)</f>
        <v>0</v>
      </c>
    </row>
    <row r="36" spans="1:4" ht="12" customHeight="1" x14ac:dyDescent="0.2">
      <c r="A36" s="6" t="s">
        <v>141</v>
      </c>
      <c r="B36" s="98">
        <f>SUMIF(' TOTAAL 2026'!$C$40:$G$40,"prod1",' TOTAAL 2026'!$C42:$G42)</f>
        <v>0</v>
      </c>
      <c r="C36" s="98">
        <f>SUMIF(' TOTAAL 2026'!$C$40:$G$40,"prod2",' TOTAAL 2026'!$C42:$G42)</f>
        <v>0</v>
      </c>
      <c r="D36" s="98">
        <f>SUMIF(' TOTAAL 2026'!$C$40:$G$40,"prod3",' TOTAAL 2026'!$C42:$G42)</f>
        <v>0</v>
      </c>
    </row>
    <row r="37" spans="1:4" ht="12" customHeight="1" x14ac:dyDescent="0.2">
      <c r="A37" s="6" t="s">
        <v>142</v>
      </c>
      <c r="B37" s="98">
        <f>SUMIF(' TOTAAL 2026'!$C$40:$G$40,"prod1",' TOTAAL 2026'!$C43:$G43)</f>
        <v>0</v>
      </c>
      <c r="C37" s="98">
        <f>SUMIF(' TOTAAL 2026'!$C$40:$G$40,"prod2",' TOTAAL 2026'!$C43:$G43)</f>
        <v>0</v>
      </c>
      <c r="D37" s="98">
        <f>SUMIF(' TOTAAL 2026'!$C$40:$G$40,"prod3",' TOTAAL 2026'!$C43:$G43)</f>
        <v>0</v>
      </c>
    </row>
    <row r="38" spans="1:4" ht="12" customHeight="1" x14ac:dyDescent="0.2">
      <c r="A38" s="6" t="s">
        <v>143</v>
      </c>
      <c r="B38" s="98">
        <f>SUMIF(' TOTAAL 2026'!$C$40:$G$40,"prod1",' TOTAAL 2026'!$C44:$G44)</f>
        <v>0</v>
      </c>
      <c r="C38" s="98">
        <f>SUMIF(' TOTAAL 2026'!$C$40:$G$40,"prod2",' TOTAAL 2026'!$C44:$G44)</f>
        <v>0</v>
      </c>
      <c r="D38" s="98">
        <f>SUMIF(' TOTAAL 2026'!$C$40:$G$40,"prod3",' TOTAAL 2026'!$C44:$G44)</f>
        <v>0</v>
      </c>
    </row>
    <row r="39" spans="1:4" ht="12" customHeight="1" x14ac:dyDescent="0.2">
      <c r="A39" s="6" t="s">
        <v>144</v>
      </c>
      <c r="B39" s="98">
        <f>SUMIF(' TOTAAL 2026'!$C$40:$G$40,"prod1",' TOTAAL 2026'!$C45:$G45)</f>
        <v>0</v>
      </c>
      <c r="C39" s="98">
        <f>SUMIF(' TOTAAL 2026'!$C$40:$G$40,"prod2",' TOTAAL 2026'!$C45:$G45)</f>
        <v>0</v>
      </c>
      <c r="D39" s="98">
        <f>SUMIF(' TOTAAL 2026'!$C$40:$G$40,"prod3",' TOTAAL 2026'!$C45:$G45)</f>
        <v>0</v>
      </c>
    </row>
    <row r="40" spans="1:4" ht="12" customHeight="1" x14ac:dyDescent="0.2">
      <c r="A40" s="6"/>
      <c r="B40" s="118">
        <f t="shared" ref="B40:D40" si="3">SUM(B35:B39)</f>
        <v>0</v>
      </c>
      <c r="C40" s="118">
        <f t="shared" si="3"/>
        <v>0</v>
      </c>
      <c r="D40" s="118">
        <f t="shared" si="3"/>
        <v>0</v>
      </c>
    </row>
    <row r="41" spans="1:4" ht="12" customHeight="1" x14ac:dyDescent="0.2">
      <c r="A41" s="109" t="s">
        <v>92</v>
      </c>
      <c r="B41" s="111">
        <f>SUMIF(' TOTAAL 2026'!$C$40:$G$40,"prod1",' TOTAAL 2026'!$C47:$G47)</f>
        <v>0</v>
      </c>
      <c r="C41" s="112">
        <f>SUMIF(' TOTAAL 2026'!$C$40:$G$40,"prod2",' TOTAAL 2026'!$C47:$G47)</f>
        <v>0</v>
      </c>
      <c r="D41" s="113">
        <f>SUMIF(' TOTAAL 2026'!$C$40:$G$40,"prod3",' TOTAAL 2026'!$C47:$G47)</f>
        <v>0</v>
      </c>
    </row>
    <row r="42" spans="1:4" ht="12" customHeight="1" x14ac:dyDescent="0.2">
      <c r="A42" s="6"/>
      <c r="B42" s="116"/>
      <c r="C42" s="116"/>
      <c r="D42" s="116"/>
    </row>
    <row r="43" spans="1:4" ht="12" customHeight="1" x14ac:dyDescent="0.2">
      <c r="A43" s="6"/>
      <c r="C43" s="4"/>
      <c r="D43" s="4"/>
    </row>
    <row r="44" spans="1:4" ht="12" customHeight="1" x14ac:dyDescent="0.2">
      <c r="A44" s="15" t="s">
        <v>203</v>
      </c>
      <c r="B44" s="129" t="s">
        <v>197</v>
      </c>
      <c r="C44" s="129" t="s">
        <v>198</v>
      </c>
      <c r="D44" s="129" t="s">
        <v>199</v>
      </c>
    </row>
    <row r="45" spans="1:4" ht="12" customHeight="1" x14ac:dyDescent="0.2">
      <c r="A45" s="6" t="s">
        <v>140</v>
      </c>
      <c r="B45" s="98">
        <f>SUMIF(' TOTAAL 2026'!$C52:$G52,"prod1",' TOTAAL 2026'!$C53:$G53)</f>
        <v>0</v>
      </c>
      <c r="C45" s="98">
        <f>SUMIF(' TOTAAL 2026'!$C52:$G52,"prod2",' TOTAAL 2026'!$C53:$G53)</f>
        <v>0</v>
      </c>
      <c r="D45" s="98">
        <f>SUMIF(' TOTAAL 2026'!$C52:$G52,"prod3",' TOTAAL 2026'!$C53:$G53)</f>
        <v>0</v>
      </c>
    </row>
    <row r="46" spans="1:4" ht="12" customHeight="1" x14ac:dyDescent="0.2">
      <c r="A46" s="6" t="s">
        <v>141</v>
      </c>
      <c r="B46" s="98">
        <f>SUMIF(' TOTAAL 2026'!$C53:$G53,"prod1",' TOTAAL 2026'!$C54:$G54)</f>
        <v>0</v>
      </c>
      <c r="C46" s="98">
        <f>SUMIF(' TOTAAL 2026'!$C52:$G52,"prod2",' TOTAAL 2026'!$C54:$G54)</f>
        <v>0</v>
      </c>
      <c r="D46" s="98">
        <f>SUMIF(' TOTAAL 2026'!$C52:$G52,"prod3",' TOTAAL 2026'!$C54:$G54)</f>
        <v>0</v>
      </c>
    </row>
    <row r="47" spans="1:4" ht="12" customHeight="1" x14ac:dyDescent="0.2">
      <c r="A47" s="6"/>
      <c r="B47" s="118">
        <f t="shared" ref="B47:D47" si="4">SUM(B45:B46)</f>
        <v>0</v>
      </c>
      <c r="C47" s="118">
        <f t="shared" si="4"/>
        <v>0</v>
      </c>
      <c r="D47" s="118">
        <f t="shared" si="4"/>
        <v>0</v>
      </c>
    </row>
    <row r="48" spans="1:4" ht="12" customHeight="1" x14ac:dyDescent="0.2">
      <c r="A48" s="109" t="s">
        <v>92</v>
      </c>
      <c r="B48" s="111">
        <f>SUMIF(' TOTAAL 2026'!$C52:$G52,"prod1",' TOTAAL 2026'!$C56:$G56)</f>
        <v>0</v>
      </c>
      <c r="C48" s="112">
        <f>SUMIF(' TOTAAL 2026'!$C52:$G52,"prod2",' TOTAAL 2026'!$C56:$G56)</f>
        <v>0</v>
      </c>
      <c r="D48" s="113">
        <f>SUMIF(' TOTAAL 2026'!$C52:$G52,"prod3",' TOTAAL 2026'!$C56:$G56)</f>
        <v>0</v>
      </c>
    </row>
    <row r="49" spans="1:26" ht="12" customHeight="1" x14ac:dyDescent="0.2">
      <c r="A49" s="6"/>
      <c r="B49" s="116"/>
      <c r="C49" s="116"/>
      <c r="D49" s="116"/>
    </row>
    <row r="50" spans="1:26" ht="12" customHeight="1" x14ac:dyDescent="0.2">
      <c r="A50" s="6"/>
      <c r="C50" s="4"/>
      <c r="D50" s="4"/>
    </row>
    <row r="51" spans="1:26" ht="12" customHeight="1" x14ac:dyDescent="0.2">
      <c r="A51" s="15" t="s">
        <v>204</v>
      </c>
      <c r="B51" s="129" t="s">
        <v>197</v>
      </c>
      <c r="C51" s="129" t="s">
        <v>198</v>
      </c>
      <c r="D51" s="129" t="s">
        <v>199</v>
      </c>
    </row>
    <row r="52" spans="1:26" ht="12" customHeight="1" x14ac:dyDescent="0.2">
      <c r="A52" s="6" t="s">
        <v>140</v>
      </c>
      <c r="B52" s="98">
        <f>SUMIF(' TOTAAL 2026'!$C$61:$G$61,"prod1",' TOTAAL 2026'!$C62:$G62)</f>
        <v>0</v>
      </c>
      <c r="C52" s="98">
        <f>SUMIF(' TOTAAL 2026'!$C$61:$G$61,"prod2",' TOTAAL 2026'!$C62:$G62)</f>
        <v>0</v>
      </c>
      <c r="D52" s="98">
        <f>SUMIF(' TOTAAL 2026'!$C$61:$G$61,"prod3",' TOTAAL 2026'!$C62:$G62)</f>
        <v>0</v>
      </c>
    </row>
    <row r="53" spans="1:26" ht="12" customHeight="1" x14ac:dyDescent="0.2">
      <c r="A53" s="6" t="s">
        <v>141</v>
      </c>
      <c r="B53" s="98">
        <f>SUMIF(' TOTAAL 2026'!$C$61:$G$61,"prod1",' TOTAAL 2026'!$C63:$G63)</f>
        <v>0</v>
      </c>
      <c r="C53" s="98">
        <f>SUMIF(' TOTAAL 2026'!$C$61:$G$61,"prod2",' TOTAAL 2026'!$C63:$G63)</f>
        <v>0</v>
      </c>
      <c r="D53" s="98">
        <f>SUMIF(' TOTAAL 2026'!$C$61:$G$61,"prod3",' TOTAAL 2026'!$C63:$G63)</f>
        <v>0</v>
      </c>
    </row>
    <row r="54" spans="1:26" ht="12" customHeight="1" x14ac:dyDescent="0.2">
      <c r="A54" s="6" t="s">
        <v>142</v>
      </c>
      <c r="B54" s="98">
        <f>SUMIF(' TOTAAL 2026'!$C$61:$G$61,"prod1",' TOTAAL 2026'!$C64:$G64)</f>
        <v>0</v>
      </c>
      <c r="C54" s="98">
        <f>SUMIF(' TOTAAL 2026'!$C$61:$G$61,"prod2",' TOTAAL 2026'!$C64:$G64)</f>
        <v>0</v>
      </c>
      <c r="D54" s="98">
        <f>SUMIF(' TOTAAL 2026'!$C$61:$G$61,"prod3",' TOTAAL 2026'!$C64:$G64)</f>
        <v>0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" customHeight="1" x14ac:dyDescent="0.2">
      <c r="A55" s="6" t="s">
        <v>143</v>
      </c>
      <c r="B55" s="98">
        <f>SUMIF(' TOTAAL 2026'!$C$61:$G$61,"prod1",' TOTAAL 2026'!$C65:$G65)</f>
        <v>0</v>
      </c>
      <c r="C55" s="98">
        <f>SUMIF(' TOTAAL 2026'!$C$61:$G$61,"prod2",' TOTAAL 2026'!$C65:$G65)</f>
        <v>0</v>
      </c>
      <c r="D55" s="98">
        <f>SUMIF(' TOTAAL 2026'!$C$61:$G$61,"prod3",' TOTAAL 2026'!$C65:$G65)</f>
        <v>0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" customHeight="1" x14ac:dyDescent="0.2">
      <c r="A56" s="6" t="s">
        <v>144</v>
      </c>
      <c r="B56" s="98">
        <f>SUMIF(' TOTAAL 2026'!$C$61:$G$61,"prod1",' TOTAAL 2026'!$C66:$G66)</f>
        <v>0</v>
      </c>
      <c r="C56" s="98">
        <f>SUMIF(' TOTAAL 2026'!$C$61:$G$61,"prod2",' TOTAAL 2026'!$C66:$G66)</f>
        <v>0</v>
      </c>
      <c r="D56" s="98">
        <f>SUMIF(' TOTAAL 2026'!$C$61:$G$61,"prod3",' TOTAAL 2026'!$C66:$G66)</f>
        <v>0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" customHeight="1" x14ac:dyDescent="0.2">
      <c r="A57" s="6"/>
      <c r="B57" s="118">
        <f t="shared" ref="B57:D57" si="5">SUM(B52:B56)</f>
        <v>0</v>
      </c>
      <c r="C57" s="118">
        <f t="shared" si="5"/>
        <v>0</v>
      </c>
      <c r="D57" s="118">
        <f t="shared" si="5"/>
        <v>0</v>
      </c>
    </row>
    <row r="58" spans="1:26" ht="12" customHeight="1" x14ac:dyDescent="0.2">
      <c r="A58" s="109" t="s">
        <v>92</v>
      </c>
      <c r="B58" s="131">
        <f>SUMIF(' TOTAAL 2026'!$C$61:$G$61,"prod1",' TOTAAL 2026'!$C68:$G68)</f>
        <v>0</v>
      </c>
      <c r="C58" s="131">
        <f>SUMIF(' TOTAAL 2026'!$C$61:$G$61,"prod2",' TOTAAL 2026'!$C68:$G68)</f>
        <v>0</v>
      </c>
      <c r="D58" s="131">
        <f>SUMIF(' TOTAAL 2026'!$C$61:$G$61,"prod3",' TOTAAL 2026'!$C68:$G68)</f>
        <v>0</v>
      </c>
    </row>
    <row r="59" spans="1:26" ht="12" customHeight="1" x14ac:dyDescent="0.2">
      <c r="A59" s="6"/>
    </row>
    <row r="60" spans="1:26" ht="12" customHeight="1" x14ac:dyDescent="0.2">
      <c r="A60" s="6"/>
    </row>
    <row r="61" spans="1:26" ht="12" customHeight="1" x14ac:dyDescent="0.2">
      <c r="A61" s="15" t="s">
        <v>205</v>
      </c>
      <c r="B61" s="129" t="s">
        <v>197</v>
      </c>
      <c r="C61" s="129" t="s">
        <v>198</v>
      </c>
      <c r="D61" s="129" t="s">
        <v>199</v>
      </c>
    </row>
    <row r="62" spans="1:26" ht="12" customHeight="1" x14ac:dyDescent="0.2">
      <c r="A62" s="6" t="s">
        <v>140</v>
      </c>
      <c r="B62" s="98">
        <f>SUMIF(' TOTAAL 2026'!$C$73:$G$73,"prod1",' TOTAAL 2026'!$C74:$G74)</f>
        <v>0</v>
      </c>
      <c r="C62" s="98">
        <f>SUMIF(' TOTAAL 2026'!$C$73:$G$73,"prod2",' TOTAAL 2026'!$C74:$G74)</f>
        <v>0</v>
      </c>
      <c r="D62" s="98">
        <f>SUMIF(' TOTAAL 2026'!$C$73:$G$73,"prod3",' TOTAAL 2026'!$C74:$G74)</f>
        <v>0</v>
      </c>
    </row>
    <row r="63" spans="1:26" ht="12" customHeight="1" x14ac:dyDescent="0.2">
      <c r="A63" s="6" t="s">
        <v>141</v>
      </c>
      <c r="B63" s="98">
        <f>SUMIF(' TOTAAL 2026'!$C$73:$G$73,"prod1",' TOTAAL 2026'!$C75:$G75)</f>
        <v>0</v>
      </c>
      <c r="C63" s="98">
        <f>SUMIF(' TOTAAL 2026'!$C$73:$G$73,"prod2",' TOTAAL 2026'!$C75:$G75)</f>
        <v>0</v>
      </c>
      <c r="D63" s="98">
        <f>SUMIF(' TOTAAL 2026'!$C$73:$G$73,"prod3",' TOTAAL 2026'!$C75:$G75)</f>
        <v>0</v>
      </c>
    </row>
    <row r="64" spans="1:26" ht="12" customHeight="1" x14ac:dyDescent="0.2">
      <c r="A64" s="6" t="s">
        <v>142</v>
      </c>
      <c r="B64" s="98">
        <f>SUMIF(' TOTAAL 2026'!$C$73:$G$73,"prod1",' TOTAAL 2026'!$C76:$G76)</f>
        <v>0</v>
      </c>
      <c r="C64" s="98">
        <f>SUMIF(' TOTAAL 2026'!$C$73:$G$73,"prod2",' TOTAAL 2026'!$C76:$G76)</f>
        <v>0</v>
      </c>
      <c r="D64" s="98">
        <f>SUMIF(' TOTAAL 2026'!$C$73:$G$73,"prod3",' TOTAAL 2026'!$C76:$G76)</f>
        <v>0</v>
      </c>
    </row>
    <row r="65" spans="1:4" ht="12" customHeight="1" x14ac:dyDescent="0.2">
      <c r="A65" s="6" t="s">
        <v>143</v>
      </c>
      <c r="B65" s="98">
        <f>SUMIF(' TOTAAL 2026'!$C$73:$G$73,"prod1",' TOTAAL 2026'!$C77:$G77)</f>
        <v>0</v>
      </c>
      <c r="C65" s="98">
        <f>SUMIF(' TOTAAL 2026'!$C$73:$G$73,"prod2",' TOTAAL 2026'!$C77:$G77)</f>
        <v>0</v>
      </c>
      <c r="D65" s="98">
        <f>SUMIF(' TOTAAL 2026'!$C$73:$G$73,"prod3",' TOTAAL 2026'!$C77:$G77)</f>
        <v>0</v>
      </c>
    </row>
    <row r="66" spans="1:4" ht="12" customHeight="1" x14ac:dyDescent="0.2">
      <c r="A66" s="6" t="s">
        <v>144</v>
      </c>
      <c r="B66" s="98">
        <f>SUMIF(' TOTAAL 2026'!$C$73:$G$73,"prod1",' TOTAAL 2026'!$C78:$G78)</f>
        <v>0</v>
      </c>
      <c r="C66" s="98">
        <f>SUMIF(' TOTAAL 2026'!$C$73:$G$73,"prod2",' TOTAAL 2026'!$C78:$G78)</f>
        <v>0</v>
      </c>
      <c r="D66" s="98">
        <f>SUMIF(' TOTAAL 2026'!$C$73:$G$73,"prod3",' TOTAAL 2026'!$C78:$G78)</f>
        <v>0</v>
      </c>
    </row>
    <row r="67" spans="1:4" ht="12" customHeight="1" x14ac:dyDescent="0.2">
      <c r="A67" s="6"/>
      <c r="B67" s="118">
        <f t="shared" ref="B67:D67" si="6">SUM(B62:B66)</f>
        <v>0</v>
      </c>
      <c r="C67" s="118">
        <f t="shared" si="6"/>
        <v>0</v>
      </c>
      <c r="D67" s="118">
        <f t="shared" si="6"/>
        <v>0</v>
      </c>
    </row>
    <row r="68" spans="1:4" ht="12" customHeight="1" x14ac:dyDescent="0.2">
      <c r="A68" s="109" t="s">
        <v>92</v>
      </c>
      <c r="B68" s="112">
        <f>SUMIF(' TOTAAL 2026'!$C$73:$G$73,"prod1",' TOTAAL 2026'!$C80:$G80)</f>
        <v>0</v>
      </c>
      <c r="C68" s="112">
        <f>SUMIF(' TOTAAL 2026'!$C$73:$G$73,"prod2",' TOTAAL 2026'!$C80:$G80)</f>
        <v>0</v>
      </c>
      <c r="D68" s="113">
        <f>SUMIF(' TOTAAL 2026'!$C$73:$G$73,"prod3",' TOTAAL 2026'!$C80:$G80)</f>
        <v>0</v>
      </c>
    </row>
    <row r="69" spans="1:4" ht="12" customHeight="1" x14ac:dyDescent="0.2">
      <c r="A69" s="6"/>
    </row>
    <row r="70" spans="1:4" ht="12" customHeight="1" x14ac:dyDescent="0.2">
      <c r="A70" s="6"/>
      <c r="B70" s="6"/>
      <c r="C70" s="6"/>
      <c r="D70" s="6"/>
    </row>
    <row r="71" spans="1:4" ht="12" customHeight="1" x14ac:dyDescent="0.2">
      <c r="A71" s="15" t="s">
        <v>206</v>
      </c>
      <c r="B71" s="129" t="s">
        <v>197</v>
      </c>
      <c r="C71" s="129" t="s">
        <v>198</v>
      </c>
      <c r="D71" s="129" t="s">
        <v>199</v>
      </c>
    </row>
    <row r="72" spans="1:4" ht="12" customHeight="1" x14ac:dyDescent="0.2">
      <c r="A72" s="6" t="s">
        <v>140</v>
      </c>
      <c r="B72" s="98">
        <f>SUMIF(' TOTAAL 2026'!$C$85:$G$85,"prod1",' TOTAAL 2026'!$C86:$G86)</f>
        <v>0</v>
      </c>
      <c r="C72" s="98">
        <f>SUMIF(' TOTAAL 2026'!$C$85:$G$85,"prod2",' TOTAAL 2026'!$C86:$G86)</f>
        <v>0</v>
      </c>
      <c r="D72" s="98">
        <f>SUMIF(' TOTAAL 2026'!$C$85:$G$85,"prod3",' TOTAAL 2026'!$C86:$G86)</f>
        <v>0</v>
      </c>
    </row>
    <row r="73" spans="1:4" ht="12" customHeight="1" x14ac:dyDescent="0.2">
      <c r="A73" s="6" t="s">
        <v>141</v>
      </c>
      <c r="B73" s="98">
        <f>SUMIF(' TOTAAL 2026'!$C$85:$G$85,"prod1",' TOTAAL 2026'!$C87:$G87)</f>
        <v>0</v>
      </c>
      <c r="C73" s="98">
        <f>SUMIF(' TOTAAL 2026'!$C$85:$G$85,"prod2",' TOTAAL 2026'!$C87:$G87)</f>
        <v>0</v>
      </c>
      <c r="D73" s="98">
        <f>SUMIF(' TOTAAL 2026'!$C$85:$G$85,"prod3",' TOTAAL 2026'!$C87:$G87)</f>
        <v>0</v>
      </c>
    </row>
    <row r="74" spans="1:4" ht="12" customHeight="1" x14ac:dyDescent="0.2">
      <c r="A74" s="6"/>
      <c r="B74" s="118">
        <f t="shared" ref="B74:D74" si="7">SUM(B72:B73)</f>
        <v>0</v>
      </c>
      <c r="C74" s="118">
        <f t="shared" si="7"/>
        <v>0</v>
      </c>
      <c r="D74" s="118">
        <f t="shared" si="7"/>
        <v>0</v>
      </c>
    </row>
    <row r="75" spans="1:4" ht="12" customHeight="1" x14ac:dyDescent="0.2">
      <c r="A75" s="109" t="s">
        <v>92</v>
      </c>
      <c r="B75" s="112">
        <f>SUMIF(' TOTAAL 2026'!$C$85:$G$85,"prod1",' TOTAAL 2026'!$C89:$G89)</f>
        <v>0</v>
      </c>
      <c r="C75" s="112">
        <f>SUMIF(' TOTAAL 2026'!$C$85:$G$85,"prod2",' TOTAAL 2026'!$C89:$G89)</f>
        <v>0</v>
      </c>
      <c r="D75" s="113">
        <f>SUMIF(' TOTAAL 2026'!$C$85:$G$85,"prod3",' TOTAAL 2026'!$C89:$G89)</f>
        <v>0</v>
      </c>
    </row>
    <row r="76" spans="1:4" ht="12" customHeight="1" x14ac:dyDescent="0.2">
      <c r="A76" s="6"/>
    </row>
    <row r="77" spans="1:4" ht="12" customHeight="1" x14ac:dyDescent="0.2">
      <c r="A77" s="6"/>
    </row>
    <row r="78" spans="1:4" ht="12" customHeight="1" x14ac:dyDescent="0.2">
      <c r="A78" s="6"/>
    </row>
    <row r="79" spans="1:4" ht="12" customHeight="1" x14ac:dyDescent="0.2">
      <c r="A79" s="6"/>
    </row>
    <row r="80" spans="1:4" ht="12" customHeight="1" x14ac:dyDescent="0.2">
      <c r="A80" s="6"/>
    </row>
    <row r="81" spans="1:1" ht="12" customHeight="1" x14ac:dyDescent="0.2">
      <c r="A81" s="6"/>
    </row>
    <row r="82" spans="1:1" ht="12" customHeight="1" x14ac:dyDescent="0.2">
      <c r="A82" s="6"/>
    </row>
    <row r="83" spans="1:1" ht="12" customHeight="1" x14ac:dyDescent="0.2">
      <c r="A83" s="6"/>
    </row>
    <row r="84" spans="1:1" ht="12" customHeight="1" x14ac:dyDescent="0.2">
      <c r="A84" s="6"/>
    </row>
    <row r="85" spans="1:1" ht="12" customHeight="1" x14ac:dyDescent="0.2">
      <c r="A85" s="6"/>
    </row>
    <row r="86" spans="1:1" ht="12" customHeight="1" x14ac:dyDescent="0.2">
      <c r="A86" s="6"/>
    </row>
    <row r="87" spans="1:1" ht="12" customHeight="1" x14ac:dyDescent="0.2">
      <c r="A87" s="6"/>
    </row>
    <row r="88" spans="1:1" ht="12" customHeight="1" x14ac:dyDescent="0.2">
      <c r="A88" s="6"/>
    </row>
    <row r="89" spans="1:1" ht="12" customHeight="1" x14ac:dyDescent="0.2">
      <c r="A89" s="6"/>
    </row>
    <row r="90" spans="1:1" ht="12" customHeight="1" x14ac:dyDescent="0.2">
      <c r="A90" s="6"/>
    </row>
    <row r="91" spans="1:1" ht="12" customHeight="1" x14ac:dyDescent="0.2">
      <c r="A91" s="6"/>
    </row>
    <row r="92" spans="1:1" ht="12" customHeight="1" x14ac:dyDescent="0.2">
      <c r="A92" s="6"/>
    </row>
    <row r="93" spans="1:1" ht="12" customHeight="1" x14ac:dyDescent="0.2">
      <c r="A93" s="6"/>
    </row>
    <row r="94" spans="1:1" ht="12" customHeight="1" x14ac:dyDescent="0.2">
      <c r="A94" s="6"/>
    </row>
    <row r="95" spans="1:1" ht="12" customHeight="1" x14ac:dyDescent="0.2">
      <c r="A95" s="6"/>
    </row>
    <row r="96" spans="1:1" ht="12" customHeight="1" x14ac:dyDescent="0.2">
      <c r="A96" s="6"/>
    </row>
    <row r="97" spans="1:1" ht="12" customHeight="1" x14ac:dyDescent="0.2">
      <c r="A97" s="6"/>
    </row>
    <row r="98" spans="1:1" ht="12" customHeight="1" x14ac:dyDescent="0.2">
      <c r="A98" s="6"/>
    </row>
    <row r="99" spans="1:1" ht="12" customHeight="1" x14ac:dyDescent="0.2">
      <c r="A99" s="6"/>
    </row>
    <row r="100" spans="1:1" ht="12" customHeight="1" x14ac:dyDescent="0.2">
      <c r="A100" s="6"/>
    </row>
    <row r="101" spans="1:1" ht="12" customHeight="1" x14ac:dyDescent="0.2">
      <c r="A101" s="6"/>
    </row>
    <row r="102" spans="1:1" ht="12" customHeight="1" x14ac:dyDescent="0.2">
      <c r="A102" s="6"/>
    </row>
    <row r="103" spans="1:1" ht="12" customHeight="1" x14ac:dyDescent="0.2">
      <c r="A103" s="6"/>
    </row>
    <row r="104" spans="1:1" ht="12" customHeight="1" x14ac:dyDescent="0.2">
      <c r="A104" s="6"/>
    </row>
    <row r="105" spans="1:1" ht="12" customHeight="1" x14ac:dyDescent="0.2">
      <c r="A105" s="6"/>
    </row>
    <row r="106" spans="1:1" ht="12" customHeight="1" x14ac:dyDescent="0.2">
      <c r="A106" s="6"/>
    </row>
    <row r="107" spans="1:1" ht="12" customHeight="1" x14ac:dyDescent="0.2">
      <c r="A107" s="6"/>
    </row>
    <row r="108" spans="1:1" ht="12" customHeight="1" x14ac:dyDescent="0.2">
      <c r="A108" s="6"/>
    </row>
    <row r="109" spans="1:1" ht="12" customHeight="1" x14ac:dyDescent="0.2">
      <c r="A109" s="6"/>
    </row>
    <row r="110" spans="1:1" ht="12" customHeight="1" x14ac:dyDescent="0.2">
      <c r="A110" s="6"/>
    </row>
    <row r="111" spans="1:1" ht="12" customHeight="1" x14ac:dyDescent="0.2">
      <c r="A111" s="6"/>
    </row>
    <row r="112" spans="1:1" ht="12" customHeight="1" x14ac:dyDescent="0.2">
      <c r="A112" s="6"/>
    </row>
    <row r="113" spans="1:1" ht="12" customHeight="1" x14ac:dyDescent="0.2">
      <c r="A113" s="6"/>
    </row>
    <row r="114" spans="1:1" ht="12" customHeight="1" x14ac:dyDescent="0.2">
      <c r="A114" s="6"/>
    </row>
    <row r="115" spans="1:1" ht="12" customHeight="1" x14ac:dyDescent="0.2">
      <c r="A115" s="6"/>
    </row>
    <row r="116" spans="1:1" ht="12" customHeight="1" x14ac:dyDescent="0.2">
      <c r="A116" s="6"/>
    </row>
    <row r="117" spans="1:1" ht="12" customHeight="1" x14ac:dyDescent="0.2">
      <c r="A117" s="6"/>
    </row>
    <row r="118" spans="1:1" ht="12" customHeight="1" x14ac:dyDescent="0.2">
      <c r="A118" s="6"/>
    </row>
    <row r="119" spans="1:1" ht="12" customHeight="1" x14ac:dyDescent="0.2">
      <c r="A119" s="6"/>
    </row>
    <row r="120" spans="1:1" ht="12" customHeight="1" x14ac:dyDescent="0.2">
      <c r="A120" s="6"/>
    </row>
    <row r="121" spans="1:1" ht="12" customHeight="1" x14ac:dyDescent="0.2">
      <c r="A121" s="6"/>
    </row>
    <row r="122" spans="1:1" ht="12" customHeight="1" x14ac:dyDescent="0.2">
      <c r="A122" s="6"/>
    </row>
    <row r="123" spans="1:1" ht="12" customHeight="1" x14ac:dyDescent="0.2">
      <c r="A123" s="6"/>
    </row>
    <row r="124" spans="1:1" ht="12" customHeight="1" x14ac:dyDescent="0.2">
      <c r="A124" s="6"/>
    </row>
    <row r="125" spans="1:1" ht="12" customHeight="1" x14ac:dyDescent="0.2">
      <c r="A125" s="6"/>
    </row>
    <row r="126" spans="1:1" ht="12" customHeight="1" x14ac:dyDescent="0.2">
      <c r="A126" s="6"/>
    </row>
    <row r="127" spans="1:1" ht="12" customHeight="1" x14ac:dyDescent="0.2">
      <c r="A127" s="6"/>
    </row>
    <row r="128" spans="1:1" ht="12" customHeight="1" x14ac:dyDescent="0.2">
      <c r="A128" s="6"/>
    </row>
    <row r="129" spans="1:1" ht="12" customHeight="1" x14ac:dyDescent="0.2">
      <c r="A129" s="6"/>
    </row>
    <row r="130" spans="1:1" ht="12" customHeight="1" x14ac:dyDescent="0.2">
      <c r="A130" s="6"/>
    </row>
    <row r="131" spans="1:1" ht="12" customHeight="1" x14ac:dyDescent="0.2">
      <c r="A131" s="6"/>
    </row>
    <row r="132" spans="1:1" ht="12" customHeight="1" x14ac:dyDescent="0.2">
      <c r="A132" s="6"/>
    </row>
    <row r="133" spans="1:1" ht="12" customHeight="1" x14ac:dyDescent="0.2">
      <c r="A133" s="6"/>
    </row>
    <row r="134" spans="1:1" ht="12" customHeight="1" x14ac:dyDescent="0.2">
      <c r="A134" s="6"/>
    </row>
    <row r="135" spans="1:1" ht="12" customHeight="1" x14ac:dyDescent="0.2">
      <c r="A135" s="6"/>
    </row>
    <row r="136" spans="1:1" ht="12" customHeight="1" x14ac:dyDescent="0.2">
      <c r="A136" s="6"/>
    </row>
    <row r="137" spans="1:1" ht="12" customHeight="1" x14ac:dyDescent="0.2">
      <c r="A137" s="6"/>
    </row>
    <row r="138" spans="1:1" ht="12" customHeight="1" x14ac:dyDescent="0.2">
      <c r="A138" s="6"/>
    </row>
    <row r="139" spans="1:1" ht="12" customHeight="1" x14ac:dyDescent="0.2">
      <c r="A139" s="6"/>
    </row>
    <row r="140" spans="1:1" ht="12" customHeight="1" x14ac:dyDescent="0.2">
      <c r="A140" s="6"/>
    </row>
    <row r="141" spans="1:1" ht="12" customHeight="1" x14ac:dyDescent="0.2">
      <c r="A141" s="6"/>
    </row>
    <row r="142" spans="1:1" ht="12" customHeight="1" x14ac:dyDescent="0.2">
      <c r="A142" s="6"/>
    </row>
    <row r="143" spans="1:1" ht="12" customHeight="1" x14ac:dyDescent="0.2">
      <c r="A143" s="6"/>
    </row>
    <row r="144" spans="1:1" ht="12" customHeight="1" x14ac:dyDescent="0.2">
      <c r="A144" s="6"/>
    </row>
    <row r="145" spans="1:1" ht="12" customHeight="1" x14ac:dyDescent="0.2">
      <c r="A145" s="6"/>
    </row>
    <row r="146" spans="1:1" ht="12" customHeight="1" x14ac:dyDescent="0.2">
      <c r="A146" s="6"/>
    </row>
    <row r="147" spans="1:1" ht="12" customHeight="1" x14ac:dyDescent="0.2">
      <c r="A147" s="6"/>
    </row>
    <row r="148" spans="1:1" ht="12" customHeight="1" x14ac:dyDescent="0.2">
      <c r="A148" s="6"/>
    </row>
    <row r="149" spans="1:1" ht="12" customHeight="1" x14ac:dyDescent="0.2">
      <c r="A149" s="6"/>
    </row>
    <row r="150" spans="1:1" ht="12" customHeight="1" x14ac:dyDescent="0.2">
      <c r="A150" s="6"/>
    </row>
    <row r="151" spans="1:1" ht="12" customHeight="1" x14ac:dyDescent="0.2">
      <c r="A151" s="6"/>
    </row>
    <row r="152" spans="1:1" ht="12" customHeight="1" x14ac:dyDescent="0.2">
      <c r="A152" s="6"/>
    </row>
    <row r="153" spans="1:1" ht="12" customHeight="1" x14ac:dyDescent="0.2">
      <c r="A153" s="6"/>
    </row>
    <row r="154" spans="1:1" ht="12" customHeight="1" x14ac:dyDescent="0.2">
      <c r="A154" s="6"/>
    </row>
    <row r="155" spans="1:1" ht="12" customHeight="1" x14ac:dyDescent="0.2">
      <c r="A155" s="6"/>
    </row>
    <row r="156" spans="1:1" ht="12" customHeight="1" x14ac:dyDescent="0.2">
      <c r="A156" s="6"/>
    </row>
    <row r="157" spans="1:1" ht="12" customHeight="1" x14ac:dyDescent="0.2">
      <c r="A157" s="6"/>
    </row>
    <row r="158" spans="1:1" ht="12" customHeight="1" x14ac:dyDescent="0.2">
      <c r="A158" s="6"/>
    </row>
    <row r="159" spans="1:1" ht="12" customHeight="1" x14ac:dyDescent="0.2">
      <c r="A159" s="6"/>
    </row>
    <row r="160" spans="1:1" ht="12" customHeight="1" x14ac:dyDescent="0.2">
      <c r="A160" s="6"/>
    </row>
    <row r="161" spans="1:1" ht="12" customHeight="1" x14ac:dyDescent="0.2">
      <c r="A161" s="6"/>
    </row>
    <row r="162" spans="1:1" ht="12" customHeight="1" x14ac:dyDescent="0.2">
      <c r="A162" s="6"/>
    </row>
    <row r="163" spans="1:1" ht="12" customHeight="1" x14ac:dyDescent="0.2">
      <c r="A163" s="6"/>
    </row>
    <row r="164" spans="1:1" ht="12" customHeight="1" x14ac:dyDescent="0.2">
      <c r="A164" s="6"/>
    </row>
    <row r="165" spans="1:1" ht="12" customHeight="1" x14ac:dyDescent="0.2">
      <c r="A165" s="6"/>
    </row>
    <row r="166" spans="1:1" ht="12" customHeight="1" x14ac:dyDescent="0.2">
      <c r="A166" s="6"/>
    </row>
    <row r="167" spans="1:1" ht="12" customHeight="1" x14ac:dyDescent="0.2">
      <c r="A167" s="6"/>
    </row>
    <row r="168" spans="1:1" ht="12" customHeight="1" x14ac:dyDescent="0.2">
      <c r="A168" s="6"/>
    </row>
    <row r="169" spans="1:1" ht="12" customHeight="1" x14ac:dyDescent="0.2">
      <c r="A169" s="6"/>
    </row>
    <row r="170" spans="1:1" ht="12" customHeight="1" x14ac:dyDescent="0.2">
      <c r="A170" s="6"/>
    </row>
    <row r="171" spans="1:1" ht="12" customHeight="1" x14ac:dyDescent="0.2">
      <c r="A171" s="6"/>
    </row>
    <row r="172" spans="1:1" ht="12" customHeight="1" x14ac:dyDescent="0.2">
      <c r="A172" s="6"/>
    </row>
    <row r="173" spans="1:1" ht="12" customHeight="1" x14ac:dyDescent="0.2">
      <c r="A173" s="6"/>
    </row>
    <row r="174" spans="1:1" ht="12" customHeight="1" x14ac:dyDescent="0.2">
      <c r="A174" s="6"/>
    </row>
    <row r="175" spans="1:1" ht="12" customHeight="1" x14ac:dyDescent="0.2">
      <c r="A175" s="6"/>
    </row>
    <row r="176" spans="1:1" ht="12" customHeight="1" x14ac:dyDescent="0.2">
      <c r="A176" s="6"/>
    </row>
    <row r="177" spans="1:1" ht="12" customHeight="1" x14ac:dyDescent="0.2">
      <c r="A177" s="6"/>
    </row>
    <row r="178" spans="1:1" ht="12" customHeight="1" x14ac:dyDescent="0.2">
      <c r="A178" s="6"/>
    </row>
    <row r="179" spans="1:1" ht="12" customHeight="1" x14ac:dyDescent="0.2">
      <c r="A179" s="6"/>
    </row>
    <row r="180" spans="1:1" ht="12" customHeight="1" x14ac:dyDescent="0.2">
      <c r="A180" s="6"/>
    </row>
    <row r="181" spans="1:1" ht="12" customHeight="1" x14ac:dyDescent="0.2">
      <c r="A181" s="6"/>
    </row>
    <row r="182" spans="1:1" ht="12" customHeight="1" x14ac:dyDescent="0.2">
      <c r="A182" s="6"/>
    </row>
    <row r="183" spans="1:1" ht="12" customHeight="1" x14ac:dyDescent="0.2">
      <c r="A183" s="6"/>
    </row>
    <row r="184" spans="1:1" ht="12" customHeight="1" x14ac:dyDescent="0.2">
      <c r="A184" s="6"/>
    </row>
    <row r="185" spans="1:1" ht="12" customHeight="1" x14ac:dyDescent="0.2">
      <c r="A185" s="6"/>
    </row>
    <row r="186" spans="1:1" ht="12" customHeight="1" x14ac:dyDescent="0.2">
      <c r="A186" s="6"/>
    </row>
    <row r="187" spans="1:1" ht="12" customHeight="1" x14ac:dyDescent="0.2">
      <c r="A187" s="6"/>
    </row>
    <row r="188" spans="1:1" ht="12" customHeight="1" x14ac:dyDescent="0.2">
      <c r="A188" s="6"/>
    </row>
    <row r="189" spans="1:1" ht="12" customHeight="1" x14ac:dyDescent="0.2">
      <c r="A189" s="6"/>
    </row>
    <row r="190" spans="1:1" ht="12" customHeight="1" x14ac:dyDescent="0.2">
      <c r="A190" s="6"/>
    </row>
    <row r="191" spans="1:1" ht="12" customHeight="1" x14ac:dyDescent="0.2">
      <c r="A191" s="6"/>
    </row>
    <row r="192" spans="1:1" ht="12" customHeight="1" x14ac:dyDescent="0.2">
      <c r="A192" s="6"/>
    </row>
    <row r="193" spans="1:1" ht="12" customHeight="1" x14ac:dyDescent="0.2">
      <c r="A193" s="6"/>
    </row>
    <row r="194" spans="1:1" ht="12" customHeight="1" x14ac:dyDescent="0.2">
      <c r="A194" s="6"/>
    </row>
    <row r="195" spans="1:1" ht="12" customHeight="1" x14ac:dyDescent="0.2">
      <c r="A195" s="6"/>
    </row>
    <row r="196" spans="1:1" ht="12" customHeight="1" x14ac:dyDescent="0.2">
      <c r="A196" s="6"/>
    </row>
    <row r="197" spans="1:1" ht="12" customHeight="1" x14ac:dyDescent="0.2">
      <c r="A197" s="6"/>
    </row>
    <row r="198" spans="1:1" ht="12" customHeight="1" x14ac:dyDescent="0.2">
      <c r="A198" s="6"/>
    </row>
    <row r="199" spans="1:1" ht="12" customHeight="1" x14ac:dyDescent="0.2">
      <c r="A199" s="6"/>
    </row>
    <row r="200" spans="1:1" ht="12" customHeight="1" x14ac:dyDescent="0.2">
      <c r="A200" s="6"/>
    </row>
    <row r="201" spans="1:1" ht="12" customHeight="1" x14ac:dyDescent="0.2">
      <c r="A201" s="6"/>
    </row>
    <row r="202" spans="1:1" ht="12" customHeight="1" x14ac:dyDescent="0.2">
      <c r="A202" s="6"/>
    </row>
    <row r="203" spans="1:1" ht="12" customHeight="1" x14ac:dyDescent="0.2">
      <c r="A203" s="6"/>
    </row>
    <row r="204" spans="1:1" ht="12" customHeight="1" x14ac:dyDescent="0.2">
      <c r="A204" s="6"/>
    </row>
    <row r="205" spans="1:1" ht="12" customHeight="1" x14ac:dyDescent="0.2">
      <c r="A205" s="6"/>
    </row>
    <row r="206" spans="1:1" ht="12" customHeight="1" x14ac:dyDescent="0.2">
      <c r="A206" s="6"/>
    </row>
    <row r="207" spans="1:1" ht="12" customHeight="1" x14ac:dyDescent="0.2">
      <c r="A207" s="6"/>
    </row>
    <row r="208" spans="1:1" ht="12" customHeight="1" x14ac:dyDescent="0.2">
      <c r="A208" s="6"/>
    </row>
    <row r="209" spans="1:1" ht="12" customHeight="1" x14ac:dyDescent="0.2">
      <c r="A209" s="6"/>
    </row>
    <row r="210" spans="1:1" ht="12" customHeight="1" x14ac:dyDescent="0.2">
      <c r="A210" s="6"/>
    </row>
    <row r="211" spans="1:1" ht="12" customHeight="1" x14ac:dyDescent="0.2">
      <c r="A211" s="6"/>
    </row>
    <row r="212" spans="1:1" ht="12" customHeight="1" x14ac:dyDescent="0.2">
      <c r="A212" s="6"/>
    </row>
    <row r="213" spans="1:1" ht="12" customHeight="1" x14ac:dyDescent="0.2">
      <c r="A213" s="6"/>
    </row>
    <row r="214" spans="1:1" ht="12" customHeight="1" x14ac:dyDescent="0.2">
      <c r="A214" s="6"/>
    </row>
    <row r="215" spans="1:1" ht="12" customHeight="1" x14ac:dyDescent="0.2">
      <c r="A215" s="6"/>
    </row>
    <row r="216" spans="1:1" ht="12" customHeight="1" x14ac:dyDescent="0.2">
      <c r="A216" s="6"/>
    </row>
    <row r="217" spans="1:1" ht="12" customHeight="1" x14ac:dyDescent="0.2">
      <c r="A217" s="6"/>
    </row>
    <row r="218" spans="1:1" ht="12" customHeight="1" x14ac:dyDescent="0.2">
      <c r="A218" s="6"/>
    </row>
    <row r="219" spans="1:1" ht="12" customHeight="1" x14ac:dyDescent="0.2">
      <c r="A219" s="6"/>
    </row>
    <row r="220" spans="1:1" ht="12" customHeight="1" x14ac:dyDescent="0.2">
      <c r="A220" s="6"/>
    </row>
    <row r="221" spans="1:1" ht="12" customHeight="1" x14ac:dyDescent="0.2">
      <c r="A221" s="6"/>
    </row>
    <row r="222" spans="1:1" ht="12" customHeight="1" x14ac:dyDescent="0.2">
      <c r="A222" s="6"/>
    </row>
    <row r="223" spans="1:1" ht="12" customHeight="1" x14ac:dyDescent="0.2">
      <c r="A223" s="6"/>
    </row>
    <row r="224" spans="1:1" ht="12" customHeight="1" x14ac:dyDescent="0.2">
      <c r="A224" s="6"/>
    </row>
    <row r="225" spans="1:1" ht="12" customHeight="1" x14ac:dyDescent="0.2">
      <c r="A225" s="6"/>
    </row>
    <row r="226" spans="1:1" ht="12" customHeight="1" x14ac:dyDescent="0.2">
      <c r="A226" s="6"/>
    </row>
    <row r="227" spans="1:1" ht="12" customHeight="1" x14ac:dyDescent="0.2">
      <c r="A227" s="6"/>
    </row>
    <row r="228" spans="1:1" ht="12" customHeight="1" x14ac:dyDescent="0.2">
      <c r="A228" s="6"/>
    </row>
    <row r="229" spans="1:1" ht="12" customHeight="1" x14ac:dyDescent="0.2">
      <c r="A229" s="6"/>
    </row>
    <row r="230" spans="1:1" ht="12" customHeight="1" x14ac:dyDescent="0.2">
      <c r="A230" s="6"/>
    </row>
    <row r="231" spans="1:1" ht="12" customHeight="1" x14ac:dyDescent="0.2">
      <c r="A231" s="6"/>
    </row>
    <row r="232" spans="1:1" ht="12" customHeight="1" x14ac:dyDescent="0.2">
      <c r="A232" s="6"/>
    </row>
    <row r="233" spans="1:1" ht="12" customHeight="1" x14ac:dyDescent="0.2">
      <c r="A233" s="6"/>
    </row>
    <row r="234" spans="1:1" ht="12" customHeight="1" x14ac:dyDescent="0.2">
      <c r="A234" s="6"/>
    </row>
    <row r="235" spans="1:1" ht="12" customHeight="1" x14ac:dyDescent="0.2">
      <c r="A235" s="6"/>
    </row>
    <row r="236" spans="1:1" ht="12" customHeight="1" x14ac:dyDescent="0.2">
      <c r="A236" s="6"/>
    </row>
    <row r="237" spans="1:1" ht="12" customHeight="1" x14ac:dyDescent="0.2">
      <c r="A237" s="6"/>
    </row>
    <row r="238" spans="1:1" ht="12" customHeight="1" x14ac:dyDescent="0.2">
      <c r="A238" s="6"/>
    </row>
    <row r="239" spans="1:1" ht="12" customHeight="1" x14ac:dyDescent="0.2">
      <c r="A239" s="6"/>
    </row>
    <row r="240" spans="1:1" ht="12" customHeight="1" x14ac:dyDescent="0.2">
      <c r="A240" s="6"/>
    </row>
    <row r="241" spans="1:1" ht="12" customHeight="1" x14ac:dyDescent="0.2">
      <c r="A241" s="6"/>
    </row>
    <row r="242" spans="1:1" ht="12" customHeight="1" x14ac:dyDescent="0.2">
      <c r="A242" s="6"/>
    </row>
    <row r="243" spans="1:1" ht="12" customHeight="1" x14ac:dyDescent="0.2">
      <c r="A243" s="6"/>
    </row>
    <row r="244" spans="1:1" ht="12" customHeight="1" x14ac:dyDescent="0.2">
      <c r="A244" s="6"/>
    </row>
    <row r="245" spans="1:1" ht="12" customHeight="1" x14ac:dyDescent="0.2">
      <c r="A245" s="6"/>
    </row>
    <row r="246" spans="1:1" ht="12" customHeight="1" x14ac:dyDescent="0.2">
      <c r="A246" s="6"/>
    </row>
    <row r="247" spans="1:1" ht="12" customHeight="1" x14ac:dyDescent="0.2">
      <c r="A247" s="6"/>
    </row>
    <row r="248" spans="1:1" ht="12" customHeight="1" x14ac:dyDescent="0.2">
      <c r="A248" s="6"/>
    </row>
    <row r="249" spans="1:1" ht="12" customHeight="1" x14ac:dyDescent="0.2">
      <c r="A249" s="6"/>
    </row>
    <row r="250" spans="1:1" ht="12" customHeight="1" x14ac:dyDescent="0.2">
      <c r="A250" s="6"/>
    </row>
    <row r="251" spans="1:1" ht="12" customHeight="1" x14ac:dyDescent="0.2">
      <c r="A251" s="6"/>
    </row>
    <row r="252" spans="1:1" ht="12" customHeight="1" x14ac:dyDescent="0.2">
      <c r="A252" s="6"/>
    </row>
    <row r="253" spans="1:1" ht="12" customHeight="1" x14ac:dyDescent="0.2">
      <c r="A253" s="6"/>
    </row>
    <row r="254" spans="1:1" ht="12" customHeight="1" x14ac:dyDescent="0.2">
      <c r="A254" s="6"/>
    </row>
    <row r="255" spans="1:1" ht="12" customHeight="1" x14ac:dyDescent="0.2">
      <c r="A255" s="6"/>
    </row>
    <row r="256" spans="1:1" ht="12" customHeight="1" x14ac:dyDescent="0.2">
      <c r="A256" s="6"/>
    </row>
    <row r="257" spans="1:1" ht="12" customHeight="1" x14ac:dyDescent="0.2">
      <c r="A257" s="6"/>
    </row>
    <row r="258" spans="1:1" ht="12" customHeight="1" x14ac:dyDescent="0.2">
      <c r="A258" s="6"/>
    </row>
    <row r="259" spans="1:1" ht="12" customHeight="1" x14ac:dyDescent="0.2">
      <c r="A259" s="6"/>
    </row>
    <row r="260" spans="1:1" ht="12" customHeight="1" x14ac:dyDescent="0.2">
      <c r="A260" s="6"/>
    </row>
    <row r="261" spans="1:1" ht="12" customHeight="1" x14ac:dyDescent="0.2">
      <c r="A261" s="6"/>
    </row>
    <row r="262" spans="1:1" ht="12" customHeight="1" x14ac:dyDescent="0.2">
      <c r="A262" s="6"/>
    </row>
    <row r="263" spans="1:1" ht="12" customHeight="1" x14ac:dyDescent="0.2">
      <c r="A263" s="6"/>
    </row>
    <row r="264" spans="1:1" ht="12" customHeight="1" x14ac:dyDescent="0.2">
      <c r="A264" s="6"/>
    </row>
    <row r="265" spans="1:1" ht="12" customHeight="1" x14ac:dyDescent="0.2">
      <c r="A265" s="6"/>
    </row>
    <row r="266" spans="1:1" ht="12" customHeight="1" x14ac:dyDescent="0.2">
      <c r="A266" s="6"/>
    </row>
    <row r="267" spans="1:1" ht="12" customHeight="1" x14ac:dyDescent="0.2">
      <c r="A267" s="6"/>
    </row>
    <row r="268" spans="1:1" ht="12" customHeight="1" x14ac:dyDescent="0.2">
      <c r="A268" s="6"/>
    </row>
    <row r="269" spans="1:1" ht="12" customHeight="1" x14ac:dyDescent="0.2">
      <c r="A269" s="6"/>
    </row>
    <row r="270" spans="1:1" ht="12" customHeight="1" x14ac:dyDescent="0.2">
      <c r="A270" s="6"/>
    </row>
    <row r="271" spans="1:1" ht="12" customHeight="1" x14ac:dyDescent="0.2">
      <c r="A271" s="6"/>
    </row>
    <row r="272" spans="1:1" ht="12" customHeight="1" x14ac:dyDescent="0.2">
      <c r="A272" s="6"/>
    </row>
    <row r="273" spans="1:1" ht="12" customHeight="1" x14ac:dyDescent="0.2">
      <c r="A273" s="6"/>
    </row>
    <row r="274" spans="1:1" ht="12" customHeight="1" x14ac:dyDescent="0.2">
      <c r="A274" s="6"/>
    </row>
    <row r="275" spans="1:1" ht="12" customHeight="1" x14ac:dyDescent="0.2">
      <c r="A275" s="6"/>
    </row>
    <row r="276" spans="1:1" ht="12" customHeight="1" x14ac:dyDescent="0.2">
      <c r="A276" s="6"/>
    </row>
    <row r="277" spans="1:1" ht="12" customHeight="1" x14ac:dyDescent="0.2">
      <c r="A277" s="6"/>
    </row>
    <row r="278" spans="1:1" ht="12" customHeight="1" x14ac:dyDescent="0.2">
      <c r="A278" s="6"/>
    </row>
    <row r="279" spans="1:1" ht="12" customHeight="1" x14ac:dyDescent="0.2">
      <c r="A279" s="6"/>
    </row>
    <row r="280" spans="1:1" ht="12" customHeight="1" x14ac:dyDescent="0.2">
      <c r="A280" s="6"/>
    </row>
    <row r="281" spans="1:1" ht="12" customHeight="1" x14ac:dyDescent="0.2">
      <c r="A281" s="6"/>
    </row>
    <row r="282" spans="1:1" ht="12" customHeight="1" x14ac:dyDescent="0.2">
      <c r="A282" s="6"/>
    </row>
    <row r="283" spans="1:1" ht="12" customHeight="1" x14ac:dyDescent="0.2">
      <c r="A283" s="6"/>
    </row>
    <row r="284" spans="1:1" ht="12" customHeight="1" x14ac:dyDescent="0.2">
      <c r="A284" s="6"/>
    </row>
    <row r="285" spans="1:1" ht="12" customHeight="1" x14ac:dyDescent="0.2">
      <c r="A285" s="6"/>
    </row>
    <row r="286" spans="1:1" ht="12" customHeight="1" x14ac:dyDescent="0.2">
      <c r="A286" s="6"/>
    </row>
    <row r="287" spans="1:1" ht="12" customHeight="1" x14ac:dyDescent="0.2">
      <c r="A287" s="6"/>
    </row>
    <row r="288" spans="1:1" ht="12" customHeight="1" x14ac:dyDescent="0.2">
      <c r="A288" s="6"/>
    </row>
    <row r="289" spans="1:1" ht="12" customHeight="1" x14ac:dyDescent="0.2">
      <c r="A289" s="6"/>
    </row>
    <row r="290" spans="1:1" ht="12" customHeight="1" x14ac:dyDescent="0.2">
      <c r="A290" s="6"/>
    </row>
    <row r="291" spans="1:1" ht="12" customHeight="1" x14ac:dyDescent="0.2">
      <c r="A291" s="6"/>
    </row>
    <row r="292" spans="1:1" ht="12" customHeight="1" x14ac:dyDescent="0.2">
      <c r="A292" s="6"/>
    </row>
    <row r="293" spans="1:1" ht="12" customHeight="1" x14ac:dyDescent="0.2">
      <c r="A293" s="6"/>
    </row>
    <row r="294" spans="1:1" ht="12" customHeight="1" x14ac:dyDescent="0.2">
      <c r="A294" s="6"/>
    </row>
    <row r="295" spans="1:1" ht="12" customHeight="1" x14ac:dyDescent="0.2">
      <c r="A295" s="6"/>
    </row>
    <row r="296" spans="1:1" ht="12" customHeight="1" x14ac:dyDescent="0.2">
      <c r="A296" s="6"/>
    </row>
    <row r="297" spans="1:1" ht="12" customHeight="1" x14ac:dyDescent="0.2">
      <c r="A297" s="6"/>
    </row>
    <row r="298" spans="1:1" ht="12" customHeight="1" x14ac:dyDescent="0.2">
      <c r="A298" s="6"/>
    </row>
    <row r="299" spans="1:1" ht="12" customHeight="1" x14ac:dyDescent="0.2">
      <c r="A299" s="6"/>
    </row>
    <row r="300" spans="1:1" ht="12" customHeight="1" x14ac:dyDescent="0.2">
      <c r="A300" s="6"/>
    </row>
    <row r="301" spans="1:1" ht="12" customHeight="1" x14ac:dyDescent="0.2">
      <c r="A301" s="6"/>
    </row>
    <row r="302" spans="1:1" ht="12" customHeight="1" x14ac:dyDescent="0.2">
      <c r="A302" s="6"/>
    </row>
    <row r="303" spans="1:1" ht="12" customHeight="1" x14ac:dyDescent="0.2">
      <c r="A303" s="6"/>
    </row>
    <row r="304" spans="1:1" ht="12" customHeight="1" x14ac:dyDescent="0.2">
      <c r="A304" s="6"/>
    </row>
    <row r="305" spans="1:1" ht="12" customHeight="1" x14ac:dyDescent="0.2">
      <c r="A305" s="6"/>
    </row>
    <row r="306" spans="1:1" ht="12" customHeight="1" x14ac:dyDescent="0.2">
      <c r="A306" s="6"/>
    </row>
    <row r="307" spans="1:1" ht="12" customHeight="1" x14ac:dyDescent="0.2">
      <c r="A307" s="6"/>
    </row>
    <row r="308" spans="1:1" ht="12" customHeight="1" x14ac:dyDescent="0.2">
      <c r="A308" s="6"/>
    </row>
    <row r="309" spans="1:1" ht="12" customHeight="1" x14ac:dyDescent="0.2">
      <c r="A309" s="6"/>
    </row>
    <row r="310" spans="1:1" ht="12" customHeight="1" x14ac:dyDescent="0.2">
      <c r="A310" s="6"/>
    </row>
    <row r="311" spans="1:1" ht="12" customHeight="1" x14ac:dyDescent="0.2">
      <c r="A311" s="6"/>
    </row>
    <row r="312" spans="1:1" ht="12" customHeight="1" x14ac:dyDescent="0.2">
      <c r="A312" s="6"/>
    </row>
    <row r="313" spans="1:1" ht="12" customHeight="1" x14ac:dyDescent="0.2">
      <c r="A313" s="6"/>
    </row>
    <row r="314" spans="1:1" ht="12" customHeight="1" x14ac:dyDescent="0.2">
      <c r="A314" s="6"/>
    </row>
    <row r="315" spans="1:1" ht="12" customHeight="1" x14ac:dyDescent="0.2">
      <c r="A315" s="6"/>
    </row>
    <row r="316" spans="1:1" ht="12" customHeight="1" x14ac:dyDescent="0.2">
      <c r="A316" s="6"/>
    </row>
    <row r="317" spans="1:1" ht="12" customHeight="1" x14ac:dyDescent="0.2">
      <c r="A317" s="6"/>
    </row>
    <row r="318" spans="1:1" ht="12" customHeight="1" x14ac:dyDescent="0.2">
      <c r="A318" s="6"/>
    </row>
    <row r="319" spans="1:1" ht="12" customHeight="1" x14ac:dyDescent="0.2">
      <c r="A319" s="6"/>
    </row>
    <row r="320" spans="1:1" ht="12" customHeight="1" x14ac:dyDescent="0.2">
      <c r="A320" s="6"/>
    </row>
    <row r="321" spans="1:1" ht="12" customHeight="1" x14ac:dyDescent="0.2">
      <c r="A321" s="6"/>
    </row>
    <row r="322" spans="1:1" ht="12" customHeight="1" x14ac:dyDescent="0.2">
      <c r="A322" s="6"/>
    </row>
    <row r="323" spans="1:1" ht="12" customHeight="1" x14ac:dyDescent="0.2">
      <c r="A323" s="6"/>
    </row>
    <row r="324" spans="1:1" ht="12" customHeight="1" x14ac:dyDescent="0.2">
      <c r="A324" s="6"/>
    </row>
    <row r="325" spans="1:1" ht="12" customHeight="1" x14ac:dyDescent="0.2">
      <c r="A325" s="6"/>
    </row>
    <row r="326" spans="1:1" ht="12" customHeight="1" x14ac:dyDescent="0.2">
      <c r="A326" s="6"/>
    </row>
    <row r="327" spans="1:1" ht="12" customHeight="1" x14ac:dyDescent="0.2">
      <c r="A327" s="6"/>
    </row>
    <row r="328" spans="1:1" ht="12" customHeight="1" x14ac:dyDescent="0.2">
      <c r="A328" s="6"/>
    </row>
    <row r="329" spans="1:1" ht="12" customHeight="1" x14ac:dyDescent="0.2">
      <c r="A329" s="6"/>
    </row>
    <row r="330" spans="1:1" ht="12" customHeight="1" x14ac:dyDescent="0.2">
      <c r="A330" s="6"/>
    </row>
    <row r="331" spans="1:1" ht="12" customHeight="1" x14ac:dyDescent="0.2">
      <c r="A331" s="6"/>
    </row>
    <row r="332" spans="1:1" ht="12" customHeight="1" x14ac:dyDescent="0.2">
      <c r="A332" s="6"/>
    </row>
    <row r="333" spans="1:1" ht="12" customHeight="1" x14ac:dyDescent="0.2">
      <c r="A333" s="6"/>
    </row>
    <row r="334" spans="1:1" ht="12" customHeight="1" x14ac:dyDescent="0.2">
      <c r="A334" s="6"/>
    </row>
    <row r="335" spans="1:1" ht="12" customHeight="1" x14ac:dyDescent="0.2">
      <c r="A335" s="6"/>
    </row>
    <row r="336" spans="1:1" ht="12" customHeight="1" x14ac:dyDescent="0.2">
      <c r="A336" s="6"/>
    </row>
    <row r="337" spans="1:1" ht="12" customHeight="1" x14ac:dyDescent="0.2">
      <c r="A337" s="6"/>
    </row>
    <row r="338" spans="1:1" ht="12" customHeight="1" x14ac:dyDescent="0.2">
      <c r="A338" s="6"/>
    </row>
    <row r="339" spans="1:1" ht="12" customHeight="1" x14ac:dyDescent="0.2">
      <c r="A339" s="6"/>
    </row>
    <row r="340" spans="1:1" ht="12" customHeight="1" x14ac:dyDescent="0.2">
      <c r="A340" s="6"/>
    </row>
    <row r="341" spans="1:1" ht="12" customHeight="1" x14ac:dyDescent="0.2">
      <c r="A341" s="6"/>
    </row>
    <row r="342" spans="1:1" ht="12" customHeight="1" x14ac:dyDescent="0.2">
      <c r="A342" s="6"/>
    </row>
    <row r="343" spans="1:1" ht="12" customHeight="1" x14ac:dyDescent="0.2">
      <c r="A343" s="6"/>
    </row>
    <row r="344" spans="1:1" ht="12" customHeight="1" x14ac:dyDescent="0.2">
      <c r="A344" s="6"/>
    </row>
    <row r="345" spans="1:1" ht="12" customHeight="1" x14ac:dyDescent="0.2">
      <c r="A345" s="6"/>
    </row>
    <row r="346" spans="1:1" ht="12" customHeight="1" x14ac:dyDescent="0.2">
      <c r="A346" s="6"/>
    </row>
    <row r="347" spans="1:1" ht="12" customHeight="1" x14ac:dyDescent="0.2">
      <c r="A347" s="6"/>
    </row>
    <row r="348" spans="1:1" ht="12" customHeight="1" x14ac:dyDescent="0.2">
      <c r="A348" s="6"/>
    </row>
    <row r="349" spans="1:1" ht="12" customHeight="1" x14ac:dyDescent="0.2">
      <c r="A349" s="6"/>
    </row>
    <row r="350" spans="1:1" ht="12" customHeight="1" x14ac:dyDescent="0.2">
      <c r="A350" s="6"/>
    </row>
    <row r="351" spans="1:1" ht="12" customHeight="1" x14ac:dyDescent="0.2">
      <c r="A351" s="6"/>
    </row>
    <row r="352" spans="1:1" ht="12" customHeight="1" x14ac:dyDescent="0.2">
      <c r="A352" s="6"/>
    </row>
    <row r="353" spans="1:1" ht="12" customHeight="1" x14ac:dyDescent="0.2">
      <c r="A353" s="6"/>
    </row>
    <row r="354" spans="1:1" ht="12" customHeight="1" x14ac:dyDescent="0.2">
      <c r="A354" s="6"/>
    </row>
    <row r="355" spans="1:1" ht="12" customHeight="1" x14ac:dyDescent="0.2">
      <c r="A355" s="6"/>
    </row>
    <row r="356" spans="1:1" ht="12" customHeight="1" x14ac:dyDescent="0.2">
      <c r="A356" s="6"/>
    </row>
    <row r="357" spans="1:1" ht="12" customHeight="1" x14ac:dyDescent="0.2">
      <c r="A357" s="6"/>
    </row>
    <row r="358" spans="1:1" ht="12" customHeight="1" x14ac:dyDescent="0.2">
      <c r="A358" s="6"/>
    </row>
    <row r="359" spans="1:1" ht="12" customHeight="1" x14ac:dyDescent="0.2">
      <c r="A359" s="6"/>
    </row>
    <row r="360" spans="1:1" ht="12" customHeight="1" x14ac:dyDescent="0.2">
      <c r="A360" s="6"/>
    </row>
    <row r="361" spans="1:1" ht="12" customHeight="1" x14ac:dyDescent="0.2">
      <c r="A361" s="6"/>
    </row>
    <row r="362" spans="1:1" ht="12" customHeight="1" x14ac:dyDescent="0.2">
      <c r="A362" s="6"/>
    </row>
    <row r="363" spans="1:1" ht="12" customHeight="1" x14ac:dyDescent="0.2">
      <c r="A363" s="6"/>
    </row>
    <row r="364" spans="1:1" ht="12" customHeight="1" x14ac:dyDescent="0.2">
      <c r="A364" s="6"/>
    </row>
    <row r="365" spans="1:1" ht="12" customHeight="1" x14ac:dyDescent="0.2">
      <c r="A365" s="6"/>
    </row>
    <row r="366" spans="1:1" ht="12" customHeight="1" x14ac:dyDescent="0.2">
      <c r="A366" s="6"/>
    </row>
    <row r="367" spans="1:1" ht="12" customHeight="1" x14ac:dyDescent="0.2">
      <c r="A367" s="6"/>
    </row>
    <row r="368" spans="1:1" ht="12" customHeight="1" x14ac:dyDescent="0.2">
      <c r="A368" s="6"/>
    </row>
    <row r="369" spans="1:1" ht="12" customHeight="1" x14ac:dyDescent="0.2">
      <c r="A369" s="6"/>
    </row>
    <row r="370" spans="1:1" ht="12" customHeight="1" x14ac:dyDescent="0.2">
      <c r="A370" s="6"/>
    </row>
    <row r="371" spans="1:1" ht="12" customHeight="1" x14ac:dyDescent="0.2">
      <c r="A371" s="6"/>
    </row>
    <row r="372" spans="1:1" ht="12" customHeight="1" x14ac:dyDescent="0.2">
      <c r="A372" s="6"/>
    </row>
    <row r="373" spans="1:1" ht="12" customHeight="1" x14ac:dyDescent="0.2">
      <c r="A373" s="6"/>
    </row>
    <row r="374" spans="1:1" ht="12" customHeight="1" x14ac:dyDescent="0.2">
      <c r="A374" s="6"/>
    </row>
    <row r="375" spans="1:1" ht="12" customHeight="1" x14ac:dyDescent="0.2">
      <c r="A375" s="6"/>
    </row>
    <row r="376" spans="1:1" ht="12" customHeight="1" x14ac:dyDescent="0.2">
      <c r="A376" s="6"/>
    </row>
    <row r="377" spans="1:1" ht="12" customHeight="1" x14ac:dyDescent="0.2">
      <c r="A377" s="6"/>
    </row>
    <row r="378" spans="1:1" ht="12" customHeight="1" x14ac:dyDescent="0.2">
      <c r="A378" s="6"/>
    </row>
    <row r="379" spans="1:1" ht="12" customHeight="1" x14ac:dyDescent="0.2">
      <c r="A379" s="6"/>
    </row>
    <row r="380" spans="1:1" ht="12" customHeight="1" x14ac:dyDescent="0.2">
      <c r="A380" s="6"/>
    </row>
    <row r="381" spans="1:1" ht="12" customHeight="1" x14ac:dyDescent="0.2">
      <c r="A381" s="6"/>
    </row>
    <row r="382" spans="1:1" ht="12" customHeight="1" x14ac:dyDescent="0.2">
      <c r="A382" s="6"/>
    </row>
    <row r="383" spans="1:1" ht="12" customHeight="1" x14ac:dyDescent="0.2">
      <c r="A383" s="6"/>
    </row>
    <row r="384" spans="1:1" ht="12" customHeight="1" x14ac:dyDescent="0.2">
      <c r="A384" s="6"/>
    </row>
    <row r="385" spans="1:1" ht="12" customHeight="1" x14ac:dyDescent="0.2">
      <c r="A385" s="6"/>
    </row>
    <row r="386" spans="1:1" ht="12" customHeight="1" x14ac:dyDescent="0.2">
      <c r="A386" s="6"/>
    </row>
    <row r="387" spans="1:1" ht="12" customHeight="1" x14ac:dyDescent="0.2">
      <c r="A387" s="6"/>
    </row>
    <row r="388" spans="1:1" ht="12" customHeight="1" x14ac:dyDescent="0.2">
      <c r="A388" s="6"/>
    </row>
    <row r="389" spans="1:1" ht="12" customHeight="1" x14ac:dyDescent="0.2">
      <c r="A389" s="6"/>
    </row>
    <row r="390" spans="1:1" ht="12" customHeight="1" x14ac:dyDescent="0.2">
      <c r="A390" s="6"/>
    </row>
    <row r="391" spans="1:1" ht="12" customHeight="1" x14ac:dyDescent="0.2">
      <c r="A391" s="6"/>
    </row>
    <row r="392" spans="1:1" ht="12" customHeight="1" x14ac:dyDescent="0.2">
      <c r="A392" s="6"/>
    </row>
    <row r="393" spans="1:1" ht="12" customHeight="1" x14ac:dyDescent="0.2">
      <c r="A393" s="6"/>
    </row>
    <row r="394" spans="1:1" ht="12" customHeight="1" x14ac:dyDescent="0.2">
      <c r="A394" s="6"/>
    </row>
    <row r="395" spans="1:1" ht="12" customHeight="1" x14ac:dyDescent="0.2">
      <c r="A395" s="6"/>
    </row>
    <row r="396" spans="1:1" ht="12" customHeight="1" x14ac:dyDescent="0.2">
      <c r="A396" s="6"/>
    </row>
    <row r="397" spans="1:1" ht="12" customHeight="1" x14ac:dyDescent="0.2">
      <c r="A397" s="6"/>
    </row>
    <row r="398" spans="1:1" ht="12" customHeight="1" x14ac:dyDescent="0.2">
      <c r="A398" s="6"/>
    </row>
    <row r="399" spans="1:1" ht="12" customHeight="1" x14ac:dyDescent="0.2">
      <c r="A399" s="6"/>
    </row>
    <row r="400" spans="1:1" ht="12" customHeight="1" x14ac:dyDescent="0.2">
      <c r="A400" s="6"/>
    </row>
    <row r="401" spans="1:1" ht="12" customHeight="1" x14ac:dyDescent="0.2">
      <c r="A401" s="6"/>
    </row>
    <row r="402" spans="1:1" ht="12" customHeight="1" x14ac:dyDescent="0.2">
      <c r="A402" s="6"/>
    </row>
    <row r="403" spans="1:1" ht="12" customHeight="1" x14ac:dyDescent="0.2">
      <c r="A403" s="6"/>
    </row>
    <row r="404" spans="1:1" ht="12" customHeight="1" x14ac:dyDescent="0.2">
      <c r="A404" s="6"/>
    </row>
    <row r="405" spans="1:1" ht="12" customHeight="1" x14ac:dyDescent="0.2">
      <c r="A405" s="6"/>
    </row>
    <row r="406" spans="1:1" ht="12" customHeight="1" x14ac:dyDescent="0.2">
      <c r="A406" s="6"/>
    </row>
    <row r="407" spans="1:1" ht="12" customHeight="1" x14ac:dyDescent="0.2">
      <c r="A407" s="6"/>
    </row>
    <row r="408" spans="1:1" ht="12" customHeight="1" x14ac:dyDescent="0.2">
      <c r="A408" s="6"/>
    </row>
    <row r="409" spans="1:1" ht="12" customHeight="1" x14ac:dyDescent="0.2">
      <c r="A409" s="6"/>
    </row>
    <row r="410" spans="1:1" ht="12" customHeight="1" x14ac:dyDescent="0.2">
      <c r="A410" s="6"/>
    </row>
    <row r="411" spans="1:1" ht="12" customHeight="1" x14ac:dyDescent="0.2">
      <c r="A411" s="6"/>
    </row>
    <row r="412" spans="1:1" ht="12" customHeight="1" x14ac:dyDescent="0.2">
      <c r="A412" s="6"/>
    </row>
    <row r="413" spans="1:1" ht="12" customHeight="1" x14ac:dyDescent="0.2">
      <c r="A413" s="6"/>
    </row>
    <row r="414" spans="1:1" ht="12" customHeight="1" x14ac:dyDescent="0.2">
      <c r="A414" s="6"/>
    </row>
    <row r="415" spans="1:1" ht="12" customHeight="1" x14ac:dyDescent="0.2">
      <c r="A415" s="6"/>
    </row>
    <row r="416" spans="1:1" ht="12" customHeight="1" x14ac:dyDescent="0.2">
      <c r="A416" s="6"/>
    </row>
    <row r="417" spans="1:1" ht="12" customHeight="1" x14ac:dyDescent="0.2">
      <c r="A417" s="6"/>
    </row>
    <row r="418" spans="1:1" ht="12" customHeight="1" x14ac:dyDescent="0.2">
      <c r="A418" s="6"/>
    </row>
    <row r="419" spans="1:1" ht="12" customHeight="1" x14ac:dyDescent="0.2">
      <c r="A419" s="6"/>
    </row>
    <row r="420" spans="1:1" ht="12" customHeight="1" x14ac:dyDescent="0.2">
      <c r="A420" s="6"/>
    </row>
    <row r="421" spans="1:1" ht="12" customHeight="1" x14ac:dyDescent="0.2">
      <c r="A421" s="6"/>
    </row>
    <row r="422" spans="1:1" ht="12" customHeight="1" x14ac:dyDescent="0.2">
      <c r="A422" s="6"/>
    </row>
    <row r="423" spans="1:1" ht="12" customHeight="1" x14ac:dyDescent="0.2">
      <c r="A423" s="6"/>
    </row>
    <row r="424" spans="1:1" ht="12" customHeight="1" x14ac:dyDescent="0.2">
      <c r="A424" s="6"/>
    </row>
    <row r="425" spans="1:1" ht="12" customHeight="1" x14ac:dyDescent="0.2">
      <c r="A425" s="6"/>
    </row>
    <row r="426" spans="1:1" ht="12" customHeight="1" x14ac:dyDescent="0.2">
      <c r="A426" s="6"/>
    </row>
    <row r="427" spans="1:1" ht="12" customHeight="1" x14ac:dyDescent="0.2">
      <c r="A427" s="6"/>
    </row>
    <row r="428" spans="1:1" ht="12" customHeight="1" x14ac:dyDescent="0.2">
      <c r="A428" s="6"/>
    </row>
    <row r="429" spans="1:1" ht="12" customHeight="1" x14ac:dyDescent="0.2">
      <c r="A429" s="6"/>
    </row>
    <row r="430" spans="1:1" ht="12" customHeight="1" x14ac:dyDescent="0.2">
      <c r="A430" s="6"/>
    </row>
    <row r="431" spans="1:1" ht="12" customHeight="1" x14ac:dyDescent="0.2">
      <c r="A431" s="6"/>
    </row>
    <row r="432" spans="1:1" ht="12" customHeight="1" x14ac:dyDescent="0.2">
      <c r="A432" s="6"/>
    </row>
    <row r="433" spans="1:1" ht="12" customHeight="1" x14ac:dyDescent="0.2">
      <c r="A433" s="6"/>
    </row>
    <row r="434" spans="1:1" ht="12" customHeight="1" x14ac:dyDescent="0.2">
      <c r="A434" s="6"/>
    </row>
    <row r="435" spans="1:1" ht="12" customHeight="1" x14ac:dyDescent="0.2">
      <c r="A435" s="6"/>
    </row>
    <row r="436" spans="1:1" ht="12" customHeight="1" x14ac:dyDescent="0.2">
      <c r="A436" s="6"/>
    </row>
    <row r="437" spans="1:1" ht="12" customHeight="1" x14ac:dyDescent="0.2">
      <c r="A437" s="6"/>
    </row>
    <row r="438" spans="1:1" ht="12" customHeight="1" x14ac:dyDescent="0.2">
      <c r="A438" s="6"/>
    </row>
    <row r="439" spans="1:1" ht="12" customHeight="1" x14ac:dyDescent="0.2">
      <c r="A439" s="6"/>
    </row>
    <row r="440" spans="1:1" ht="12" customHeight="1" x14ac:dyDescent="0.2">
      <c r="A440" s="6"/>
    </row>
    <row r="441" spans="1:1" ht="12" customHeight="1" x14ac:dyDescent="0.2">
      <c r="A441" s="6"/>
    </row>
    <row r="442" spans="1:1" ht="12" customHeight="1" x14ac:dyDescent="0.2">
      <c r="A442" s="6"/>
    </row>
    <row r="443" spans="1:1" ht="12" customHeight="1" x14ac:dyDescent="0.2">
      <c r="A443" s="6"/>
    </row>
    <row r="444" spans="1:1" ht="12" customHeight="1" x14ac:dyDescent="0.2">
      <c r="A444" s="6"/>
    </row>
    <row r="445" spans="1:1" ht="12" customHeight="1" x14ac:dyDescent="0.2">
      <c r="A445" s="6"/>
    </row>
    <row r="446" spans="1:1" ht="12" customHeight="1" x14ac:dyDescent="0.2">
      <c r="A446" s="6"/>
    </row>
    <row r="447" spans="1:1" ht="12" customHeight="1" x14ac:dyDescent="0.2">
      <c r="A447" s="6"/>
    </row>
    <row r="448" spans="1:1" ht="12" customHeight="1" x14ac:dyDescent="0.2">
      <c r="A448" s="6"/>
    </row>
    <row r="449" spans="1:1" ht="12" customHeight="1" x14ac:dyDescent="0.2">
      <c r="A449" s="6"/>
    </row>
    <row r="450" spans="1:1" ht="12" customHeight="1" x14ac:dyDescent="0.2">
      <c r="A450" s="6"/>
    </row>
    <row r="451" spans="1:1" ht="12" customHeight="1" x14ac:dyDescent="0.2">
      <c r="A451" s="6"/>
    </row>
    <row r="452" spans="1:1" ht="12" customHeight="1" x14ac:dyDescent="0.2">
      <c r="A452" s="6"/>
    </row>
    <row r="453" spans="1:1" ht="12" customHeight="1" x14ac:dyDescent="0.2">
      <c r="A453" s="6"/>
    </row>
    <row r="454" spans="1:1" ht="12" customHeight="1" x14ac:dyDescent="0.2">
      <c r="A454" s="6"/>
    </row>
    <row r="455" spans="1:1" ht="12" customHeight="1" x14ac:dyDescent="0.2">
      <c r="A455" s="6"/>
    </row>
    <row r="456" spans="1:1" ht="12" customHeight="1" x14ac:dyDescent="0.2">
      <c r="A456" s="6"/>
    </row>
    <row r="457" spans="1:1" ht="12" customHeight="1" x14ac:dyDescent="0.2">
      <c r="A457" s="6"/>
    </row>
    <row r="458" spans="1:1" ht="12" customHeight="1" x14ac:dyDescent="0.2">
      <c r="A458" s="6"/>
    </row>
    <row r="459" spans="1:1" ht="12" customHeight="1" x14ac:dyDescent="0.2">
      <c r="A459" s="6"/>
    </row>
    <row r="460" spans="1:1" ht="12" customHeight="1" x14ac:dyDescent="0.2">
      <c r="A460" s="6"/>
    </row>
    <row r="461" spans="1:1" ht="12" customHeight="1" x14ac:dyDescent="0.2">
      <c r="A461" s="6"/>
    </row>
    <row r="462" spans="1:1" ht="12" customHeight="1" x14ac:dyDescent="0.2">
      <c r="A462" s="6"/>
    </row>
    <row r="463" spans="1:1" ht="12" customHeight="1" x14ac:dyDescent="0.2">
      <c r="A463" s="6"/>
    </row>
    <row r="464" spans="1:1" ht="12" customHeight="1" x14ac:dyDescent="0.2">
      <c r="A464" s="6"/>
    </row>
    <row r="465" spans="1:1" ht="12" customHeight="1" x14ac:dyDescent="0.2">
      <c r="A465" s="6"/>
    </row>
    <row r="466" spans="1:1" ht="12" customHeight="1" x14ac:dyDescent="0.2">
      <c r="A466" s="6"/>
    </row>
    <row r="467" spans="1:1" ht="12" customHeight="1" x14ac:dyDescent="0.2">
      <c r="A467" s="6"/>
    </row>
    <row r="468" spans="1:1" ht="12" customHeight="1" x14ac:dyDescent="0.2">
      <c r="A468" s="6"/>
    </row>
    <row r="469" spans="1:1" ht="12" customHeight="1" x14ac:dyDescent="0.2">
      <c r="A469" s="6"/>
    </row>
    <row r="470" spans="1:1" ht="12" customHeight="1" x14ac:dyDescent="0.2">
      <c r="A470" s="6"/>
    </row>
    <row r="471" spans="1:1" ht="12" customHeight="1" x14ac:dyDescent="0.2">
      <c r="A471" s="6"/>
    </row>
    <row r="472" spans="1:1" ht="12" customHeight="1" x14ac:dyDescent="0.2">
      <c r="A472" s="6"/>
    </row>
    <row r="473" spans="1:1" ht="12" customHeight="1" x14ac:dyDescent="0.2">
      <c r="A473" s="6"/>
    </row>
    <row r="474" spans="1:1" ht="12" customHeight="1" x14ac:dyDescent="0.2">
      <c r="A474" s="6"/>
    </row>
    <row r="475" spans="1:1" ht="12" customHeight="1" x14ac:dyDescent="0.2">
      <c r="A475" s="6"/>
    </row>
    <row r="476" spans="1:1" ht="12" customHeight="1" x14ac:dyDescent="0.2">
      <c r="A476" s="6"/>
    </row>
    <row r="477" spans="1:1" ht="12" customHeight="1" x14ac:dyDescent="0.2">
      <c r="A477" s="6"/>
    </row>
    <row r="478" spans="1:1" ht="12" customHeight="1" x14ac:dyDescent="0.2">
      <c r="A478" s="6"/>
    </row>
    <row r="479" spans="1:1" ht="12" customHeight="1" x14ac:dyDescent="0.2">
      <c r="A479" s="6"/>
    </row>
    <row r="480" spans="1:1" ht="12" customHeight="1" x14ac:dyDescent="0.2">
      <c r="A480" s="6"/>
    </row>
    <row r="481" spans="1:1" ht="12" customHeight="1" x14ac:dyDescent="0.2">
      <c r="A481" s="6"/>
    </row>
    <row r="482" spans="1:1" ht="12" customHeight="1" x14ac:dyDescent="0.2">
      <c r="A482" s="6"/>
    </row>
    <row r="483" spans="1:1" ht="12" customHeight="1" x14ac:dyDescent="0.2">
      <c r="A483" s="6"/>
    </row>
    <row r="484" spans="1:1" ht="12" customHeight="1" x14ac:dyDescent="0.2">
      <c r="A484" s="6"/>
    </row>
    <row r="485" spans="1:1" ht="12" customHeight="1" x14ac:dyDescent="0.2">
      <c r="A485" s="6"/>
    </row>
    <row r="486" spans="1:1" ht="12" customHeight="1" x14ac:dyDescent="0.2">
      <c r="A486" s="6"/>
    </row>
    <row r="487" spans="1:1" ht="12" customHeight="1" x14ac:dyDescent="0.2">
      <c r="A487" s="6"/>
    </row>
    <row r="488" spans="1:1" ht="12" customHeight="1" x14ac:dyDescent="0.2">
      <c r="A488" s="6"/>
    </row>
    <row r="489" spans="1:1" ht="12" customHeight="1" x14ac:dyDescent="0.2">
      <c r="A489" s="6"/>
    </row>
    <row r="490" spans="1:1" ht="12" customHeight="1" x14ac:dyDescent="0.2">
      <c r="A490" s="6"/>
    </row>
    <row r="491" spans="1:1" ht="12" customHeight="1" x14ac:dyDescent="0.2">
      <c r="A491" s="6"/>
    </row>
    <row r="492" spans="1:1" ht="12" customHeight="1" x14ac:dyDescent="0.2">
      <c r="A492" s="6"/>
    </row>
    <row r="493" spans="1:1" ht="12" customHeight="1" x14ac:dyDescent="0.2">
      <c r="A493" s="6"/>
    </row>
    <row r="494" spans="1:1" ht="12" customHeight="1" x14ac:dyDescent="0.2">
      <c r="A494" s="6"/>
    </row>
    <row r="495" spans="1:1" ht="12" customHeight="1" x14ac:dyDescent="0.2">
      <c r="A495" s="6"/>
    </row>
    <row r="496" spans="1:1" ht="12" customHeight="1" x14ac:dyDescent="0.2">
      <c r="A496" s="6"/>
    </row>
    <row r="497" spans="1:1" ht="12" customHeight="1" x14ac:dyDescent="0.2">
      <c r="A497" s="6"/>
    </row>
    <row r="498" spans="1:1" ht="12" customHeight="1" x14ac:dyDescent="0.2">
      <c r="A498" s="6"/>
    </row>
    <row r="499" spans="1:1" ht="12" customHeight="1" x14ac:dyDescent="0.2">
      <c r="A499" s="6"/>
    </row>
    <row r="500" spans="1:1" ht="12" customHeight="1" x14ac:dyDescent="0.2">
      <c r="A500" s="6"/>
    </row>
    <row r="501" spans="1:1" ht="12" customHeight="1" x14ac:dyDescent="0.2">
      <c r="A501" s="6"/>
    </row>
    <row r="502" spans="1:1" ht="12" customHeight="1" x14ac:dyDescent="0.2">
      <c r="A502" s="6"/>
    </row>
    <row r="503" spans="1:1" ht="12" customHeight="1" x14ac:dyDescent="0.2">
      <c r="A503" s="6"/>
    </row>
    <row r="504" spans="1:1" ht="12" customHeight="1" x14ac:dyDescent="0.2">
      <c r="A504" s="6"/>
    </row>
    <row r="505" spans="1:1" ht="12" customHeight="1" x14ac:dyDescent="0.2">
      <c r="A505" s="6"/>
    </row>
    <row r="506" spans="1:1" ht="12" customHeight="1" x14ac:dyDescent="0.2">
      <c r="A506" s="6"/>
    </row>
    <row r="507" spans="1:1" ht="12" customHeight="1" x14ac:dyDescent="0.2">
      <c r="A507" s="6"/>
    </row>
    <row r="508" spans="1:1" ht="12" customHeight="1" x14ac:dyDescent="0.2">
      <c r="A508" s="6"/>
    </row>
    <row r="509" spans="1:1" ht="12" customHeight="1" x14ac:dyDescent="0.2">
      <c r="A509" s="6"/>
    </row>
    <row r="510" spans="1:1" ht="12" customHeight="1" x14ac:dyDescent="0.2">
      <c r="A510" s="6"/>
    </row>
    <row r="511" spans="1:1" ht="12" customHeight="1" x14ac:dyDescent="0.2">
      <c r="A511" s="6"/>
    </row>
    <row r="512" spans="1:1" ht="12" customHeight="1" x14ac:dyDescent="0.2">
      <c r="A512" s="6"/>
    </row>
    <row r="513" spans="1:1" ht="12" customHeight="1" x14ac:dyDescent="0.2">
      <c r="A513" s="6"/>
    </row>
    <row r="514" spans="1:1" ht="12" customHeight="1" x14ac:dyDescent="0.2">
      <c r="A514" s="6"/>
    </row>
    <row r="515" spans="1:1" ht="12" customHeight="1" x14ac:dyDescent="0.2">
      <c r="A515" s="6"/>
    </row>
    <row r="516" spans="1:1" ht="12" customHeight="1" x14ac:dyDescent="0.2">
      <c r="A516" s="6"/>
    </row>
    <row r="517" spans="1:1" ht="12" customHeight="1" x14ac:dyDescent="0.2">
      <c r="A517" s="6"/>
    </row>
    <row r="518" spans="1:1" ht="12" customHeight="1" x14ac:dyDescent="0.2">
      <c r="A518" s="6"/>
    </row>
    <row r="519" spans="1:1" ht="12" customHeight="1" x14ac:dyDescent="0.2">
      <c r="A519" s="6"/>
    </row>
    <row r="520" spans="1:1" ht="12" customHeight="1" x14ac:dyDescent="0.2">
      <c r="A520" s="6"/>
    </row>
    <row r="521" spans="1:1" ht="12" customHeight="1" x14ac:dyDescent="0.2">
      <c r="A521" s="6"/>
    </row>
    <row r="522" spans="1:1" ht="12" customHeight="1" x14ac:dyDescent="0.2">
      <c r="A522" s="6"/>
    </row>
    <row r="523" spans="1:1" ht="12" customHeight="1" x14ac:dyDescent="0.2">
      <c r="A523" s="6"/>
    </row>
    <row r="524" spans="1:1" ht="12" customHeight="1" x14ac:dyDescent="0.2">
      <c r="A524" s="6"/>
    </row>
    <row r="525" spans="1:1" ht="12" customHeight="1" x14ac:dyDescent="0.2">
      <c r="A525" s="6"/>
    </row>
    <row r="526" spans="1:1" ht="12" customHeight="1" x14ac:dyDescent="0.2">
      <c r="A526" s="6"/>
    </row>
    <row r="527" spans="1:1" ht="12" customHeight="1" x14ac:dyDescent="0.2">
      <c r="A527" s="6"/>
    </row>
    <row r="528" spans="1:1" ht="12" customHeight="1" x14ac:dyDescent="0.2">
      <c r="A528" s="6"/>
    </row>
    <row r="529" spans="1:1" ht="12" customHeight="1" x14ac:dyDescent="0.2">
      <c r="A529" s="6"/>
    </row>
    <row r="530" spans="1:1" ht="12" customHeight="1" x14ac:dyDescent="0.2">
      <c r="A530" s="6"/>
    </row>
    <row r="531" spans="1:1" ht="12" customHeight="1" x14ac:dyDescent="0.2">
      <c r="A531" s="6"/>
    </row>
    <row r="532" spans="1:1" ht="12" customHeight="1" x14ac:dyDescent="0.2">
      <c r="A532" s="6"/>
    </row>
    <row r="533" spans="1:1" ht="12" customHeight="1" x14ac:dyDescent="0.2">
      <c r="A533" s="6"/>
    </row>
    <row r="534" spans="1:1" ht="12" customHeight="1" x14ac:dyDescent="0.2">
      <c r="A534" s="6"/>
    </row>
    <row r="535" spans="1:1" ht="12" customHeight="1" x14ac:dyDescent="0.2">
      <c r="A535" s="6"/>
    </row>
    <row r="536" spans="1:1" ht="12" customHeight="1" x14ac:dyDescent="0.2">
      <c r="A536" s="6"/>
    </row>
    <row r="537" spans="1:1" ht="12" customHeight="1" x14ac:dyDescent="0.2">
      <c r="A537" s="6"/>
    </row>
    <row r="538" spans="1:1" ht="12" customHeight="1" x14ac:dyDescent="0.2">
      <c r="A538" s="6"/>
    </row>
    <row r="539" spans="1:1" ht="12" customHeight="1" x14ac:dyDescent="0.2">
      <c r="A539" s="6"/>
    </row>
    <row r="540" spans="1:1" ht="12" customHeight="1" x14ac:dyDescent="0.2">
      <c r="A540" s="6"/>
    </row>
    <row r="541" spans="1:1" ht="12" customHeight="1" x14ac:dyDescent="0.2">
      <c r="A541" s="6"/>
    </row>
    <row r="542" spans="1:1" ht="12" customHeight="1" x14ac:dyDescent="0.2">
      <c r="A542" s="6"/>
    </row>
    <row r="543" spans="1:1" ht="12" customHeight="1" x14ac:dyDescent="0.2">
      <c r="A543" s="6"/>
    </row>
    <row r="544" spans="1:1" ht="12" customHeight="1" x14ac:dyDescent="0.2">
      <c r="A544" s="6"/>
    </row>
    <row r="545" spans="1:1" ht="12" customHeight="1" x14ac:dyDescent="0.2">
      <c r="A545" s="6"/>
    </row>
    <row r="546" spans="1:1" ht="12" customHeight="1" x14ac:dyDescent="0.2">
      <c r="A546" s="6"/>
    </row>
    <row r="547" spans="1:1" ht="12" customHeight="1" x14ac:dyDescent="0.2">
      <c r="A547" s="6"/>
    </row>
    <row r="548" spans="1:1" ht="12" customHeight="1" x14ac:dyDescent="0.2">
      <c r="A548" s="6"/>
    </row>
    <row r="549" spans="1:1" ht="12" customHeight="1" x14ac:dyDescent="0.2">
      <c r="A549" s="6"/>
    </row>
    <row r="550" spans="1:1" ht="12" customHeight="1" x14ac:dyDescent="0.2">
      <c r="A550" s="6"/>
    </row>
    <row r="551" spans="1:1" ht="12" customHeight="1" x14ac:dyDescent="0.2">
      <c r="A551" s="6"/>
    </row>
    <row r="552" spans="1:1" ht="12" customHeight="1" x14ac:dyDescent="0.2">
      <c r="A552" s="6"/>
    </row>
    <row r="553" spans="1:1" ht="12" customHeight="1" x14ac:dyDescent="0.2">
      <c r="A553" s="6"/>
    </row>
    <row r="554" spans="1:1" ht="12" customHeight="1" x14ac:dyDescent="0.2">
      <c r="A554" s="6"/>
    </row>
    <row r="555" spans="1:1" ht="12" customHeight="1" x14ac:dyDescent="0.2">
      <c r="A555" s="6"/>
    </row>
    <row r="556" spans="1:1" ht="12" customHeight="1" x14ac:dyDescent="0.2">
      <c r="A556" s="6"/>
    </row>
    <row r="557" spans="1:1" ht="12" customHeight="1" x14ac:dyDescent="0.2">
      <c r="A557" s="6"/>
    </row>
    <row r="558" spans="1:1" ht="12" customHeight="1" x14ac:dyDescent="0.2">
      <c r="A558" s="6"/>
    </row>
    <row r="559" spans="1:1" ht="12" customHeight="1" x14ac:dyDescent="0.2">
      <c r="A559" s="6"/>
    </row>
    <row r="560" spans="1:1" ht="12" customHeight="1" x14ac:dyDescent="0.2">
      <c r="A560" s="6"/>
    </row>
    <row r="561" spans="1:1" ht="12" customHeight="1" x14ac:dyDescent="0.2">
      <c r="A561" s="6"/>
    </row>
    <row r="562" spans="1:1" ht="12" customHeight="1" x14ac:dyDescent="0.2">
      <c r="A562" s="6"/>
    </row>
    <row r="563" spans="1:1" ht="12" customHeight="1" x14ac:dyDescent="0.2">
      <c r="A563" s="6"/>
    </row>
    <row r="564" spans="1:1" ht="12" customHeight="1" x14ac:dyDescent="0.2">
      <c r="A564" s="6"/>
    </row>
    <row r="565" spans="1:1" ht="12" customHeight="1" x14ac:dyDescent="0.2">
      <c r="A565" s="6"/>
    </row>
    <row r="566" spans="1:1" ht="12" customHeight="1" x14ac:dyDescent="0.2">
      <c r="A566" s="6"/>
    </row>
    <row r="567" spans="1:1" ht="12" customHeight="1" x14ac:dyDescent="0.2">
      <c r="A567" s="6"/>
    </row>
    <row r="568" spans="1:1" ht="12" customHeight="1" x14ac:dyDescent="0.2">
      <c r="A568" s="6"/>
    </row>
    <row r="569" spans="1:1" ht="12" customHeight="1" x14ac:dyDescent="0.2">
      <c r="A569" s="6"/>
    </row>
    <row r="570" spans="1:1" ht="12" customHeight="1" x14ac:dyDescent="0.2">
      <c r="A570" s="6"/>
    </row>
    <row r="571" spans="1:1" ht="12" customHeight="1" x14ac:dyDescent="0.2">
      <c r="A571" s="6"/>
    </row>
    <row r="572" spans="1:1" ht="12" customHeight="1" x14ac:dyDescent="0.2">
      <c r="A572" s="6"/>
    </row>
    <row r="573" spans="1:1" ht="12" customHeight="1" x14ac:dyDescent="0.2">
      <c r="A573" s="6"/>
    </row>
    <row r="574" spans="1:1" ht="12" customHeight="1" x14ac:dyDescent="0.2">
      <c r="A574" s="6"/>
    </row>
    <row r="575" spans="1:1" ht="12" customHeight="1" x14ac:dyDescent="0.2">
      <c r="A575" s="6"/>
    </row>
    <row r="576" spans="1:1" ht="12" customHeight="1" x14ac:dyDescent="0.2">
      <c r="A576" s="6"/>
    </row>
    <row r="577" spans="1:1" ht="12" customHeight="1" x14ac:dyDescent="0.2">
      <c r="A577" s="6"/>
    </row>
    <row r="578" spans="1:1" ht="12" customHeight="1" x14ac:dyDescent="0.2">
      <c r="A578" s="6"/>
    </row>
    <row r="579" spans="1:1" ht="12" customHeight="1" x14ac:dyDescent="0.2">
      <c r="A579" s="6"/>
    </row>
    <row r="580" spans="1:1" ht="12" customHeight="1" x14ac:dyDescent="0.2">
      <c r="A580" s="6"/>
    </row>
    <row r="581" spans="1:1" ht="12" customHeight="1" x14ac:dyDescent="0.2">
      <c r="A581" s="6"/>
    </row>
    <row r="582" spans="1:1" ht="12" customHeight="1" x14ac:dyDescent="0.2">
      <c r="A582" s="6"/>
    </row>
    <row r="583" spans="1:1" ht="12" customHeight="1" x14ac:dyDescent="0.2">
      <c r="A583" s="6"/>
    </row>
    <row r="584" spans="1:1" ht="12" customHeight="1" x14ac:dyDescent="0.2">
      <c r="A584" s="6"/>
    </row>
    <row r="585" spans="1:1" ht="12" customHeight="1" x14ac:dyDescent="0.2">
      <c r="A585" s="6"/>
    </row>
    <row r="586" spans="1:1" ht="12" customHeight="1" x14ac:dyDescent="0.2">
      <c r="A586" s="6"/>
    </row>
    <row r="587" spans="1:1" ht="12" customHeight="1" x14ac:dyDescent="0.2">
      <c r="A587" s="6"/>
    </row>
    <row r="588" spans="1:1" ht="12" customHeight="1" x14ac:dyDescent="0.2">
      <c r="A588" s="6"/>
    </row>
    <row r="589" spans="1:1" ht="12" customHeight="1" x14ac:dyDescent="0.2">
      <c r="A589" s="6"/>
    </row>
    <row r="590" spans="1:1" ht="12" customHeight="1" x14ac:dyDescent="0.2">
      <c r="A590" s="6"/>
    </row>
    <row r="591" spans="1:1" ht="12" customHeight="1" x14ac:dyDescent="0.2">
      <c r="A591" s="6"/>
    </row>
    <row r="592" spans="1:1" ht="12" customHeight="1" x14ac:dyDescent="0.2">
      <c r="A592" s="6"/>
    </row>
    <row r="593" spans="1:1" ht="12" customHeight="1" x14ac:dyDescent="0.2">
      <c r="A593" s="6"/>
    </row>
    <row r="594" spans="1:1" ht="12" customHeight="1" x14ac:dyDescent="0.2">
      <c r="A594" s="6"/>
    </row>
    <row r="595" spans="1:1" ht="12" customHeight="1" x14ac:dyDescent="0.2">
      <c r="A595" s="6"/>
    </row>
    <row r="596" spans="1:1" ht="12" customHeight="1" x14ac:dyDescent="0.2">
      <c r="A596" s="6"/>
    </row>
    <row r="597" spans="1:1" ht="12" customHeight="1" x14ac:dyDescent="0.2">
      <c r="A597" s="6"/>
    </row>
    <row r="598" spans="1:1" ht="12" customHeight="1" x14ac:dyDescent="0.2">
      <c r="A598" s="6"/>
    </row>
    <row r="599" spans="1:1" ht="12" customHeight="1" x14ac:dyDescent="0.2">
      <c r="A599" s="6"/>
    </row>
    <row r="600" spans="1:1" ht="12" customHeight="1" x14ac:dyDescent="0.2">
      <c r="A600" s="6"/>
    </row>
    <row r="601" spans="1:1" ht="12" customHeight="1" x14ac:dyDescent="0.2">
      <c r="A601" s="6"/>
    </row>
    <row r="602" spans="1:1" ht="12" customHeight="1" x14ac:dyDescent="0.2">
      <c r="A602" s="6"/>
    </row>
    <row r="603" spans="1:1" ht="12" customHeight="1" x14ac:dyDescent="0.2">
      <c r="A603" s="6"/>
    </row>
    <row r="604" spans="1:1" ht="12" customHeight="1" x14ac:dyDescent="0.2">
      <c r="A604" s="6"/>
    </row>
    <row r="605" spans="1:1" ht="12" customHeight="1" x14ac:dyDescent="0.2">
      <c r="A605" s="6"/>
    </row>
    <row r="606" spans="1:1" ht="12" customHeight="1" x14ac:dyDescent="0.2">
      <c r="A606" s="6"/>
    </row>
    <row r="607" spans="1:1" ht="12" customHeight="1" x14ac:dyDescent="0.2">
      <c r="A607" s="6"/>
    </row>
    <row r="608" spans="1:1" ht="12" customHeight="1" x14ac:dyDescent="0.2">
      <c r="A608" s="6"/>
    </row>
    <row r="609" spans="1:1" ht="12" customHeight="1" x14ac:dyDescent="0.2">
      <c r="A609" s="6"/>
    </row>
    <row r="610" spans="1:1" ht="12" customHeight="1" x14ac:dyDescent="0.2">
      <c r="A610" s="6"/>
    </row>
    <row r="611" spans="1:1" ht="12" customHeight="1" x14ac:dyDescent="0.2">
      <c r="A611" s="6"/>
    </row>
    <row r="612" spans="1:1" ht="12" customHeight="1" x14ac:dyDescent="0.2">
      <c r="A612" s="6"/>
    </row>
    <row r="613" spans="1:1" ht="12" customHeight="1" x14ac:dyDescent="0.2">
      <c r="A613" s="6"/>
    </row>
    <row r="614" spans="1:1" ht="12" customHeight="1" x14ac:dyDescent="0.2">
      <c r="A614" s="6"/>
    </row>
    <row r="615" spans="1:1" ht="12" customHeight="1" x14ac:dyDescent="0.2">
      <c r="A615" s="6"/>
    </row>
    <row r="616" spans="1:1" ht="12" customHeight="1" x14ac:dyDescent="0.2">
      <c r="A616" s="6"/>
    </row>
    <row r="617" spans="1:1" ht="12" customHeight="1" x14ac:dyDescent="0.2">
      <c r="A617" s="6"/>
    </row>
    <row r="618" spans="1:1" ht="12" customHeight="1" x14ac:dyDescent="0.2">
      <c r="A618" s="6"/>
    </row>
    <row r="619" spans="1:1" ht="12" customHeight="1" x14ac:dyDescent="0.2">
      <c r="A619" s="6"/>
    </row>
    <row r="620" spans="1:1" ht="12" customHeight="1" x14ac:dyDescent="0.2">
      <c r="A620" s="6"/>
    </row>
    <row r="621" spans="1:1" ht="12" customHeight="1" x14ac:dyDescent="0.2">
      <c r="A621" s="6"/>
    </row>
    <row r="622" spans="1:1" ht="12" customHeight="1" x14ac:dyDescent="0.2">
      <c r="A622" s="6"/>
    </row>
    <row r="623" spans="1:1" ht="12" customHeight="1" x14ac:dyDescent="0.2">
      <c r="A623" s="6"/>
    </row>
    <row r="624" spans="1:1" ht="12" customHeight="1" x14ac:dyDescent="0.2">
      <c r="A624" s="6"/>
    </row>
    <row r="625" spans="1:1" ht="12" customHeight="1" x14ac:dyDescent="0.2">
      <c r="A625" s="6"/>
    </row>
    <row r="626" spans="1:1" ht="12" customHeight="1" x14ac:dyDescent="0.2">
      <c r="A626" s="6"/>
    </row>
    <row r="627" spans="1:1" ht="12" customHeight="1" x14ac:dyDescent="0.2">
      <c r="A627" s="6"/>
    </row>
    <row r="628" spans="1:1" ht="12" customHeight="1" x14ac:dyDescent="0.2">
      <c r="A628" s="6"/>
    </row>
    <row r="629" spans="1:1" ht="12" customHeight="1" x14ac:dyDescent="0.2">
      <c r="A629" s="6"/>
    </row>
    <row r="630" spans="1:1" ht="12" customHeight="1" x14ac:dyDescent="0.2">
      <c r="A630" s="6"/>
    </row>
    <row r="631" spans="1:1" ht="12" customHeight="1" x14ac:dyDescent="0.2">
      <c r="A631" s="6"/>
    </row>
    <row r="632" spans="1:1" ht="12" customHeight="1" x14ac:dyDescent="0.2">
      <c r="A632" s="6"/>
    </row>
    <row r="633" spans="1:1" ht="12" customHeight="1" x14ac:dyDescent="0.2">
      <c r="A633" s="6"/>
    </row>
    <row r="634" spans="1:1" ht="12" customHeight="1" x14ac:dyDescent="0.2">
      <c r="A634" s="6"/>
    </row>
    <row r="635" spans="1:1" ht="12" customHeight="1" x14ac:dyDescent="0.2">
      <c r="A635" s="6"/>
    </row>
    <row r="636" spans="1:1" ht="12" customHeight="1" x14ac:dyDescent="0.2">
      <c r="A636" s="6"/>
    </row>
    <row r="637" spans="1:1" ht="12" customHeight="1" x14ac:dyDescent="0.2">
      <c r="A637" s="6"/>
    </row>
    <row r="638" spans="1:1" ht="12" customHeight="1" x14ac:dyDescent="0.2">
      <c r="A638" s="6"/>
    </row>
    <row r="639" spans="1:1" ht="12" customHeight="1" x14ac:dyDescent="0.2">
      <c r="A639" s="6"/>
    </row>
    <row r="640" spans="1:1" ht="12" customHeight="1" x14ac:dyDescent="0.2">
      <c r="A640" s="6"/>
    </row>
    <row r="641" spans="1:1" ht="12" customHeight="1" x14ac:dyDescent="0.2">
      <c r="A641" s="6"/>
    </row>
    <row r="642" spans="1:1" ht="12" customHeight="1" x14ac:dyDescent="0.2">
      <c r="A642" s="6"/>
    </row>
    <row r="643" spans="1:1" ht="12" customHeight="1" x14ac:dyDescent="0.2">
      <c r="A643" s="6"/>
    </row>
    <row r="644" spans="1:1" ht="12" customHeight="1" x14ac:dyDescent="0.2">
      <c r="A644" s="6"/>
    </row>
    <row r="645" spans="1:1" ht="12" customHeight="1" x14ac:dyDescent="0.2">
      <c r="A645" s="6"/>
    </row>
    <row r="646" spans="1:1" ht="12" customHeight="1" x14ac:dyDescent="0.2">
      <c r="A646" s="6"/>
    </row>
    <row r="647" spans="1:1" ht="12" customHeight="1" x14ac:dyDescent="0.2">
      <c r="A647" s="6"/>
    </row>
    <row r="648" spans="1:1" ht="12" customHeight="1" x14ac:dyDescent="0.2">
      <c r="A648" s="6"/>
    </row>
    <row r="649" spans="1:1" ht="12" customHeight="1" x14ac:dyDescent="0.2">
      <c r="A649" s="6"/>
    </row>
    <row r="650" spans="1:1" ht="12" customHeight="1" x14ac:dyDescent="0.2">
      <c r="A650" s="6"/>
    </row>
    <row r="651" spans="1:1" ht="12" customHeight="1" x14ac:dyDescent="0.2">
      <c r="A651" s="6"/>
    </row>
    <row r="652" spans="1:1" ht="12" customHeight="1" x14ac:dyDescent="0.2">
      <c r="A652" s="6"/>
    </row>
    <row r="653" spans="1:1" ht="12" customHeight="1" x14ac:dyDescent="0.2">
      <c r="A653" s="6"/>
    </row>
    <row r="654" spans="1:1" ht="12" customHeight="1" x14ac:dyDescent="0.2">
      <c r="A654" s="6"/>
    </row>
    <row r="655" spans="1:1" ht="12" customHeight="1" x14ac:dyDescent="0.2">
      <c r="A655" s="6"/>
    </row>
    <row r="656" spans="1:1" ht="12" customHeight="1" x14ac:dyDescent="0.2">
      <c r="A656" s="6"/>
    </row>
    <row r="657" spans="1:1" ht="12" customHeight="1" x14ac:dyDescent="0.2">
      <c r="A657" s="6"/>
    </row>
    <row r="658" spans="1:1" ht="12" customHeight="1" x14ac:dyDescent="0.2">
      <c r="A658" s="6"/>
    </row>
    <row r="659" spans="1:1" ht="12" customHeight="1" x14ac:dyDescent="0.2">
      <c r="A659" s="6"/>
    </row>
    <row r="660" spans="1:1" ht="12" customHeight="1" x14ac:dyDescent="0.2">
      <c r="A660" s="6"/>
    </row>
    <row r="661" spans="1:1" ht="12" customHeight="1" x14ac:dyDescent="0.2">
      <c r="A661" s="6"/>
    </row>
    <row r="662" spans="1:1" ht="12" customHeight="1" x14ac:dyDescent="0.2">
      <c r="A662" s="6"/>
    </row>
    <row r="663" spans="1:1" ht="12" customHeight="1" x14ac:dyDescent="0.2">
      <c r="A663" s="6"/>
    </row>
    <row r="664" spans="1:1" ht="12" customHeight="1" x14ac:dyDescent="0.2">
      <c r="A664" s="6"/>
    </row>
    <row r="665" spans="1:1" ht="12" customHeight="1" x14ac:dyDescent="0.2">
      <c r="A665" s="6"/>
    </row>
    <row r="666" spans="1:1" ht="12" customHeight="1" x14ac:dyDescent="0.2">
      <c r="A666" s="6"/>
    </row>
    <row r="667" spans="1:1" ht="12" customHeight="1" x14ac:dyDescent="0.2">
      <c r="A667" s="6"/>
    </row>
    <row r="668" spans="1:1" ht="12" customHeight="1" x14ac:dyDescent="0.2">
      <c r="A668" s="6"/>
    </row>
    <row r="669" spans="1:1" ht="12" customHeight="1" x14ac:dyDescent="0.2">
      <c r="A669" s="6"/>
    </row>
    <row r="670" spans="1:1" ht="12" customHeight="1" x14ac:dyDescent="0.2">
      <c r="A670" s="6"/>
    </row>
    <row r="671" spans="1:1" ht="12" customHeight="1" x14ac:dyDescent="0.2">
      <c r="A671" s="6"/>
    </row>
    <row r="672" spans="1:1" ht="12" customHeight="1" x14ac:dyDescent="0.2">
      <c r="A672" s="6"/>
    </row>
    <row r="673" spans="1:1" ht="12" customHeight="1" x14ac:dyDescent="0.2">
      <c r="A673" s="6"/>
    </row>
    <row r="674" spans="1:1" ht="12" customHeight="1" x14ac:dyDescent="0.2">
      <c r="A674" s="6"/>
    </row>
    <row r="675" spans="1:1" ht="12" customHeight="1" x14ac:dyDescent="0.2">
      <c r="A675" s="6"/>
    </row>
    <row r="676" spans="1:1" ht="12" customHeight="1" x14ac:dyDescent="0.2">
      <c r="A676" s="6"/>
    </row>
    <row r="677" spans="1:1" ht="12" customHeight="1" x14ac:dyDescent="0.2">
      <c r="A677" s="6"/>
    </row>
    <row r="678" spans="1:1" ht="12" customHeight="1" x14ac:dyDescent="0.2">
      <c r="A678" s="6"/>
    </row>
    <row r="679" spans="1:1" ht="12" customHeight="1" x14ac:dyDescent="0.2">
      <c r="A679" s="6"/>
    </row>
    <row r="680" spans="1:1" ht="12" customHeight="1" x14ac:dyDescent="0.2">
      <c r="A680" s="6"/>
    </row>
    <row r="681" spans="1:1" ht="12" customHeight="1" x14ac:dyDescent="0.2">
      <c r="A681" s="6"/>
    </row>
    <row r="682" spans="1:1" ht="12" customHeight="1" x14ac:dyDescent="0.2">
      <c r="A682" s="6"/>
    </row>
    <row r="683" spans="1:1" ht="12" customHeight="1" x14ac:dyDescent="0.2">
      <c r="A683" s="6"/>
    </row>
    <row r="684" spans="1:1" ht="12" customHeight="1" x14ac:dyDescent="0.2">
      <c r="A684" s="6"/>
    </row>
    <row r="685" spans="1:1" ht="12" customHeight="1" x14ac:dyDescent="0.2">
      <c r="A685" s="6"/>
    </row>
    <row r="686" spans="1:1" ht="12" customHeight="1" x14ac:dyDescent="0.2">
      <c r="A686" s="6"/>
    </row>
    <row r="687" spans="1:1" ht="12" customHeight="1" x14ac:dyDescent="0.2">
      <c r="A687" s="6"/>
    </row>
    <row r="688" spans="1:1" ht="12" customHeight="1" x14ac:dyDescent="0.2">
      <c r="A688" s="6"/>
    </row>
    <row r="689" spans="1:1" ht="12" customHeight="1" x14ac:dyDescent="0.2">
      <c r="A689" s="6"/>
    </row>
    <row r="690" spans="1:1" ht="12" customHeight="1" x14ac:dyDescent="0.2">
      <c r="A690" s="6"/>
    </row>
    <row r="691" spans="1:1" ht="12" customHeight="1" x14ac:dyDescent="0.2">
      <c r="A691" s="6"/>
    </row>
    <row r="692" spans="1:1" ht="12" customHeight="1" x14ac:dyDescent="0.2">
      <c r="A692" s="6"/>
    </row>
    <row r="693" spans="1:1" ht="12" customHeight="1" x14ac:dyDescent="0.2">
      <c r="A693" s="6"/>
    </row>
    <row r="694" spans="1:1" ht="12" customHeight="1" x14ac:dyDescent="0.2">
      <c r="A694" s="6"/>
    </row>
    <row r="695" spans="1:1" ht="12" customHeight="1" x14ac:dyDescent="0.2">
      <c r="A695" s="6"/>
    </row>
    <row r="696" spans="1:1" ht="12" customHeight="1" x14ac:dyDescent="0.2">
      <c r="A696" s="6"/>
    </row>
    <row r="697" spans="1:1" ht="12" customHeight="1" x14ac:dyDescent="0.2">
      <c r="A697" s="6"/>
    </row>
    <row r="698" spans="1:1" ht="12" customHeight="1" x14ac:dyDescent="0.2">
      <c r="A698" s="6"/>
    </row>
    <row r="699" spans="1:1" ht="12" customHeight="1" x14ac:dyDescent="0.2">
      <c r="A699" s="6"/>
    </row>
    <row r="700" spans="1:1" ht="12" customHeight="1" x14ac:dyDescent="0.2">
      <c r="A700" s="6"/>
    </row>
    <row r="701" spans="1:1" ht="12" customHeight="1" x14ac:dyDescent="0.2">
      <c r="A701" s="6"/>
    </row>
    <row r="702" spans="1:1" ht="12" customHeight="1" x14ac:dyDescent="0.2">
      <c r="A702" s="6"/>
    </row>
    <row r="703" spans="1:1" ht="12" customHeight="1" x14ac:dyDescent="0.2">
      <c r="A703" s="6"/>
    </row>
    <row r="704" spans="1:1" ht="12" customHeight="1" x14ac:dyDescent="0.2">
      <c r="A704" s="6"/>
    </row>
    <row r="705" spans="1:1" ht="12" customHeight="1" x14ac:dyDescent="0.2">
      <c r="A705" s="6"/>
    </row>
    <row r="706" spans="1:1" ht="12" customHeight="1" x14ac:dyDescent="0.2">
      <c r="A706" s="6"/>
    </row>
    <row r="707" spans="1:1" ht="12" customHeight="1" x14ac:dyDescent="0.2">
      <c r="A707" s="6"/>
    </row>
    <row r="708" spans="1:1" ht="12" customHeight="1" x14ac:dyDescent="0.2">
      <c r="A708" s="6"/>
    </row>
    <row r="709" spans="1:1" ht="12" customHeight="1" x14ac:dyDescent="0.2">
      <c r="A709" s="6"/>
    </row>
    <row r="710" spans="1:1" ht="12" customHeight="1" x14ac:dyDescent="0.2">
      <c r="A710" s="6"/>
    </row>
    <row r="711" spans="1:1" ht="12" customHeight="1" x14ac:dyDescent="0.2">
      <c r="A711" s="6"/>
    </row>
    <row r="712" spans="1:1" ht="12" customHeight="1" x14ac:dyDescent="0.2">
      <c r="A712" s="6"/>
    </row>
    <row r="713" spans="1:1" ht="12" customHeight="1" x14ac:dyDescent="0.2">
      <c r="A713" s="6"/>
    </row>
    <row r="714" spans="1:1" ht="12" customHeight="1" x14ac:dyDescent="0.2">
      <c r="A714" s="6"/>
    </row>
    <row r="715" spans="1:1" ht="12" customHeight="1" x14ac:dyDescent="0.2">
      <c r="A715" s="6"/>
    </row>
    <row r="716" spans="1:1" ht="12" customHeight="1" x14ac:dyDescent="0.2">
      <c r="A716" s="6"/>
    </row>
    <row r="717" spans="1:1" ht="12" customHeight="1" x14ac:dyDescent="0.2">
      <c r="A717" s="6"/>
    </row>
    <row r="718" spans="1:1" ht="12" customHeight="1" x14ac:dyDescent="0.2">
      <c r="A718" s="6"/>
    </row>
    <row r="719" spans="1:1" ht="12" customHeight="1" x14ac:dyDescent="0.2">
      <c r="A719" s="6"/>
    </row>
    <row r="720" spans="1:1" ht="12" customHeight="1" x14ac:dyDescent="0.2">
      <c r="A720" s="6"/>
    </row>
    <row r="721" spans="1:1" ht="12" customHeight="1" x14ac:dyDescent="0.2">
      <c r="A721" s="6"/>
    </row>
    <row r="722" spans="1:1" ht="12" customHeight="1" x14ac:dyDescent="0.2">
      <c r="A722" s="6"/>
    </row>
    <row r="723" spans="1:1" ht="12" customHeight="1" x14ac:dyDescent="0.2">
      <c r="A723" s="6"/>
    </row>
    <row r="724" spans="1:1" ht="12" customHeight="1" x14ac:dyDescent="0.2">
      <c r="A724" s="6"/>
    </row>
    <row r="725" spans="1:1" ht="12" customHeight="1" x14ac:dyDescent="0.2">
      <c r="A725" s="6"/>
    </row>
    <row r="726" spans="1:1" ht="12" customHeight="1" x14ac:dyDescent="0.2">
      <c r="A726" s="6"/>
    </row>
    <row r="727" spans="1:1" ht="12" customHeight="1" x14ac:dyDescent="0.2">
      <c r="A727" s="6"/>
    </row>
    <row r="728" spans="1:1" ht="12" customHeight="1" x14ac:dyDescent="0.2">
      <c r="A728" s="6"/>
    </row>
    <row r="729" spans="1:1" ht="12" customHeight="1" x14ac:dyDescent="0.2">
      <c r="A729" s="6"/>
    </row>
    <row r="730" spans="1:1" ht="12" customHeight="1" x14ac:dyDescent="0.2">
      <c r="A730" s="6"/>
    </row>
    <row r="731" spans="1:1" ht="12" customHeight="1" x14ac:dyDescent="0.2">
      <c r="A731" s="6"/>
    </row>
    <row r="732" spans="1:1" ht="12" customHeight="1" x14ac:dyDescent="0.2">
      <c r="A732" s="6"/>
    </row>
    <row r="733" spans="1:1" ht="12" customHeight="1" x14ac:dyDescent="0.2">
      <c r="A733" s="6"/>
    </row>
    <row r="734" spans="1:1" ht="12" customHeight="1" x14ac:dyDescent="0.2">
      <c r="A734" s="6"/>
    </row>
    <row r="735" spans="1:1" ht="12" customHeight="1" x14ac:dyDescent="0.2">
      <c r="A735" s="6"/>
    </row>
    <row r="736" spans="1:1" ht="12" customHeight="1" x14ac:dyDescent="0.2">
      <c r="A736" s="6"/>
    </row>
    <row r="737" spans="1:1" ht="12" customHeight="1" x14ac:dyDescent="0.2">
      <c r="A737" s="6"/>
    </row>
    <row r="738" spans="1:1" ht="12" customHeight="1" x14ac:dyDescent="0.2">
      <c r="A738" s="6"/>
    </row>
    <row r="739" spans="1:1" ht="12" customHeight="1" x14ac:dyDescent="0.2">
      <c r="A739" s="6"/>
    </row>
    <row r="740" spans="1:1" ht="12" customHeight="1" x14ac:dyDescent="0.2">
      <c r="A740" s="6"/>
    </row>
    <row r="741" spans="1:1" ht="12" customHeight="1" x14ac:dyDescent="0.2">
      <c r="A741" s="6"/>
    </row>
    <row r="742" spans="1:1" ht="12" customHeight="1" x14ac:dyDescent="0.2">
      <c r="A742" s="6"/>
    </row>
    <row r="743" spans="1:1" ht="12" customHeight="1" x14ac:dyDescent="0.2">
      <c r="A743" s="6"/>
    </row>
    <row r="744" spans="1:1" ht="12" customHeight="1" x14ac:dyDescent="0.2">
      <c r="A744" s="6"/>
    </row>
    <row r="745" spans="1:1" ht="12" customHeight="1" x14ac:dyDescent="0.2">
      <c r="A745" s="6"/>
    </row>
    <row r="746" spans="1:1" ht="12" customHeight="1" x14ac:dyDescent="0.2">
      <c r="A746" s="6"/>
    </row>
    <row r="747" spans="1:1" ht="12" customHeight="1" x14ac:dyDescent="0.2">
      <c r="A747" s="6"/>
    </row>
    <row r="748" spans="1:1" ht="12" customHeight="1" x14ac:dyDescent="0.2">
      <c r="A748" s="6"/>
    </row>
    <row r="749" spans="1:1" ht="12" customHeight="1" x14ac:dyDescent="0.2">
      <c r="A749" s="6"/>
    </row>
    <row r="750" spans="1:1" ht="12" customHeight="1" x14ac:dyDescent="0.2">
      <c r="A750" s="6"/>
    </row>
    <row r="751" spans="1:1" ht="12" customHeight="1" x14ac:dyDescent="0.2">
      <c r="A751" s="6"/>
    </row>
    <row r="752" spans="1:1" ht="12" customHeight="1" x14ac:dyDescent="0.2">
      <c r="A752" s="6"/>
    </row>
    <row r="753" spans="1:1" ht="12" customHeight="1" x14ac:dyDescent="0.2">
      <c r="A753" s="6"/>
    </row>
    <row r="754" spans="1:1" ht="12" customHeight="1" x14ac:dyDescent="0.2">
      <c r="A754" s="6"/>
    </row>
    <row r="755" spans="1:1" ht="12" customHeight="1" x14ac:dyDescent="0.2">
      <c r="A755" s="6"/>
    </row>
    <row r="756" spans="1:1" ht="12" customHeight="1" x14ac:dyDescent="0.2">
      <c r="A756" s="6"/>
    </row>
    <row r="757" spans="1:1" ht="12" customHeight="1" x14ac:dyDescent="0.2">
      <c r="A757" s="6"/>
    </row>
    <row r="758" spans="1:1" ht="12" customHeight="1" x14ac:dyDescent="0.2">
      <c r="A758" s="6"/>
    </row>
    <row r="759" spans="1:1" ht="12" customHeight="1" x14ac:dyDescent="0.2">
      <c r="A759" s="6"/>
    </row>
    <row r="760" spans="1:1" ht="12" customHeight="1" x14ac:dyDescent="0.2">
      <c r="A760" s="6"/>
    </row>
    <row r="761" spans="1:1" ht="12" customHeight="1" x14ac:dyDescent="0.2">
      <c r="A761" s="6"/>
    </row>
    <row r="762" spans="1:1" ht="12" customHeight="1" x14ac:dyDescent="0.2">
      <c r="A762" s="6"/>
    </row>
    <row r="763" spans="1:1" ht="12" customHeight="1" x14ac:dyDescent="0.2">
      <c r="A763" s="6"/>
    </row>
    <row r="764" spans="1:1" ht="12" customHeight="1" x14ac:dyDescent="0.2">
      <c r="A764" s="6"/>
    </row>
    <row r="765" spans="1:1" ht="12" customHeight="1" x14ac:dyDescent="0.2">
      <c r="A765" s="6"/>
    </row>
    <row r="766" spans="1:1" ht="12" customHeight="1" x14ac:dyDescent="0.2">
      <c r="A766" s="6"/>
    </row>
    <row r="767" spans="1:1" ht="12" customHeight="1" x14ac:dyDescent="0.2">
      <c r="A767" s="6"/>
    </row>
    <row r="768" spans="1:1" ht="12" customHeight="1" x14ac:dyDescent="0.2">
      <c r="A768" s="6"/>
    </row>
    <row r="769" spans="1:1" ht="12" customHeight="1" x14ac:dyDescent="0.2">
      <c r="A769" s="6"/>
    </row>
    <row r="770" spans="1:1" ht="12" customHeight="1" x14ac:dyDescent="0.2">
      <c r="A770" s="6"/>
    </row>
    <row r="771" spans="1:1" ht="12" customHeight="1" x14ac:dyDescent="0.2">
      <c r="A771" s="6"/>
    </row>
    <row r="772" spans="1:1" ht="12" customHeight="1" x14ac:dyDescent="0.2">
      <c r="A772" s="6"/>
    </row>
    <row r="773" spans="1:1" ht="12" customHeight="1" x14ac:dyDescent="0.2">
      <c r="A773" s="6"/>
    </row>
    <row r="774" spans="1:1" ht="12" customHeight="1" x14ac:dyDescent="0.2">
      <c r="A774" s="6"/>
    </row>
    <row r="775" spans="1:1" ht="12" customHeight="1" x14ac:dyDescent="0.2">
      <c r="A775" s="6"/>
    </row>
    <row r="776" spans="1:1" ht="12" customHeight="1" x14ac:dyDescent="0.2">
      <c r="A776" s="6"/>
    </row>
    <row r="777" spans="1:1" ht="12" customHeight="1" x14ac:dyDescent="0.2">
      <c r="A777" s="6"/>
    </row>
    <row r="778" spans="1:1" ht="12" customHeight="1" x14ac:dyDescent="0.2">
      <c r="A778" s="6"/>
    </row>
    <row r="779" spans="1:1" ht="12" customHeight="1" x14ac:dyDescent="0.2">
      <c r="A779" s="6"/>
    </row>
    <row r="780" spans="1:1" ht="12" customHeight="1" x14ac:dyDescent="0.2">
      <c r="A780" s="6"/>
    </row>
    <row r="781" spans="1:1" ht="12" customHeight="1" x14ac:dyDescent="0.2">
      <c r="A781" s="6"/>
    </row>
    <row r="782" spans="1:1" ht="12" customHeight="1" x14ac:dyDescent="0.2">
      <c r="A782" s="6"/>
    </row>
    <row r="783" spans="1:1" ht="12" customHeight="1" x14ac:dyDescent="0.2">
      <c r="A783" s="6"/>
    </row>
    <row r="784" spans="1:1" ht="12" customHeight="1" x14ac:dyDescent="0.2">
      <c r="A784" s="6"/>
    </row>
    <row r="785" spans="1:1" ht="12" customHeight="1" x14ac:dyDescent="0.2">
      <c r="A785" s="6"/>
    </row>
    <row r="786" spans="1:1" ht="12" customHeight="1" x14ac:dyDescent="0.2">
      <c r="A786" s="6"/>
    </row>
    <row r="787" spans="1:1" ht="12" customHeight="1" x14ac:dyDescent="0.2">
      <c r="A787" s="6"/>
    </row>
    <row r="788" spans="1:1" ht="12" customHeight="1" x14ac:dyDescent="0.2">
      <c r="A788" s="6"/>
    </row>
    <row r="789" spans="1:1" ht="12" customHeight="1" x14ac:dyDescent="0.2">
      <c r="A789" s="6"/>
    </row>
    <row r="790" spans="1:1" ht="12" customHeight="1" x14ac:dyDescent="0.2">
      <c r="A790" s="6"/>
    </row>
    <row r="791" spans="1:1" ht="12" customHeight="1" x14ac:dyDescent="0.2">
      <c r="A791" s="6"/>
    </row>
    <row r="792" spans="1:1" ht="12" customHeight="1" x14ac:dyDescent="0.2">
      <c r="A792" s="6"/>
    </row>
    <row r="793" spans="1:1" ht="12" customHeight="1" x14ac:dyDescent="0.2">
      <c r="A793" s="6"/>
    </row>
    <row r="794" spans="1:1" ht="12" customHeight="1" x14ac:dyDescent="0.2">
      <c r="A794" s="6"/>
    </row>
    <row r="795" spans="1:1" ht="12" customHeight="1" x14ac:dyDescent="0.2">
      <c r="A795" s="6"/>
    </row>
    <row r="796" spans="1:1" ht="12" customHeight="1" x14ac:dyDescent="0.2">
      <c r="A796" s="6"/>
    </row>
    <row r="797" spans="1:1" ht="12" customHeight="1" x14ac:dyDescent="0.2">
      <c r="A797" s="6"/>
    </row>
    <row r="798" spans="1:1" ht="12" customHeight="1" x14ac:dyDescent="0.2">
      <c r="A798" s="6"/>
    </row>
    <row r="799" spans="1:1" ht="12" customHeight="1" x14ac:dyDescent="0.2">
      <c r="A799" s="6"/>
    </row>
    <row r="800" spans="1:1" ht="12" customHeight="1" x14ac:dyDescent="0.2">
      <c r="A800" s="6"/>
    </row>
    <row r="801" spans="1:1" ht="12" customHeight="1" x14ac:dyDescent="0.2">
      <c r="A801" s="6"/>
    </row>
    <row r="802" spans="1:1" ht="12" customHeight="1" x14ac:dyDescent="0.2">
      <c r="A802" s="6"/>
    </row>
    <row r="803" spans="1:1" ht="12" customHeight="1" x14ac:dyDescent="0.2">
      <c r="A803" s="6"/>
    </row>
    <row r="804" spans="1:1" ht="12" customHeight="1" x14ac:dyDescent="0.2">
      <c r="A804" s="6"/>
    </row>
    <row r="805" spans="1:1" ht="12" customHeight="1" x14ac:dyDescent="0.2">
      <c r="A805" s="6"/>
    </row>
    <row r="806" spans="1:1" ht="12" customHeight="1" x14ac:dyDescent="0.2">
      <c r="A806" s="6"/>
    </row>
    <row r="807" spans="1:1" ht="12" customHeight="1" x14ac:dyDescent="0.2">
      <c r="A807" s="6"/>
    </row>
    <row r="808" spans="1:1" ht="12" customHeight="1" x14ac:dyDescent="0.2">
      <c r="A808" s="6"/>
    </row>
    <row r="809" spans="1:1" ht="12" customHeight="1" x14ac:dyDescent="0.2">
      <c r="A809" s="6"/>
    </row>
    <row r="810" spans="1:1" ht="12" customHeight="1" x14ac:dyDescent="0.2">
      <c r="A810" s="6"/>
    </row>
    <row r="811" spans="1:1" ht="12" customHeight="1" x14ac:dyDescent="0.2">
      <c r="A811" s="6"/>
    </row>
    <row r="812" spans="1:1" ht="12" customHeight="1" x14ac:dyDescent="0.2">
      <c r="A812" s="6"/>
    </row>
    <row r="813" spans="1:1" ht="12" customHeight="1" x14ac:dyDescent="0.2">
      <c r="A813" s="6"/>
    </row>
    <row r="814" spans="1:1" ht="12" customHeight="1" x14ac:dyDescent="0.2">
      <c r="A814" s="6"/>
    </row>
    <row r="815" spans="1:1" ht="12" customHeight="1" x14ac:dyDescent="0.2">
      <c r="A815" s="6"/>
    </row>
    <row r="816" spans="1:1" ht="12" customHeight="1" x14ac:dyDescent="0.2">
      <c r="A816" s="6"/>
    </row>
    <row r="817" spans="1:1" ht="12" customHeight="1" x14ac:dyDescent="0.2">
      <c r="A817" s="6"/>
    </row>
    <row r="818" spans="1:1" ht="12" customHeight="1" x14ac:dyDescent="0.2">
      <c r="A818" s="6"/>
    </row>
    <row r="819" spans="1:1" ht="12" customHeight="1" x14ac:dyDescent="0.2">
      <c r="A819" s="6"/>
    </row>
    <row r="820" spans="1:1" ht="12" customHeight="1" x14ac:dyDescent="0.2">
      <c r="A820" s="6"/>
    </row>
    <row r="821" spans="1:1" ht="12" customHeight="1" x14ac:dyDescent="0.2">
      <c r="A821" s="6"/>
    </row>
    <row r="822" spans="1:1" ht="12" customHeight="1" x14ac:dyDescent="0.2">
      <c r="A822" s="6"/>
    </row>
    <row r="823" spans="1:1" ht="12" customHeight="1" x14ac:dyDescent="0.2">
      <c r="A823" s="6"/>
    </row>
    <row r="824" spans="1:1" ht="12" customHeight="1" x14ac:dyDescent="0.2">
      <c r="A824" s="6"/>
    </row>
    <row r="825" spans="1:1" ht="12" customHeight="1" x14ac:dyDescent="0.2">
      <c r="A825" s="6"/>
    </row>
    <row r="826" spans="1:1" ht="12" customHeight="1" x14ac:dyDescent="0.2">
      <c r="A826" s="6"/>
    </row>
    <row r="827" spans="1:1" ht="12" customHeight="1" x14ac:dyDescent="0.2">
      <c r="A827" s="6"/>
    </row>
    <row r="828" spans="1:1" ht="12" customHeight="1" x14ac:dyDescent="0.2">
      <c r="A828" s="6"/>
    </row>
    <row r="829" spans="1:1" ht="12" customHeight="1" x14ac:dyDescent="0.2">
      <c r="A829" s="6"/>
    </row>
    <row r="830" spans="1:1" ht="12" customHeight="1" x14ac:dyDescent="0.2">
      <c r="A830" s="6"/>
    </row>
    <row r="831" spans="1:1" ht="12" customHeight="1" x14ac:dyDescent="0.2">
      <c r="A831" s="6"/>
    </row>
    <row r="832" spans="1:1" ht="12" customHeight="1" x14ac:dyDescent="0.2">
      <c r="A832" s="6"/>
    </row>
    <row r="833" spans="1:1" ht="12" customHeight="1" x14ac:dyDescent="0.2">
      <c r="A833" s="6"/>
    </row>
    <row r="834" spans="1:1" ht="12" customHeight="1" x14ac:dyDescent="0.2">
      <c r="A834" s="6"/>
    </row>
    <row r="835" spans="1:1" ht="12" customHeight="1" x14ac:dyDescent="0.2">
      <c r="A835" s="6"/>
    </row>
    <row r="836" spans="1:1" ht="12" customHeight="1" x14ac:dyDescent="0.2">
      <c r="A836" s="6"/>
    </row>
    <row r="837" spans="1:1" ht="12" customHeight="1" x14ac:dyDescent="0.2">
      <c r="A837" s="6"/>
    </row>
    <row r="838" spans="1:1" ht="12" customHeight="1" x14ac:dyDescent="0.2">
      <c r="A838" s="6"/>
    </row>
    <row r="839" spans="1:1" ht="12" customHeight="1" x14ac:dyDescent="0.2">
      <c r="A839" s="6"/>
    </row>
    <row r="840" spans="1:1" ht="12" customHeight="1" x14ac:dyDescent="0.2">
      <c r="A840" s="6"/>
    </row>
    <row r="841" spans="1:1" ht="12" customHeight="1" x14ac:dyDescent="0.2">
      <c r="A841" s="6"/>
    </row>
    <row r="842" spans="1:1" ht="12" customHeight="1" x14ac:dyDescent="0.2">
      <c r="A842" s="6"/>
    </row>
    <row r="843" spans="1:1" ht="12" customHeight="1" x14ac:dyDescent="0.2">
      <c r="A843" s="6"/>
    </row>
    <row r="844" spans="1:1" ht="12" customHeight="1" x14ac:dyDescent="0.2">
      <c r="A844" s="6"/>
    </row>
    <row r="845" spans="1:1" ht="12" customHeight="1" x14ac:dyDescent="0.2">
      <c r="A845" s="6"/>
    </row>
    <row r="846" spans="1:1" ht="12" customHeight="1" x14ac:dyDescent="0.2">
      <c r="A846" s="6"/>
    </row>
    <row r="847" spans="1:1" ht="12" customHeight="1" x14ac:dyDescent="0.2">
      <c r="A847" s="6"/>
    </row>
    <row r="848" spans="1:1" ht="12" customHeight="1" x14ac:dyDescent="0.2">
      <c r="A848" s="6"/>
    </row>
    <row r="849" spans="1:1" ht="12" customHeight="1" x14ac:dyDescent="0.2">
      <c r="A849" s="6"/>
    </row>
    <row r="850" spans="1:1" ht="12" customHeight="1" x14ac:dyDescent="0.2">
      <c r="A850" s="6"/>
    </row>
    <row r="851" spans="1:1" ht="12" customHeight="1" x14ac:dyDescent="0.2">
      <c r="A851" s="6"/>
    </row>
    <row r="852" spans="1:1" ht="12" customHeight="1" x14ac:dyDescent="0.2">
      <c r="A852" s="6"/>
    </row>
    <row r="853" spans="1:1" ht="12" customHeight="1" x14ac:dyDescent="0.2">
      <c r="A853" s="6"/>
    </row>
    <row r="854" spans="1:1" ht="12" customHeight="1" x14ac:dyDescent="0.2">
      <c r="A854" s="6"/>
    </row>
    <row r="855" spans="1:1" ht="12" customHeight="1" x14ac:dyDescent="0.2">
      <c r="A855" s="6"/>
    </row>
    <row r="856" spans="1:1" ht="12" customHeight="1" x14ac:dyDescent="0.2">
      <c r="A856" s="6"/>
    </row>
    <row r="857" spans="1:1" ht="12" customHeight="1" x14ac:dyDescent="0.2">
      <c r="A857" s="6"/>
    </row>
    <row r="858" spans="1:1" ht="12" customHeight="1" x14ac:dyDescent="0.2">
      <c r="A858" s="6"/>
    </row>
    <row r="859" spans="1:1" ht="12" customHeight="1" x14ac:dyDescent="0.2">
      <c r="A859" s="6"/>
    </row>
    <row r="860" spans="1:1" ht="12" customHeight="1" x14ac:dyDescent="0.2">
      <c r="A860" s="6"/>
    </row>
    <row r="861" spans="1:1" ht="12" customHeight="1" x14ac:dyDescent="0.2">
      <c r="A861" s="6"/>
    </row>
    <row r="862" spans="1:1" ht="12" customHeight="1" x14ac:dyDescent="0.2">
      <c r="A862" s="6"/>
    </row>
    <row r="863" spans="1:1" ht="12" customHeight="1" x14ac:dyDescent="0.2">
      <c r="A863" s="6"/>
    </row>
    <row r="864" spans="1:1" ht="12" customHeight="1" x14ac:dyDescent="0.2">
      <c r="A864" s="6"/>
    </row>
    <row r="865" spans="1:1" ht="12" customHeight="1" x14ac:dyDescent="0.2">
      <c r="A865" s="6"/>
    </row>
    <row r="866" spans="1:1" ht="12" customHeight="1" x14ac:dyDescent="0.2">
      <c r="A866" s="6"/>
    </row>
    <row r="867" spans="1:1" ht="12" customHeight="1" x14ac:dyDescent="0.2">
      <c r="A867" s="6"/>
    </row>
    <row r="868" spans="1:1" ht="12" customHeight="1" x14ac:dyDescent="0.2">
      <c r="A868" s="6"/>
    </row>
    <row r="869" spans="1:1" ht="12" customHeight="1" x14ac:dyDescent="0.2">
      <c r="A869" s="6"/>
    </row>
    <row r="870" spans="1:1" ht="12" customHeight="1" x14ac:dyDescent="0.2">
      <c r="A870" s="6"/>
    </row>
    <row r="871" spans="1:1" ht="12" customHeight="1" x14ac:dyDescent="0.2">
      <c r="A871" s="6"/>
    </row>
    <row r="872" spans="1:1" ht="12" customHeight="1" x14ac:dyDescent="0.2">
      <c r="A872" s="6"/>
    </row>
    <row r="873" spans="1:1" ht="12" customHeight="1" x14ac:dyDescent="0.2">
      <c r="A873" s="6"/>
    </row>
    <row r="874" spans="1:1" ht="12" customHeight="1" x14ac:dyDescent="0.2">
      <c r="A874" s="6"/>
    </row>
    <row r="875" spans="1:1" ht="12" customHeight="1" x14ac:dyDescent="0.2">
      <c r="A875" s="6"/>
    </row>
    <row r="876" spans="1:1" ht="12" customHeight="1" x14ac:dyDescent="0.2">
      <c r="A876" s="6"/>
    </row>
    <row r="877" spans="1:1" ht="12" customHeight="1" x14ac:dyDescent="0.2">
      <c r="A877" s="6"/>
    </row>
    <row r="878" spans="1:1" ht="12" customHeight="1" x14ac:dyDescent="0.2">
      <c r="A878" s="6"/>
    </row>
    <row r="879" spans="1:1" ht="12" customHeight="1" x14ac:dyDescent="0.2">
      <c r="A879" s="6"/>
    </row>
    <row r="880" spans="1:1" ht="12" customHeight="1" x14ac:dyDescent="0.2">
      <c r="A880" s="6"/>
    </row>
    <row r="881" spans="1:1" ht="12" customHeight="1" x14ac:dyDescent="0.2">
      <c r="A881" s="6"/>
    </row>
    <row r="882" spans="1:1" ht="12" customHeight="1" x14ac:dyDescent="0.2">
      <c r="A882" s="6"/>
    </row>
    <row r="883" spans="1:1" ht="12" customHeight="1" x14ac:dyDescent="0.2">
      <c r="A883" s="6"/>
    </row>
    <row r="884" spans="1:1" ht="12" customHeight="1" x14ac:dyDescent="0.2">
      <c r="A884" s="6"/>
    </row>
    <row r="885" spans="1:1" ht="12" customHeight="1" x14ac:dyDescent="0.2">
      <c r="A885" s="6"/>
    </row>
    <row r="886" spans="1:1" ht="12" customHeight="1" x14ac:dyDescent="0.2">
      <c r="A886" s="6"/>
    </row>
    <row r="887" spans="1:1" ht="12" customHeight="1" x14ac:dyDescent="0.2">
      <c r="A887" s="6"/>
    </row>
    <row r="888" spans="1:1" ht="12" customHeight="1" x14ac:dyDescent="0.2">
      <c r="A888" s="6"/>
    </row>
    <row r="889" spans="1:1" ht="12" customHeight="1" x14ac:dyDescent="0.2">
      <c r="A889" s="6"/>
    </row>
    <row r="890" spans="1:1" ht="12" customHeight="1" x14ac:dyDescent="0.2">
      <c r="A890" s="6"/>
    </row>
    <row r="891" spans="1:1" ht="12" customHeight="1" x14ac:dyDescent="0.2">
      <c r="A891" s="6"/>
    </row>
    <row r="892" spans="1:1" ht="12" customHeight="1" x14ac:dyDescent="0.2">
      <c r="A892" s="6"/>
    </row>
    <row r="893" spans="1:1" ht="12" customHeight="1" x14ac:dyDescent="0.2">
      <c r="A893" s="6"/>
    </row>
    <row r="894" spans="1:1" ht="12" customHeight="1" x14ac:dyDescent="0.2">
      <c r="A894" s="6"/>
    </row>
    <row r="895" spans="1:1" ht="12" customHeight="1" x14ac:dyDescent="0.2">
      <c r="A895" s="6"/>
    </row>
    <row r="896" spans="1:1" ht="12" customHeight="1" x14ac:dyDescent="0.2">
      <c r="A896" s="6"/>
    </row>
    <row r="897" spans="1:1" ht="12" customHeight="1" x14ac:dyDescent="0.2">
      <c r="A897" s="6"/>
    </row>
    <row r="898" spans="1:1" ht="12" customHeight="1" x14ac:dyDescent="0.2">
      <c r="A898" s="6"/>
    </row>
    <row r="899" spans="1:1" ht="12" customHeight="1" x14ac:dyDescent="0.2">
      <c r="A899" s="6"/>
    </row>
    <row r="900" spans="1:1" ht="12" customHeight="1" x14ac:dyDescent="0.2">
      <c r="A900" s="6"/>
    </row>
    <row r="901" spans="1:1" ht="12" customHeight="1" x14ac:dyDescent="0.2">
      <c r="A901" s="6"/>
    </row>
    <row r="902" spans="1:1" ht="12" customHeight="1" x14ac:dyDescent="0.2">
      <c r="A902" s="6"/>
    </row>
    <row r="903" spans="1:1" ht="12" customHeight="1" x14ac:dyDescent="0.2">
      <c r="A903" s="6"/>
    </row>
    <row r="904" spans="1:1" ht="12" customHeight="1" x14ac:dyDescent="0.2">
      <c r="A904" s="6"/>
    </row>
    <row r="905" spans="1:1" ht="12" customHeight="1" x14ac:dyDescent="0.2">
      <c r="A905" s="6"/>
    </row>
    <row r="906" spans="1:1" ht="12" customHeight="1" x14ac:dyDescent="0.2">
      <c r="A906" s="6"/>
    </row>
    <row r="907" spans="1:1" ht="12" customHeight="1" x14ac:dyDescent="0.2">
      <c r="A907" s="6"/>
    </row>
    <row r="908" spans="1:1" ht="12" customHeight="1" x14ac:dyDescent="0.2">
      <c r="A908" s="6"/>
    </row>
    <row r="909" spans="1:1" ht="12" customHeight="1" x14ac:dyDescent="0.2">
      <c r="A909" s="6"/>
    </row>
    <row r="910" spans="1:1" ht="12" customHeight="1" x14ac:dyDescent="0.2">
      <c r="A910" s="6"/>
    </row>
    <row r="911" spans="1:1" ht="12" customHeight="1" x14ac:dyDescent="0.2">
      <c r="A911" s="6"/>
    </row>
    <row r="912" spans="1:1" ht="12" customHeight="1" x14ac:dyDescent="0.2">
      <c r="A912" s="6"/>
    </row>
    <row r="913" spans="1:1" ht="12" customHeight="1" x14ac:dyDescent="0.2">
      <c r="A913" s="6"/>
    </row>
    <row r="914" spans="1:1" ht="12" customHeight="1" x14ac:dyDescent="0.2">
      <c r="A914" s="6"/>
    </row>
    <row r="915" spans="1:1" ht="12" customHeight="1" x14ac:dyDescent="0.2">
      <c r="A915" s="6"/>
    </row>
    <row r="916" spans="1:1" ht="12" customHeight="1" x14ac:dyDescent="0.2">
      <c r="A916" s="6"/>
    </row>
    <row r="917" spans="1:1" ht="12" customHeight="1" x14ac:dyDescent="0.2">
      <c r="A917" s="6"/>
    </row>
    <row r="918" spans="1:1" ht="12" customHeight="1" x14ac:dyDescent="0.2">
      <c r="A918" s="6"/>
    </row>
    <row r="919" spans="1:1" ht="12" customHeight="1" x14ac:dyDescent="0.2">
      <c r="A919" s="6"/>
    </row>
    <row r="920" spans="1:1" ht="12" customHeight="1" x14ac:dyDescent="0.2">
      <c r="A920" s="6"/>
    </row>
    <row r="921" spans="1:1" ht="12" customHeight="1" x14ac:dyDescent="0.2">
      <c r="A921" s="6"/>
    </row>
    <row r="922" spans="1:1" ht="12" customHeight="1" x14ac:dyDescent="0.2">
      <c r="A922" s="6"/>
    </row>
    <row r="923" spans="1:1" ht="12" customHeight="1" x14ac:dyDescent="0.2">
      <c r="A923" s="6"/>
    </row>
    <row r="924" spans="1:1" ht="12" customHeight="1" x14ac:dyDescent="0.2">
      <c r="A924" s="6"/>
    </row>
    <row r="925" spans="1:1" ht="12" customHeight="1" x14ac:dyDescent="0.2">
      <c r="A925" s="6"/>
    </row>
    <row r="926" spans="1:1" ht="12" customHeight="1" x14ac:dyDescent="0.2">
      <c r="A926" s="6"/>
    </row>
    <row r="927" spans="1:1" ht="12" customHeight="1" x14ac:dyDescent="0.2">
      <c r="A927" s="6"/>
    </row>
    <row r="928" spans="1:1" ht="12" customHeight="1" x14ac:dyDescent="0.2">
      <c r="A928" s="6"/>
    </row>
    <row r="929" spans="1:1" ht="12" customHeight="1" x14ac:dyDescent="0.2">
      <c r="A929" s="6"/>
    </row>
    <row r="930" spans="1:1" ht="12" customHeight="1" x14ac:dyDescent="0.2">
      <c r="A930" s="6"/>
    </row>
    <row r="931" spans="1:1" ht="12" customHeight="1" x14ac:dyDescent="0.2">
      <c r="A931" s="6"/>
    </row>
    <row r="932" spans="1:1" ht="12" customHeight="1" x14ac:dyDescent="0.2">
      <c r="A932" s="6"/>
    </row>
    <row r="933" spans="1:1" ht="12" customHeight="1" x14ac:dyDescent="0.2">
      <c r="A933" s="6"/>
    </row>
    <row r="934" spans="1:1" ht="12" customHeight="1" x14ac:dyDescent="0.2">
      <c r="A934" s="6"/>
    </row>
    <row r="935" spans="1:1" ht="12" customHeight="1" x14ac:dyDescent="0.2">
      <c r="A935" s="6"/>
    </row>
    <row r="936" spans="1:1" ht="12" customHeight="1" x14ac:dyDescent="0.2">
      <c r="A936" s="6"/>
    </row>
    <row r="937" spans="1:1" ht="12" customHeight="1" x14ac:dyDescent="0.2">
      <c r="A937" s="6"/>
    </row>
    <row r="938" spans="1:1" ht="12" customHeight="1" x14ac:dyDescent="0.2">
      <c r="A938" s="6"/>
    </row>
    <row r="939" spans="1:1" ht="12" customHeight="1" x14ac:dyDescent="0.2">
      <c r="A939" s="6"/>
    </row>
    <row r="940" spans="1:1" ht="12" customHeight="1" x14ac:dyDescent="0.2">
      <c r="A940" s="6"/>
    </row>
    <row r="941" spans="1:1" ht="12" customHeight="1" x14ac:dyDescent="0.2">
      <c r="A941" s="6"/>
    </row>
    <row r="942" spans="1:1" ht="12" customHeight="1" x14ac:dyDescent="0.2">
      <c r="A942" s="6"/>
    </row>
    <row r="943" spans="1:1" ht="12" customHeight="1" x14ac:dyDescent="0.2">
      <c r="A943" s="6"/>
    </row>
    <row r="944" spans="1:1" ht="12" customHeight="1" x14ac:dyDescent="0.2">
      <c r="A944" s="6"/>
    </row>
    <row r="945" spans="1:1" ht="12" customHeight="1" x14ac:dyDescent="0.2">
      <c r="A945" s="6"/>
    </row>
    <row r="946" spans="1:1" ht="12" customHeight="1" x14ac:dyDescent="0.2">
      <c r="A946" s="6"/>
    </row>
    <row r="947" spans="1:1" ht="12" customHeight="1" x14ac:dyDescent="0.2">
      <c r="A947" s="6"/>
    </row>
    <row r="948" spans="1:1" ht="12" customHeight="1" x14ac:dyDescent="0.2">
      <c r="A948" s="6"/>
    </row>
    <row r="949" spans="1:1" ht="12" customHeight="1" x14ac:dyDescent="0.2">
      <c r="A949" s="6"/>
    </row>
    <row r="950" spans="1:1" ht="12" customHeight="1" x14ac:dyDescent="0.2">
      <c r="A950" s="6"/>
    </row>
    <row r="951" spans="1:1" ht="12" customHeight="1" x14ac:dyDescent="0.2">
      <c r="A951" s="6"/>
    </row>
    <row r="952" spans="1:1" ht="12" customHeight="1" x14ac:dyDescent="0.2">
      <c r="A952" s="6"/>
    </row>
    <row r="953" spans="1:1" ht="12" customHeight="1" x14ac:dyDescent="0.2">
      <c r="A953" s="6"/>
    </row>
    <row r="954" spans="1:1" ht="12" customHeight="1" x14ac:dyDescent="0.2">
      <c r="A954" s="6"/>
    </row>
    <row r="955" spans="1:1" ht="12" customHeight="1" x14ac:dyDescent="0.2">
      <c r="A955" s="6"/>
    </row>
    <row r="956" spans="1:1" ht="12" customHeight="1" x14ac:dyDescent="0.2">
      <c r="A956" s="6"/>
    </row>
    <row r="957" spans="1:1" ht="12" customHeight="1" x14ac:dyDescent="0.2">
      <c r="A957" s="6"/>
    </row>
    <row r="958" spans="1:1" ht="12" customHeight="1" x14ac:dyDescent="0.2">
      <c r="A958" s="6"/>
    </row>
    <row r="959" spans="1:1" ht="12" customHeight="1" x14ac:dyDescent="0.2">
      <c r="A959" s="6"/>
    </row>
    <row r="960" spans="1:1" ht="12" customHeight="1" x14ac:dyDescent="0.2">
      <c r="A960" s="6"/>
    </row>
    <row r="961" spans="1:1" ht="12" customHeight="1" x14ac:dyDescent="0.2">
      <c r="A961" s="6"/>
    </row>
    <row r="962" spans="1:1" ht="12" customHeight="1" x14ac:dyDescent="0.2">
      <c r="A962" s="6"/>
    </row>
    <row r="963" spans="1:1" ht="12" customHeight="1" x14ac:dyDescent="0.2">
      <c r="A963" s="6"/>
    </row>
    <row r="964" spans="1:1" ht="12" customHeight="1" x14ac:dyDescent="0.2">
      <c r="A964" s="6"/>
    </row>
    <row r="965" spans="1:1" ht="12" customHeight="1" x14ac:dyDescent="0.2">
      <c r="A965" s="6"/>
    </row>
    <row r="966" spans="1:1" ht="12" customHeight="1" x14ac:dyDescent="0.2">
      <c r="A966" s="6"/>
    </row>
    <row r="967" spans="1:1" ht="12" customHeight="1" x14ac:dyDescent="0.2">
      <c r="A967" s="6"/>
    </row>
    <row r="968" spans="1:1" ht="12" customHeight="1" x14ac:dyDescent="0.2">
      <c r="A968" s="6"/>
    </row>
    <row r="969" spans="1:1" ht="12" customHeight="1" x14ac:dyDescent="0.2">
      <c r="A969" s="6"/>
    </row>
    <row r="970" spans="1:1" ht="12" customHeight="1" x14ac:dyDescent="0.2">
      <c r="A970" s="6"/>
    </row>
    <row r="971" spans="1:1" ht="12" customHeight="1" x14ac:dyDescent="0.2">
      <c r="A971" s="6"/>
    </row>
    <row r="972" spans="1:1" ht="12" customHeight="1" x14ac:dyDescent="0.2">
      <c r="A972" s="6"/>
    </row>
    <row r="973" spans="1:1" ht="12" customHeight="1" x14ac:dyDescent="0.2">
      <c r="A973" s="6"/>
    </row>
    <row r="974" spans="1:1" ht="12" customHeight="1" x14ac:dyDescent="0.2">
      <c r="A974" s="6"/>
    </row>
    <row r="975" spans="1:1" ht="12" customHeight="1" x14ac:dyDescent="0.2">
      <c r="A975" s="6"/>
    </row>
    <row r="976" spans="1:1" ht="12" customHeight="1" x14ac:dyDescent="0.2">
      <c r="A976" s="6"/>
    </row>
    <row r="977" spans="1:1" ht="12" customHeight="1" x14ac:dyDescent="0.2">
      <c r="A977" s="6"/>
    </row>
    <row r="978" spans="1:1" ht="12" customHeight="1" x14ac:dyDescent="0.2">
      <c r="A978" s="6"/>
    </row>
    <row r="979" spans="1:1" ht="12" customHeight="1" x14ac:dyDescent="0.2">
      <c r="A979" s="6"/>
    </row>
    <row r="980" spans="1:1" ht="12" customHeight="1" x14ac:dyDescent="0.2">
      <c r="A980" s="6"/>
    </row>
    <row r="981" spans="1:1" ht="12" customHeight="1" x14ac:dyDescent="0.2">
      <c r="A981" s="6"/>
    </row>
    <row r="982" spans="1:1" ht="12" customHeight="1" x14ac:dyDescent="0.2">
      <c r="A982" s="6"/>
    </row>
    <row r="983" spans="1:1" ht="12" customHeight="1" x14ac:dyDescent="0.2">
      <c r="A983" s="6"/>
    </row>
    <row r="984" spans="1:1" ht="12" customHeight="1" x14ac:dyDescent="0.2">
      <c r="A984" s="6"/>
    </row>
    <row r="985" spans="1:1" ht="12" customHeight="1" x14ac:dyDescent="0.2">
      <c r="A985" s="6"/>
    </row>
    <row r="986" spans="1:1" ht="12" customHeight="1" x14ac:dyDescent="0.2">
      <c r="A986" s="6"/>
    </row>
    <row r="987" spans="1:1" ht="12" customHeight="1" x14ac:dyDescent="0.2">
      <c r="A987" s="6"/>
    </row>
    <row r="988" spans="1:1" ht="12" customHeight="1" x14ac:dyDescent="0.2">
      <c r="A988" s="6"/>
    </row>
    <row r="989" spans="1:1" ht="12" customHeight="1" x14ac:dyDescent="0.2">
      <c r="A989" s="6"/>
    </row>
    <row r="990" spans="1:1" ht="12" customHeight="1" x14ac:dyDescent="0.2">
      <c r="A990" s="6"/>
    </row>
    <row r="991" spans="1:1" ht="12" customHeight="1" x14ac:dyDescent="0.2">
      <c r="A991" s="6"/>
    </row>
    <row r="992" spans="1:1" ht="12" customHeight="1" x14ac:dyDescent="0.2">
      <c r="A992" s="6"/>
    </row>
    <row r="993" spans="1:1" ht="12" customHeight="1" x14ac:dyDescent="0.2">
      <c r="A993" s="6"/>
    </row>
    <row r="994" spans="1:1" ht="12" customHeight="1" x14ac:dyDescent="0.2">
      <c r="A994" s="6"/>
    </row>
    <row r="995" spans="1:1" ht="12" customHeight="1" x14ac:dyDescent="0.2">
      <c r="A995" s="6"/>
    </row>
    <row r="996" spans="1:1" ht="12" customHeight="1" x14ac:dyDescent="0.2">
      <c r="A996" s="6"/>
    </row>
    <row r="997" spans="1:1" ht="12" customHeight="1" x14ac:dyDescent="0.2">
      <c r="A997" s="6"/>
    </row>
    <row r="998" spans="1:1" ht="12" customHeight="1" x14ac:dyDescent="0.2">
      <c r="A998" s="6"/>
    </row>
    <row r="999" spans="1:1" ht="12" customHeight="1" x14ac:dyDescent="0.2">
      <c r="A999" s="6"/>
    </row>
    <row r="1000" spans="1:1" ht="12" customHeight="1" x14ac:dyDescent="0.2">
      <c r="A1000" s="6"/>
    </row>
  </sheetData>
  <mergeCells count="1">
    <mergeCell ref="A1:D1"/>
  </mergeCells>
  <pageMargins left="0.75" right="0.75" top="1" bottom="1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95F841EF-4403-1147-9B1E-AEB1D32116C6}">
      <formula1>productie</formula1>
    </dataValidation>
    <dataValidation type="list" allowBlank="1" showErrorMessage="1" sqref="B4" xr:uid="{05BB2181-2187-5745-B2E1-0D16F6F87765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24AC2F44-D91C-2040-8F2B-3E4616C203C3}">
      <formula1>productie</formula1>
    </dataValidation>
    <dataValidation type="list" allowBlank="1" showErrorMessage="1" sqref="B4" xr:uid="{33B3198C-77B2-B047-988C-0DC70A87535D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3794ECC0-FA94-3F4F-A109-55953E91DAA6}">
      <formula1>productie</formula1>
    </dataValidation>
    <dataValidation type="list" allowBlank="1" showErrorMessage="1" sqref="B4" xr:uid="{6D479416-F2E4-4847-9E61-1348CAE4EA8E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BAF83C7D-E5A3-E347-A0C1-5819027B3B84}">
      <formula1>productie</formula1>
    </dataValidation>
    <dataValidation type="list" allowBlank="1" showErrorMessage="1" sqref="B4" xr:uid="{BC317659-11D2-2F4D-B310-38F964680EED}">
      <formula1>bedienden</formula1>
    </dataValidation>
  </dataValidations>
  <pageMargins left="0.75" right="0.75" top="1" bottom="1" header="0" footer="0"/>
  <pageSetup orientation="landscape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0"/>
  <sheetViews>
    <sheetView workbookViewId="0">
      <selection activeCell="B61" sqref="B61"/>
    </sheetView>
  </sheetViews>
  <sheetFormatPr defaultColWidth="14.5" defaultRowHeight="15" customHeight="1" x14ac:dyDescent="0.2"/>
  <cols>
    <col min="1" max="1" width="41.625" customWidth="1"/>
    <col min="2" max="2" width="20.5" customWidth="1"/>
    <col min="3" max="3" width="18.125" customWidth="1"/>
    <col min="4" max="9" width="12.875" customWidth="1"/>
    <col min="10" max="10" width="14" customWidth="1"/>
    <col min="11" max="14" width="12.875" customWidth="1"/>
    <col min="15" max="15" width="11" customWidth="1"/>
    <col min="16" max="16" width="12.875" customWidth="1"/>
    <col min="17" max="26" width="11" customWidth="1"/>
  </cols>
  <sheetData>
    <row r="1" spans="1:26" s="148" customFormat="1" ht="15.75" thickBot="1" x14ac:dyDescent="0.25">
      <c r="A1" s="149" t="s">
        <v>27</v>
      </c>
      <c r="B1" s="150">
        <v>2026</v>
      </c>
      <c r="C1" s="173" t="s">
        <v>28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35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</row>
    <row r="13" spans="1:26" ht="12" customHeight="1" x14ac:dyDescent="0.2">
      <c r="A13" s="17" t="s">
        <v>39</v>
      </c>
      <c r="B13" s="18"/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</row>
    <row r="20" spans="1:26" ht="12" customHeight="1" x14ac:dyDescent="0.2">
      <c r="A20" s="17" t="s">
        <v>44</v>
      </c>
      <c r="B20" s="22">
        <v>0</v>
      </c>
      <c r="C20" s="6" t="s">
        <v>246</v>
      </c>
    </row>
    <row r="21" spans="1:26" ht="12" customHeight="1" x14ac:dyDescent="0.2">
      <c r="A21" s="17" t="s">
        <v>45</v>
      </c>
      <c r="B21" s="23">
        <f>(((52*5)-20-10-B22)/11)*B20</f>
        <v>0</v>
      </c>
      <c r="C21" s="6" t="s">
        <v>46</v>
      </c>
    </row>
    <row r="22" spans="1:26" ht="12" customHeight="1" x14ac:dyDescent="0.2">
      <c r="A22" s="17" t="s">
        <v>47</v>
      </c>
      <c r="B22" s="23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49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  <c r="I30" s="24" t="s">
        <v>14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/>
    <row r="35" spans="1:17" ht="12" customHeight="1" x14ac:dyDescent="0.2">
      <c r="A35" s="17" t="s">
        <v>61</v>
      </c>
      <c r="B35" s="8">
        <f>'RSZ-tarieven'!B4</f>
        <v>0.25</v>
      </c>
      <c r="C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8"/>
    </row>
    <row r="39" spans="1:17" ht="12" customHeight="1" x14ac:dyDescent="0.2">
      <c r="A39" s="17" t="s">
        <v>65</v>
      </c>
      <c r="B39" s="27"/>
      <c r="C39" s="8"/>
    </row>
    <row r="40" spans="1:17" ht="12" customHeight="1" x14ac:dyDescent="0.2">
      <c r="A40" s="17" t="s">
        <v>66</v>
      </c>
      <c r="B40" s="27"/>
      <c r="C40" s="8"/>
    </row>
    <row r="41" spans="1:17" ht="12" customHeight="1" x14ac:dyDescent="0.2">
      <c r="F41" s="28" t="s">
        <v>14</v>
      </c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70</v>
      </c>
      <c r="F42" s="20" t="s">
        <v>71</v>
      </c>
      <c r="G42" s="20" t="s">
        <v>72</v>
      </c>
      <c r="H42" s="20" t="s">
        <v>73</v>
      </c>
      <c r="I42" s="20" t="s">
        <v>74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H43" si="1">$B$20</f>
        <v>0</v>
      </c>
      <c r="D43" s="33">
        <f t="shared" si="1"/>
        <v>0</v>
      </c>
      <c r="E43" s="33">
        <f t="shared" si="1"/>
        <v>0</v>
      </c>
      <c r="F43" s="33">
        <f t="shared" si="1"/>
        <v>0</v>
      </c>
      <c r="G43" s="33">
        <f t="shared" si="1"/>
        <v>0</v>
      </c>
      <c r="H43" s="33">
        <f t="shared" si="1"/>
        <v>0</v>
      </c>
      <c r="I43" s="34">
        <v>0.92</v>
      </c>
      <c r="J43" s="33">
        <f t="shared" ref="J43:P43" si="2">$B$20</f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$B$21</f>
        <v>0</v>
      </c>
      <c r="D44" s="38">
        <f t="shared" ref="D44:H45" si="4">C44</f>
        <v>0</v>
      </c>
      <c r="E44" s="38">
        <f t="shared" si="4"/>
        <v>0</v>
      </c>
      <c r="F44" s="38">
        <f t="shared" si="4"/>
        <v>0</v>
      </c>
      <c r="G44" s="38">
        <f t="shared" si="4"/>
        <v>0</v>
      </c>
      <c r="H44" s="38">
        <f t="shared" si="4"/>
        <v>0</v>
      </c>
      <c r="I44" s="39" t="s">
        <v>84</v>
      </c>
      <c r="J44" s="38" t="s">
        <v>14</v>
      </c>
      <c r="K44" s="38">
        <f>H44</f>
        <v>0</v>
      </c>
      <c r="L44" s="38">
        <f t="shared" ref="L44:M44" si="5">K44</f>
        <v>0</v>
      </c>
      <c r="M44" s="38">
        <f t="shared" si="5"/>
        <v>0</v>
      </c>
      <c r="N44" s="38">
        <f>K44</f>
        <v>0</v>
      </c>
      <c r="O44" s="39" t="s">
        <v>84</v>
      </c>
      <c r="P44" s="40">
        <f t="shared" ref="P44:P45" si="6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24">
        <f t="shared" si="4"/>
        <v>0</v>
      </c>
      <c r="F45" s="24">
        <f t="shared" si="4"/>
        <v>0</v>
      </c>
      <c r="G45" s="24">
        <f t="shared" si="4"/>
        <v>0</v>
      </c>
      <c r="H45" s="24">
        <f t="shared" si="4"/>
        <v>0</v>
      </c>
      <c r="I45" s="24">
        <f>H45*92%</f>
        <v>0</v>
      </c>
      <c r="J45" s="24">
        <f>H45</f>
        <v>0</v>
      </c>
      <c r="K45" s="24">
        <f t="shared" ref="K45:N45" si="7">J45</f>
        <v>0</v>
      </c>
      <c r="L45" s="24">
        <f t="shared" si="7"/>
        <v>0</v>
      </c>
      <c r="M45" s="24">
        <f t="shared" si="7"/>
        <v>0</v>
      </c>
      <c r="N45" s="24">
        <f t="shared" si="7"/>
        <v>0</v>
      </c>
      <c r="O45" s="24">
        <f>$B$18*$B20</f>
        <v>0</v>
      </c>
      <c r="P45" s="43">
        <f t="shared" si="6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$B28+($B29*$C44)</f>
        <v>0</v>
      </c>
      <c r="D46" s="24">
        <f>$B28+($B29*D$44)</f>
        <v>0</v>
      </c>
      <c r="E46" s="24">
        <f>$B28+($B29*$E44)</f>
        <v>0</v>
      </c>
      <c r="F46" s="24">
        <f t="shared" ref="F46:H46" si="8">$B28+($B29*F$44)</f>
        <v>0</v>
      </c>
      <c r="G46" s="24">
        <f t="shared" si="8"/>
        <v>0</v>
      </c>
      <c r="H46" s="24">
        <f t="shared" si="8"/>
        <v>0</v>
      </c>
      <c r="I46" s="44" t="s">
        <v>84</v>
      </c>
      <c r="J46" s="24">
        <f>$B28+($B29*$B21)</f>
        <v>0</v>
      </c>
      <c r="K46" s="24">
        <f>$B28+($B29*K$44)</f>
        <v>0</v>
      </c>
      <c r="L46" s="24">
        <f>$B28+($B29*$L44)</f>
        <v>0</v>
      </c>
      <c r="M46" s="24">
        <f t="shared" ref="M46:N46" si="9">$B28+($B29*M$44)</f>
        <v>0</v>
      </c>
      <c r="N46" s="24">
        <f t="shared" si="9"/>
        <v>0</v>
      </c>
      <c r="O46" s="44" t="s">
        <v>84</v>
      </c>
      <c r="P46" s="45">
        <f>$B28+($B29*P$44)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MAX(0,(IF((C45+C46)&gt;0,(C45+C46)*(B35+B36+B37)-B38-B39-B40)))</f>
        <v>0</v>
      </c>
      <c r="D47" s="24">
        <f>MAX(0,IF((D45+D46)&gt;0,(D45+D46)*(B35+B36+B37)-B38-B39-B40,0))</f>
        <v>0</v>
      </c>
      <c r="E47" s="24">
        <f>MAX(0,IF((E45+E46)&gt;0,(E45+E46)*(B35+B36+B37)-B38-B39-B40,0))</f>
        <v>0</v>
      </c>
      <c r="F47" s="24">
        <f>MAX(0,IF((F45+F46)&gt;0,(F45+F46)*(B35+B36+B37)-B38-B39-B40,0))</f>
        <v>0</v>
      </c>
      <c r="G47" s="24">
        <f>MAX(0,IF((G45+G46)&gt;0,(G45+G46)*(B35+B36+B37)-B38-B39-B40,0))</f>
        <v>0</v>
      </c>
      <c r="H47" s="24">
        <f>MAX(0,IF((H45+H46)&gt;0,(H45+H46)*(B35+B36+B37)-B38-B39-B40,0))</f>
        <v>0</v>
      </c>
      <c r="I47" s="44" t="s">
        <v>84</v>
      </c>
      <c r="J47" s="24">
        <f>MAX(0,IF((J45+J46)&gt;0,(J45+J46)*(B35+B36+B37)-B38-B39-B40,0))</f>
        <v>0</v>
      </c>
      <c r="K47" s="24">
        <f>MAX(0,IF((K45+K46)&gt;0,(K45+K46)*(B35+B36+B37)-B38-B39-B40,0))</f>
        <v>0</v>
      </c>
      <c r="L47" s="24">
        <f>MAX(0,IF((L45+L46)&gt;0,(L45+L46)*(B35+B36+B37)-B38-B39-B40,0))</f>
        <v>0</v>
      </c>
      <c r="M47" s="24">
        <f>MAX(0,IF((M45+M46)&gt;0,(M45+M46)*(B35+B36+B37)-B38-B39-B40,0))</f>
        <v>0</v>
      </c>
      <c r="N47" s="24">
        <f>MAX(0,IF((N45+N46)&gt;0,(N45+N46)*(B35+B36+B37)-B38-B39-B40,0))</f>
        <v>0</v>
      </c>
      <c r="O47" s="24">
        <f>MAX(0,IF((O45)&gt;0,O45*(B35+B36+B37),0))</f>
        <v>0</v>
      </c>
      <c r="P47" s="45">
        <f>MAX(0,IF((P45+P46)&gt;0,(P45+P46)*(B35+B36+B37)-B38-B39-B40,0))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H48" si="10">$B30+($B31*C$44)</f>
        <v>0</v>
      </c>
      <c r="D48" s="44">
        <f t="shared" si="10"/>
        <v>0</v>
      </c>
      <c r="E48" s="44">
        <f t="shared" si="10"/>
        <v>0</v>
      </c>
      <c r="F48" s="44">
        <f t="shared" si="10"/>
        <v>0</v>
      </c>
      <c r="G48" s="44">
        <f t="shared" si="10"/>
        <v>0</v>
      </c>
      <c r="H48" s="44">
        <f t="shared" si="10"/>
        <v>0</v>
      </c>
      <c r="I48" s="44" t="s">
        <v>84</v>
      </c>
      <c r="J48" s="44" t="s">
        <v>84</v>
      </c>
      <c r="K48" s="44">
        <f t="shared" ref="K48:N48" si="11">$B30+($B31*K$44)</f>
        <v>0</v>
      </c>
      <c r="L48" s="44">
        <f t="shared" si="11"/>
        <v>0</v>
      </c>
      <c r="M48" s="44">
        <f t="shared" si="11"/>
        <v>0</v>
      </c>
      <c r="N48" s="44">
        <f t="shared" si="11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>$B32*$C44</f>
        <v>0</v>
      </c>
      <c r="D49" s="24">
        <f t="shared" ref="D49:H49" si="12">$B32*D$44</f>
        <v>0</v>
      </c>
      <c r="E49" s="24">
        <f t="shared" si="12"/>
        <v>0</v>
      </c>
      <c r="F49" s="24">
        <f t="shared" si="12"/>
        <v>0</v>
      </c>
      <c r="G49" s="24">
        <f t="shared" si="12"/>
        <v>0</v>
      </c>
      <c r="H49" s="24">
        <f t="shared" si="12"/>
        <v>0</v>
      </c>
      <c r="I49" s="44" t="s">
        <v>84</v>
      </c>
      <c r="J49" s="44" t="s">
        <v>84</v>
      </c>
      <c r="K49" s="24">
        <f t="shared" ref="K49:N49" si="13">$B32*K$44</f>
        <v>0</v>
      </c>
      <c r="L49" s="24">
        <f t="shared" si="13"/>
        <v>0</v>
      </c>
      <c r="M49" s="24">
        <f t="shared" si="13"/>
        <v>0</v>
      </c>
      <c r="N49" s="24">
        <f t="shared" si="13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H50" si="14">$B33</f>
        <v>0</v>
      </c>
      <c r="D50" s="49">
        <f t="shared" si="14"/>
        <v>0</v>
      </c>
      <c r="E50" s="49">
        <f t="shared" si="14"/>
        <v>0</v>
      </c>
      <c r="F50" s="49">
        <f t="shared" si="14"/>
        <v>0</v>
      </c>
      <c r="G50" s="49">
        <f t="shared" si="14"/>
        <v>0</v>
      </c>
      <c r="H50" s="49">
        <f t="shared" si="14"/>
        <v>0</v>
      </c>
      <c r="I50" s="50" t="s">
        <v>84</v>
      </c>
      <c r="J50" s="50" t="s">
        <v>84</v>
      </c>
      <c r="K50" s="49">
        <f t="shared" ref="K50:N50" si="15">$B33</f>
        <v>0</v>
      </c>
      <c r="L50" s="49">
        <f t="shared" si="15"/>
        <v>0</v>
      </c>
      <c r="M50" s="49">
        <f t="shared" si="15"/>
        <v>0</v>
      </c>
      <c r="N50" s="49">
        <f t="shared" si="15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16">SUM(B45:B50)</f>
        <v>0</v>
      </c>
      <c r="C51" s="53">
        <f t="shared" si="16"/>
        <v>0</v>
      </c>
      <c r="D51" s="54">
        <f t="shared" si="16"/>
        <v>0</v>
      </c>
      <c r="E51" s="54">
        <f t="shared" si="16"/>
        <v>0</v>
      </c>
      <c r="F51" s="54">
        <f t="shared" si="16"/>
        <v>0</v>
      </c>
      <c r="G51" s="54">
        <f t="shared" si="16"/>
        <v>0</v>
      </c>
      <c r="H51" s="54">
        <f t="shared" si="16"/>
        <v>0</v>
      </c>
      <c r="I51" s="54">
        <f t="shared" si="16"/>
        <v>0</v>
      </c>
      <c r="J51" s="54">
        <f t="shared" si="16"/>
        <v>0</v>
      </c>
      <c r="K51" s="54">
        <f t="shared" si="16"/>
        <v>0</v>
      </c>
      <c r="L51" s="54">
        <f t="shared" si="16"/>
        <v>0</v>
      </c>
      <c r="M51" s="54">
        <f t="shared" si="16"/>
        <v>0</v>
      </c>
      <c r="N51" s="54">
        <f t="shared" si="16"/>
        <v>0</v>
      </c>
      <c r="O51" s="54">
        <f t="shared" si="16"/>
        <v>0</v>
      </c>
      <c r="P51" s="55">
        <f t="shared" si="16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0.182</v>
      </c>
      <c r="B54" s="59">
        <f>SUM(C54:P54)</f>
        <v>0</v>
      </c>
      <c r="C54" s="60">
        <f t="shared" ref="C54:H54" si="17">C45*$A$54</f>
        <v>0</v>
      </c>
      <c r="D54" s="60">
        <f t="shared" si="17"/>
        <v>0</v>
      </c>
      <c r="E54" s="60">
        <f t="shared" si="17"/>
        <v>0</v>
      </c>
      <c r="F54" s="60">
        <f t="shared" si="17"/>
        <v>0</v>
      </c>
      <c r="G54" s="60">
        <f t="shared" si="17"/>
        <v>0</v>
      </c>
      <c r="H54" s="60">
        <f t="shared" si="17"/>
        <v>0</v>
      </c>
      <c r="I54" s="61" t="s">
        <v>84</v>
      </c>
      <c r="J54" s="61" t="s">
        <v>84</v>
      </c>
      <c r="K54" s="60">
        <f t="shared" ref="K54:P54" si="18">K45*$A$54</f>
        <v>0</v>
      </c>
      <c r="L54" s="60">
        <f t="shared" si="18"/>
        <v>0</v>
      </c>
      <c r="M54" s="60">
        <f t="shared" si="18"/>
        <v>0</v>
      </c>
      <c r="N54" s="60">
        <f t="shared" si="18"/>
        <v>0</v>
      </c>
      <c r="O54" s="60">
        <v>0</v>
      </c>
      <c r="P54" s="62">
        <f t="shared" si="18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>
      <c r="F64" s="6" t="s">
        <v>14</v>
      </c>
    </row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spans="5:5" ht="12" customHeight="1" x14ac:dyDescent="0.2"/>
    <row r="82" spans="5:5" ht="12" customHeight="1" x14ac:dyDescent="0.2"/>
    <row r="83" spans="5:5" ht="12" customHeight="1" x14ac:dyDescent="0.2"/>
    <row r="84" spans="5:5" ht="12" customHeight="1" x14ac:dyDescent="0.2"/>
    <row r="85" spans="5:5" ht="12" customHeight="1" x14ac:dyDescent="0.2"/>
    <row r="86" spans="5:5" ht="12" customHeight="1" x14ac:dyDescent="0.2"/>
    <row r="87" spans="5:5" ht="12" customHeight="1" x14ac:dyDescent="0.2">
      <c r="E87" s="145" t="s">
        <v>14</v>
      </c>
    </row>
    <row r="88" spans="5:5" ht="12" customHeight="1" x14ac:dyDescent="0.2"/>
    <row r="89" spans="5:5" ht="12" customHeight="1" x14ac:dyDescent="0.2"/>
    <row r="90" spans="5:5" ht="12" customHeight="1" x14ac:dyDescent="0.2"/>
    <row r="91" spans="5:5" ht="12" customHeight="1" x14ac:dyDescent="0.2"/>
    <row r="92" spans="5:5" ht="12" customHeight="1" x14ac:dyDescent="0.2"/>
    <row r="93" spans="5:5" ht="12" customHeight="1" x14ac:dyDescent="0.2"/>
    <row r="94" spans="5:5" ht="12" customHeight="1" x14ac:dyDescent="0.2"/>
    <row r="95" spans="5:5" ht="12" customHeight="1" x14ac:dyDescent="0.2"/>
    <row r="96" spans="5:5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ED132B38-B3BC-D240-A302-8530DAF7B335}">
      <formula1>productie</formula1>
    </dataValidation>
    <dataValidation type="list" allowBlank="1" showErrorMessage="1" sqref="B4" xr:uid="{82473C4B-A144-C247-953B-45C09ADACFFA}">
      <formula1>bedienden</formula1>
    </dataValidation>
  </dataValidations>
  <pageMargins left="0.75" right="0.75" top="1" bottom="1" header="0" footer="0"/>
  <pageSetup orientation="landscape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668AD92D-C7BC-9946-B178-B35B0110ED5D}">
      <formula1>productie</formula1>
    </dataValidation>
    <dataValidation type="list" allowBlank="1" showErrorMessage="1" sqref="B4" xr:uid="{A696AC4F-25FE-B84D-9C02-35B89B480EE7}">
      <formula1>bedienden</formula1>
    </dataValidation>
  </dataValidations>
  <pageMargins left="0.75" right="0.75" top="1" bottom="1" header="0" footer="0"/>
  <pageSetup paperSize="9" orientation="landscape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1E8FC2C6-D056-3946-8973-4C8677C1CA70}">
      <formula1>productie</formula1>
    </dataValidation>
    <dataValidation type="list" allowBlank="1" showErrorMessage="1" sqref="B4" xr:uid="{97826CD9-D6B5-514F-81E8-36E33C8D5C4E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E0F87803-EE76-CF43-AF55-AC7943CABF84}">
      <formula1>productie</formula1>
    </dataValidation>
    <dataValidation type="list" allowBlank="1" showErrorMessage="1" sqref="B4" xr:uid="{5290FA1A-648B-F341-84CC-B0D747302B57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EC3C1CD2-D36A-C747-8443-8111E3AFA3C3}">
      <formula1>productie</formula1>
    </dataValidation>
    <dataValidation type="list" allowBlank="1" showErrorMessage="1" sqref="B4" xr:uid="{D8086068-D9E2-5649-9416-393AA1D924E9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7.125" customWidth="1"/>
    <col min="2" max="2" width="13.875" customWidth="1"/>
    <col min="3" max="3" width="14.375" customWidth="1"/>
    <col min="4" max="4" width="14.625" customWidth="1"/>
    <col min="5" max="26" width="10.875" customWidth="1"/>
  </cols>
  <sheetData>
    <row r="1" spans="1:26" ht="15.75" thickBot="1" x14ac:dyDescent="0.25">
      <c r="A1" s="149" t="s">
        <v>27</v>
      </c>
      <c r="B1" s="150">
        <v>2026</v>
      </c>
      <c r="C1" s="175" t="s">
        <v>253</v>
      </c>
      <c r="D1" s="17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6" ht="12" customHeight="1" x14ac:dyDescent="0.2">
      <c r="A9" s="17" t="s">
        <v>34</v>
      </c>
      <c r="B9" s="20" t="s">
        <v>35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6" ht="12" customHeight="1" x14ac:dyDescent="0.2">
      <c r="A13" s="17" t="s">
        <v>39</v>
      </c>
      <c r="B13" s="18"/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6"/>
      <c r="B18" s="63" t="s">
        <v>96</v>
      </c>
      <c r="C18" s="63" t="s">
        <v>97</v>
      </c>
      <c r="D18" s="63" t="s">
        <v>98</v>
      </c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99</v>
      </c>
      <c r="B19" s="24">
        <f>B15*3/13/5</f>
        <v>0</v>
      </c>
      <c r="C19" s="24">
        <f>B16*3/13/5</f>
        <v>0</v>
      </c>
      <c r="D19" s="24">
        <f>B17*3/13/5</f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100</v>
      </c>
      <c r="B20" s="24">
        <f>B15*1/20</f>
        <v>0</v>
      </c>
      <c r="C20" s="24">
        <f>B16*1/20</f>
        <v>0</v>
      </c>
      <c r="D20" s="24">
        <f>B17*1/20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17" t="s">
        <v>101</v>
      </c>
      <c r="B21" s="24">
        <f>B15*1/22</f>
        <v>0</v>
      </c>
      <c r="C21" s="24">
        <f>B16*1/22</f>
        <v>0</v>
      </c>
      <c r="D21" s="24">
        <f>B17*1/22</f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54</v>
      </c>
      <c r="B23" s="25">
        <v>0</v>
      </c>
      <c r="C23" s="6" t="s">
        <v>55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102</v>
      </c>
      <c r="B24" s="25">
        <v>0</v>
      </c>
      <c r="C24" s="6" t="s">
        <v>55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57</v>
      </c>
      <c r="B25" s="25">
        <v>0</v>
      </c>
      <c r="C25" s="6" t="s">
        <v>55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59</v>
      </c>
      <c r="B26" s="25">
        <v>0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17" t="s">
        <v>61</v>
      </c>
      <c r="B28" s="8">
        <f>'RSZ-tarieven'!B4</f>
        <v>0.25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26" ht="12" customHeight="1" x14ac:dyDescent="0.2">
      <c r="A29" s="17" t="s">
        <v>62</v>
      </c>
      <c r="B29" s="8">
        <f>'RSZ-tarieven'!B15</f>
        <v>1.9799999999999998E-2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26" ht="12" customHeight="1" x14ac:dyDescent="0.2">
      <c r="A30" s="17" t="s">
        <v>63</v>
      </c>
      <c r="B30" s="22">
        <f>IF(B6&lt;10,0,1.69%)</f>
        <v>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26" ht="12" customHeight="1" x14ac:dyDescent="0.2">
      <c r="A31" s="17" t="s">
        <v>230</v>
      </c>
      <c r="B31" s="26">
        <f>IF(B15&gt;3895,0,0.14*(11687.74-(B15*3))/13/5)</f>
        <v>25.17359384615385</v>
      </c>
      <c r="C31" s="6"/>
      <c r="D31" s="6"/>
      <c r="E31" s="8"/>
      <c r="F31" s="6"/>
      <c r="G31" s="6"/>
      <c r="H31" s="6"/>
      <c r="I31" s="6"/>
      <c r="J31" s="6"/>
      <c r="K31" s="6"/>
      <c r="L31" s="6"/>
      <c r="M31" s="6"/>
      <c r="N31" s="6"/>
    </row>
    <row r="32" spans="1:26" ht="12" customHeight="1" x14ac:dyDescent="0.2">
      <c r="A32" s="17" t="s">
        <v>65</v>
      </c>
      <c r="B32" s="27"/>
      <c r="C32" s="6" t="s">
        <v>103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26" ht="12" customHeight="1" x14ac:dyDescent="0.2">
      <c r="A33" s="17" t="s">
        <v>66</v>
      </c>
      <c r="B33" s="27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28" t="s">
        <v>14</v>
      </c>
      <c r="K34" s="6"/>
      <c r="L34" s="6"/>
      <c r="M34" s="29" t="s">
        <v>14</v>
      </c>
      <c r="N34" s="6"/>
    </row>
    <row r="35" spans="1:26" ht="12" customHeight="1" x14ac:dyDescent="0.2">
      <c r="A35" s="6"/>
      <c r="B35" s="30">
        <f>B1</f>
        <v>2026</v>
      </c>
      <c r="C35" s="20" t="s">
        <v>68</v>
      </c>
      <c r="D35" s="20" t="s">
        <v>69</v>
      </c>
      <c r="E35" s="20" t="s">
        <v>70</v>
      </c>
      <c r="F35" s="20" t="s">
        <v>71</v>
      </c>
      <c r="G35" s="20" t="s">
        <v>72</v>
      </c>
      <c r="H35" s="20" t="s">
        <v>73</v>
      </c>
      <c r="I35" s="20" t="s">
        <v>75</v>
      </c>
      <c r="J35" s="20" t="s">
        <v>76</v>
      </c>
      <c r="K35" s="20" t="s">
        <v>77</v>
      </c>
      <c r="L35" s="20" t="s">
        <v>78</v>
      </c>
      <c r="M35" s="20" t="s">
        <v>79</v>
      </c>
      <c r="N35" s="20" t="s">
        <v>81</v>
      </c>
    </row>
    <row r="36" spans="1:26" ht="12" customHeight="1" x14ac:dyDescent="0.2">
      <c r="A36" s="64" t="s">
        <v>104</v>
      </c>
      <c r="B36" s="65">
        <f t="shared" ref="B36:B44" si="0">SUM(C36:N36)</f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</row>
    <row r="37" spans="1:26" ht="12" customHeight="1" x14ac:dyDescent="0.2">
      <c r="A37" s="64" t="s">
        <v>105</v>
      </c>
      <c r="B37" s="65">
        <f t="shared" si="0"/>
        <v>0</v>
      </c>
      <c r="C37" s="66">
        <v>0</v>
      </c>
      <c r="D37" s="67">
        <v>0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8">
        <v>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" customHeight="1" x14ac:dyDescent="0.2">
      <c r="A38" s="64" t="s">
        <v>106</v>
      </c>
      <c r="B38" s="65">
        <f t="shared" si="0"/>
        <v>0</v>
      </c>
      <c r="C38" s="66">
        <v>0</v>
      </c>
      <c r="D38" s="67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8">
        <v>0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" customHeight="1" x14ac:dyDescent="0.2">
      <c r="A39" s="6" t="s">
        <v>85</v>
      </c>
      <c r="B39" s="41">
        <f t="shared" si="0"/>
        <v>0</v>
      </c>
      <c r="C39" s="69">
        <f t="shared" ref="C39:N39" si="1">($B$19*C36)+($B$20*C37)+($B$21*C38)</f>
        <v>0</v>
      </c>
      <c r="D39" s="70">
        <f t="shared" si="1"/>
        <v>0</v>
      </c>
      <c r="E39" s="70">
        <f t="shared" si="1"/>
        <v>0</v>
      </c>
      <c r="F39" s="70">
        <f t="shared" si="1"/>
        <v>0</v>
      </c>
      <c r="G39" s="70">
        <f t="shared" si="1"/>
        <v>0</v>
      </c>
      <c r="H39" s="70">
        <f t="shared" si="1"/>
        <v>0</v>
      </c>
      <c r="I39" s="70">
        <f t="shared" si="1"/>
        <v>0</v>
      </c>
      <c r="J39" s="70">
        <f t="shared" si="1"/>
        <v>0</v>
      </c>
      <c r="K39" s="70">
        <f t="shared" si="1"/>
        <v>0</v>
      </c>
      <c r="L39" s="70">
        <f t="shared" si="1"/>
        <v>0</v>
      </c>
      <c r="M39" s="70">
        <f t="shared" si="1"/>
        <v>0</v>
      </c>
      <c r="N39" s="43">
        <f t="shared" si="1"/>
        <v>0</v>
      </c>
    </row>
    <row r="40" spans="1:26" ht="12" customHeight="1" x14ac:dyDescent="0.2">
      <c r="A40" s="6" t="s">
        <v>86</v>
      </c>
      <c r="B40" s="41">
        <f t="shared" si="0"/>
        <v>0</v>
      </c>
      <c r="C40" s="42">
        <f t="shared" ref="C40:N40" si="2">$B$23*(C36+C37+C38)</f>
        <v>0</v>
      </c>
      <c r="D40" s="24">
        <f t="shared" si="2"/>
        <v>0</v>
      </c>
      <c r="E40" s="24">
        <f t="shared" si="2"/>
        <v>0</v>
      </c>
      <c r="F40" s="24">
        <f t="shared" si="2"/>
        <v>0</v>
      </c>
      <c r="G40" s="24">
        <f t="shared" si="2"/>
        <v>0</v>
      </c>
      <c r="H40" s="24">
        <f t="shared" si="2"/>
        <v>0</v>
      </c>
      <c r="I40" s="24">
        <f t="shared" si="2"/>
        <v>0</v>
      </c>
      <c r="J40" s="24">
        <f t="shared" si="2"/>
        <v>0</v>
      </c>
      <c r="K40" s="24">
        <f t="shared" si="2"/>
        <v>0</v>
      </c>
      <c r="L40" s="24">
        <f t="shared" si="2"/>
        <v>0</v>
      </c>
      <c r="M40" s="24">
        <f t="shared" si="2"/>
        <v>0</v>
      </c>
      <c r="N40" s="45">
        <f t="shared" si="2"/>
        <v>0</v>
      </c>
    </row>
    <row r="41" spans="1:26" ht="12" customHeight="1" x14ac:dyDescent="0.2">
      <c r="A41" s="6" t="s">
        <v>87</v>
      </c>
      <c r="B41" s="41">
        <f t="shared" si="0"/>
        <v>0</v>
      </c>
      <c r="C41" s="42">
        <f t="shared" ref="C41:N41" si="3">MAX(0,IF((C39+C40)&gt;0,(C39+C40)*($B$28+$B$29+$B$30)-(($B$31+$B$32+$B$33)*(C$36+C$37+C$38)),0))</f>
        <v>0</v>
      </c>
      <c r="D41" s="24">
        <f t="shared" si="3"/>
        <v>0</v>
      </c>
      <c r="E41" s="24">
        <f t="shared" si="3"/>
        <v>0</v>
      </c>
      <c r="F41" s="24">
        <f t="shared" si="3"/>
        <v>0</v>
      </c>
      <c r="G41" s="24">
        <f t="shared" si="3"/>
        <v>0</v>
      </c>
      <c r="H41" s="24">
        <f t="shared" si="3"/>
        <v>0</v>
      </c>
      <c r="I41" s="24">
        <f t="shared" si="3"/>
        <v>0</v>
      </c>
      <c r="J41" s="24">
        <f t="shared" si="3"/>
        <v>0</v>
      </c>
      <c r="K41" s="24">
        <f t="shared" si="3"/>
        <v>0</v>
      </c>
      <c r="L41" s="24">
        <f t="shared" si="3"/>
        <v>0</v>
      </c>
      <c r="M41" s="24">
        <f t="shared" si="3"/>
        <v>0</v>
      </c>
      <c r="N41" s="45">
        <f t="shared" si="3"/>
        <v>0</v>
      </c>
    </row>
    <row r="42" spans="1:26" ht="12" customHeight="1" x14ac:dyDescent="0.2">
      <c r="A42" s="6" t="s">
        <v>88</v>
      </c>
      <c r="B42" s="41">
        <f t="shared" si="0"/>
        <v>0</v>
      </c>
      <c r="C42" s="42">
        <f t="shared" ref="C42:N42" si="4">($B24*(C36+C37+C38))</f>
        <v>0</v>
      </c>
      <c r="D42" s="44">
        <f t="shared" si="4"/>
        <v>0</v>
      </c>
      <c r="E42" s="44">
        <f t="shared" si="4"/>
        <v>0</v>
      </c>
      <c r="F42" s="44">
        <f t="shared" si="4"/>
        <v>0</v>
      </c>
      <c r="G42" s="44">
        <f t="shared" si="4"/>
        <v>0</v>
      </c>
      <c r="H42" s="44">
        <f t="shared" si="4"/>
        <v>0</v>
      </c>
      <c r="I42" s="44">
        <f t="shared" si="4"/>
        <v>0</v>
      </c>
      <c r="J42" s="44">
        <f t="shared" si="4"/>
        <v>0</v>
      </c>
      <c r="K42" s="44">
        <f t="shared" si="4"/>
        <v>0</v>
      </c>
      <c r="L42" s="44">
        <f t="shared" si="4"/>
        <v>0</v>
      </c>
      <c r="M42" s="44">
        <f t="shared" si="4"/>
        <v>0</v>
      </c>
      <c r="N42" s="46">
        <f t="shared" si="4"/>
        <v>0</v>
      </c>
    </row>
    <row r="43" spans="1:26" ht="12" customHeight="1" x14ac:dyDescent="0.2">
      <c r="A43" s="6" t="s">
        <v>89</v>
      </c>
      <c r="B43" s="41">
        <f t="shared" si="0"/>
        <v>0</v>
      </c>
      <c r="C43" s="42">
        <f t="shared" ref="C43:N43" si="5">$B25*(C36+C37+C38)</f>
        <v>0</v>
      </c>
      <c r="D43" s="24">
        <f t="shared" si="5"/>
        <v>0</v>
      </c>
      <c r="E43" s="24">
        <f t="shared" si="5"/>
        <v>0</v>
      </c>
      <c r="F43" s="24">
        <f t="shared" si="5"/>
        <v>0</v>
      </c>
      <c r="G43" s="24">
        <f t="shared" si="5"/>
        <v>0</v>
      </c>
      <c r="H43" s="24">
        <f t="shared" si="5"/>
        <v>0</v>
      </c>
      <c r="I43" s="24">
        <f t="shared" si="5"/>
        <v>0</v>
      </c>
      <c r="J43" s="24">
        <f t="shared" si="5"/>
        <v>0</v>
      </c>
      <c r="K43" s="24">
        <f t="shared" si="5"/>
        <v>0</v>
      </c>
      <c r="L43" s="24">
        <f t="shared" si="5"/>
        <v>0</v>
      </c>
      <c r="M43" s="24">
        <f t="shared" si="5"/>
        <v>0</v>
      </c>
      <c r="N43" s="45">
        <f t="shared" si="5"/>
        <v>0</v>
      </c>
    </row>
    <row r="44" spans="1:26" ht="12" customHeight="1" x14ac:dyDescent="0.2">
      <c r="A44" s="6" t="s">
        <v>90</v>
      </c>
      <c r="B44" s="47">
        <f t="shared" si="0"/>
        <v>0</v>
      </c>
      <c r="C44" s="48">
        <f t="shared" ref="C44:N44" si="6">$B26*(C36+C37+C38)</f>
        <v>0</v>
      </c>
      <c r="D44" s="49">
        <f t="shared" si="6"/>
        <v>0</v>
      </c>
      <c r="E44" s="49">
        <f t="shared" si="6"/>
        <v>0</v>
      </c>
      <c r="F44" s="49">
        <f t="shared" si="6"/>
        <v>0</v>
      </c>
      <c r="G44" s="49">
        <f t="shared" si="6"/>
        <v>0</v>
      </c>
      <c r="H44" s="49">
        <f t="shared" si="6"/>
        <v>0</v>
      </c>
      <c r="I44" s="49">
        <f t="shared" si="6"/>
        <v>0</v>
      </c>
      <c r="J44" s="49">
        <f t="shared" si="6"/>
        <v>0</v>
      </c>
      <c r="K44" s="49">
        <f t="shared" si="6"/>
        <v>0</v>
      </c>
      <c r="L44" s="49">
        <f t="shared" si="6"/>
        <v>0</v>
      </c>
      <c r="M44" s="49">
        <f t="shared" si="6"/>
        <v>0</v>
      </c>
      <c r="N44" s="51">
        <f t="shared" si="6"/>
        <v>0</v>
      </c>
    </row>
    <row r="45" spans="1:26" ht="12" customHeight="1" x14ac:dyDescent="0.2">
      <c r="A45" s="6"/>
      <c r="B45" s="52">
        <f t="shared" ref="B45:N45" si="7">SUM(B39:B44)</f>
        <v>0</v>
      </c>
      <c r="C45" s="53">
        <f t="shared" si="7"/>
        <v>0</v>
      </c>
      <c r="D45" s="54">
        <f t="shared" si="7"/>
        <v>0</v>
      </c>
      <c r="E45" s="54">
        <f t="shared" si="7"/>
        <v>0</v>
      </c>
      <c r="F45" s="54">
        <f t="shared" si="7"/>
        <v>0</v>
      </c>
      <c r="G45" s="54">
        <f t="shared" si="7"/>
        <v>0</v>
      </c>
      <c r="H45" s="54">
        <f t="shared" si="7"/>
        <v>0</v>
      </c>
      <c r="I45" s="54">
        <f t="shared" si="7"/>
        <v>0</v>
      </c>
      <c r="J45" s="54">
        <f t="shared" si="7"/>
        <v>0</v>
      </c>
      <c r="K45" s="54">
        <f t="shared" si="7"/>
        <v>0</v>
      </c>
      <c r="L45" s="54">
        <f t="shared" si="7"/>
        <v>0</v>
      </c>
      <c r="M45" s="54">
        <f t="shared" si="7"/>
        <v>0</v>
      </c>
      <c r="N45" s="55">
        <f t="shared" si="7"/>
        <v>0</v>
      </c>
    </row>
    <row r="46" spans="1:26" ht="12" customHeight="1" x14ac:dyDescent="0.2">
      <c r="A46" s="56" t="s">
        <v>91</v>
      </c>
      <c r="B46" s="57">
        <f>(SUM(C45:N45)-B45)+(SUM(C39:N44)-B45)</f>
        <v>0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6" ht="12" customHeight="1" x14ac:dyDescent="0.2">
      <c r="A47" s="6"/>
      <c r="B47" s="58" t="s">
        <v>92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26" ht="12" customHeight="1" x14ac:dyDescent="0.2">
      <c r="A48" s="8">
        <v>0.182</v>
      </c>
      <c r="B48" s="59">
        <f>SUM(C48:N48)</f>
        <v>0</v>
      </c>
      <c r="C48" s="60">
        <f t="shared" ref="C48:N48" si="8">C39*$A$48</f>
        <v>0</v>
      </c>
      <c r="D48" s="60">
        <f t="shared" si="8"/>
        <v>0</v>
      </c>
      <c r="E48" s="60">
        <f t="shared" si="8"/>
        <v>0</v>
      </c>
      <c r="F48" s="60">
        <f t="shared" si="8"/>
        <v>0</v>
      </c>
      <c r="G48" s="60">
        <f t="shared" si="8"/>
        <v>0</v>
      </c>
      <c r="H48" s="60">
        <f t="shared" si="8"/>
        <v>0</v>
      </c>
      <c r="I48" s="60">
        <f t="shared" si="8"/>
        <v>0</v>
      </c>
      <c r="J48" s="60">
        <f t="shared" si="8"/>
        <v>0</v>
      </c>
      <c r="K48" s="60">
        <f t="shared" si="8"/>
        <v>0</v>
      </c>
      <c r="L48" s="60">
        <f t="shared" si="8"/>
        <v>0</v>
      </c>
      <c r="M48" s="60">
        <f t="shared" si="8"/>
        <v>0</v>
      </c>
      <c r="N48" s="62">
        <f t="shared" si="8"/>
        <v>0</v>
      </c>
    </row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5" xr:uid="{43F04511-174A-AA49-8B56-5A6A7A9BAE28}">
      <formula1>productie</formula1>
    </dataValidation>
    <dataValidation type="list" allowBlank="1" showErrorMessage="1" sqref="B4" xr:uid="{086C782B-9FDB-1F4B-9AD5-4F512257362E}">
      <formula1>bedienden</formula1>
    </dataValidation>
  </dataValidations>
  <pageMargins left="0.75" right="0.75" top="1" bottom="1" header="0" footer="0"/>
  <pageSetup paperSize="9" orientation="portrait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3" width="14.5" customWidth="1"/>
    <col min="4" max="4" width="15.875" customWidth="1"/>
    <col min="5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/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0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0</v>
      </c>
      <c r="C39" s="6" t="s">
        <v>248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0</v>
      </c>
      <c r="D43" s="33">
        <f t="shared" si="1"/>
        <v>0</v>
      </c>
      <c r="E43" s="34">
        <v>0.1027</v>
      </c>
      <c r="F43" s="33">
        <f t="shared" ref="F43:P43" si="2">$B$20</f>
        <v>0</v>
      </c>
      <c r="G43" s="33">
        <f t="shared" si="2"/>
        <v>0</v>
      </c>
      <c r="H43" s="33">
        <f t="shared" si="2"/>
        <v>0</v>
      </c>
      <c r="I43" s="33">
        <f t="shared" si="2"/>
        <v>0</v>
      </c>
      <c r="J43" s="33">
        <f t="shared" si="2"/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$B21</f>
        <v>0</v>
      </c>
      <c r="D44" s="38">
        <f t="shared" ref="D44:D45" si="4">C44</f>
        <v>0</v>
      </c>
      <c r="E44" s="39" t="s">
        <v>14</v>
      </c>
      <c r="F44" s="38">
        <f t="shared" ref="F44:F45" si="5">D44</f>
        <v>0</v>
      </c>
      <c r="G44" s="38">
        <f t="shared" ref="G44:I45" si="6">F44</f>
        <v>0</v>
      </c>
      <c r="H44" s="38">
        <f t="shared" si="6"/>
        <v>0</v>
      </c>
      <c r="I44" s="38">
        <f t="shared" si="6"/>
        <v>0</v>
      </c>
      <c r="J44" s="38" t="s">
        <v>14</v>
      </c>
      <c r="K44" s="38">
        <f t="shared" ref="K44:K45" si="7">I44</f>
        <v>0</v>
      </c>
      <c r="L44" s="38">
        <f t="shared" ref="L44:N45" si="8">K44</f>
        <v>0</v>
      </c>
      <c r="M44" s="38">
        <f t="shared" si="8"/>
        <v>0</v>
      </c>
      <c r="N44" s="38">
        <f t="shared" si="8"/>
        <v>0</v>
      </c>
      <c r="O44" s="39" t="s">
        <v>84</v>
      </c>
      <c r="P44" s="40">
        <f t="shared" ref="P44:P45" si="9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MAX(0,IF((G45+G46)&gt;0,((G45+G46)*108%)*(B35+B36+B37)-(B38+B39+B40),0))</f>
        <v>0</v>
      </c>
      <c r="H47" s="24">
        <f>MAX(0,IF((H45+H46)&gt;0,((H45+H46)*108%)*(B35+B36+B37)-(B38+B39+B40),0))</f>
        <v>0</v>
      </c>
      <c r="I47" s="24">
        <f>MAX(0,IF((I45+I46)&gt;0,((I45+I46)*108%)*(B35+B36+B37)-(B38+B39+B40),0))</f>
        <v>0</v>
      </c>
      <c r="J47" s="44" t="s">
        <v>84</v>
      </c>
      <c r="K47" s="24">
        <f>MAX(0,IF((K45+K46)&gt;0,((K45+K46)*108%)*(B35+B36+B37)-(B38+B39+B40),0))</f>
        <v>0</v>
      </c>
      <c r="L47" s="24">
        <f>MAX(0,IF((L45+L46)&gt;0,((L45+L46)*108%)*(B35+B36+B37)-(B38+B39+B40),0))</f>
        <v>0</v>
      </c>
      <c r="M47" s="24">
        <f>MAX(0,IF((M45+M46)&gt;0,((M45+M46)*108%)*(B35+B36+B37)-(B38+B39+B40),0))</f>
        <v>0</v>
      </c>
      <c r="N47" s="24">
        <f>MAX(0,IF((N45+N46)&gt;0,((N45+N46)*108%)*(B35+B36+B37)-(B38+B39+B40),0))</f>
        <v>0</v>
      </c>
      <c r="O47" s="24">
        <f>MAX(0,IF((O45)&gt;0,((O45)*108%)*(B35+B36+B37),0))</f>
        <v>0</v>
      </c>
      <c r="P47" s="45">
        <f>MAX(0,IF((P45+P46)&gt;0,((P45+P46)*108%)*(B35+B36+B37)-(B38+B39+B40),0))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3AE57BA6-6C97-8E43-85B8-F593372E8683}">
      <formula1>artiesten</formula1>
    </dataValidation>
    <dataValidation type="list" allowBlank="1" showErrorMessage="1" sqref="B5" xr:uid="{E23C58FA-BF17-A940-83CB-B20182D49A9E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3" width="14.5" customWidth="1"/>
    <col min="4" max="4" width="15.875" customWidth="1"/>
    <col min="5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/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0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0</v>
      </c>
      <c r="C39" s="6" t="s">
        <v>248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0</v>
      </c>
      <c r="D43" s="33">
        <f t="shared" si="1"/>
        <v>0</v>
      </c>
      <c r="E43" s="34">
        <v>0.1027</v>
      </c>
      <c r="F43" s="33">
        <f t="shared" ref="F43:P43" si="2">$B$20</f>
        <v>0</v>
      </c>
      <c r="G43" s="33">
        <f t="shared" si="2"/>
        <v>0</v>
      </c>
      <c r="H43" s="33">
        <f t="shared" si="2"/>
        <v>0</v>
      </c>
      <c r="I43" s="33">
        <f t="shared" si="2"/>
        <v>0</v>
      </c>
      <c r="J43" s="33">
        <f t="shared" si="2"/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$B21</f>
        <v>0</v>
      </c>
      <c r="D44" s="38">
        <f t="shared" ref="D44:D45" si="4">C44</f>
        <v>0</v>
      </c>
      <c r="E44" s="39" t="s">
        <v>14</v>
      </c>
      <c r="F44" s="38">
        <f t="shared" ref="F44:F45" si="5">D44</f>
        <v>0</v>
      </c>
      <c r="G44" s="38">
        <f t="shared" ref="G44:I45" si="6">F44</f>
        <v>0</v>
      </c>
      <c r="H44" s="38">
        <f t="shared" si="6"/>
        <v>0</v>
      </c>
      <c r="I44" s="38">
        <f t="shared" si="6"/>
        <v>0</v>
      </c>
      <c r="J44" s="38" t="s">
        <v>14</v>
      </c>
      <c r="K44" s="38">
        <f t="shared" ref="K44:K45" si="7">I44</f>
        <v>0</v>
      </c>
      <c r="L44" s="38">
        <f t="shared" ref="L44:N45" si="8">K44</f>
        <v>0</v>
      </c>
      <c r="M44" s="38">
        <f t="shared" si="8"/>
        <v>0</v>
      </c>
      <c r="N44" s="38">
        <f t="shared" si="8"/>
        <v>0</v>
      </c>
      <c r="O44" s="39" t="s">
        <v>84</v>
      </c>
      <c r="P44" s="40">
        <f t="shared" ref="P44:P45" si="9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MAX(0,IF((G45+G46)&gt;0,((G45+G46)*108%)*(B35+B36+B37)-(B38+B39+B40),0))</f>
        <v>0</v>
      </c>
      <c r="H47" s="24">
        <f>MAX(0,IF((H45+H46)&gt;0,((H45+H46)*108%)*(B35+B36+B37)-(B38+B39+B40),0))</f>
        <v>0</v>
      </c>
      <c r="I47" s="24">
        <f>MAX(0,IF((I45+I46)&gt;0,((I45+I46)*108%)*(B35+B36+B37)-(B38+B39+B40),0))</f>
        <v>0</v>
      </c>
      <c r="J47" s="44" t="s">
        <v>84</v>
      </c>
      <c r="K47" s="24">
        <f>MAX(0,IF((K45+K46)&gt;0,((K45+K46)*108%)*(B35+B36+B37)-(B38+B39+B40),0))</f>
        <v>0</v>
      </c>
      <c r="L47" s="24">
        <f>MAX(0,IF((L45+L46)&gt;0,((L45+L46)*108%)*(B35+B36+B37)-(B38+B39+B40),0))</f>
        <v>0</v>
      </c>
      <c r="M47" s="24">
        <f>MAX(0,IF((M45+M46)&gt;0,((M45+M46)*108%)*(B35+B36+B37)-(B38+B39+B40),0))</f>
        <v>0</v>
      </c>
      <c r="N47" s="24">
        <f>MAX(0,IF((N45+N46)&gt;0,((N45+N46)*108%)*(B35+B36+B37)-(B38+B39+B40),0))</f>
        <v>0</v>
      </c>
      <c r="O47" s="24">
        <f>MAX(0,IF((O45)&gt;0,((O45)*108%)*(B35+B36+B37),0))</f>
        <v>0</v>
      </c>
      <c r="P47" s="45">
        <f>MAX(0,IF((P45+P46)&gt;0,((P45+P46)*108%)*(B35+B36+B37)-(B38+B39+B40),0))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782977F0-E189-4344-84B8-EF2E11AB88B7}">
      <formula1>artiesten</formula1>
    </dataValidation>
    <dataValidation type="list" allowBlank="1" showErrorMessage="1" sqref="B5" xr:uid="{F07E0BB0-EEDF-C940-BE46-FC619322455D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3" width="14.5" customWidth="1"/>
    <col min="4" max="4" width="15.875" customWidth="1"/>
    <col min="5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/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0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0</v>
      </c>
      <c r="C39" s="6" t="s">
        <v>248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0</v>
      </c>
      <c r="D43" s="33">
        <f t="shared" si="1"/>
        <v>0</v>
      </c>
      <c r="E43" s="34">
        <v>0.1027</v>
      </c>
      <c r="F43" s="33">
        <f t="shared" ref="F43:P43" si="2">$B$20</f>
        <v>0</v>
      </c>
      <c r="G43" s="33">
        <f t="shared" si="2"/>
        <v>0</v>
      </c>
      <c r="H43" s="33">
        <f t="shared" si="2"/>
        <v>0</v>
      </c>
      <c r="I43" s="33">
        <f t="shared" si="2"/>
        <v>0</v>
      </c>
      <c r="J43" s="33">
        <f t="shared" si="2"/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$B21</f>
        <v>0</v>
      </c>
      <c r="D44" s="38">
        <f t="shared" ref="D44:D45" si="4">C44</f>
        <v>0</v>
      </c>
      <c r="E44" s="39" t="s">
        <v>14</v>
      </c>
      <c r="F44" s="38">
        <f t="shared" ref="F44:F45" si="5">D44</f>
        <v>0</v>
      </c>
      <c r="G44" s="38">
        <f t="shared" ref="G44:I45" si="6">F44</f>
        <v>0</v>
      </c>
      <c r="H44" s="38">
        <f t="shared" si="6"/>
        <v>0</v>
      </c>
      <c r="I44" s="38">
        <f t="shared" si="6"/>
        <v>0</v>
      </c>
      <c r="J44" s="38" t="s">
        <v>14</v>
      </c>
      <c r="K44" s="38">
        <f t="shared" ref="K44:K45" si="7">I44</f>
        <v>0</v>
      </c>
      <c r="L44" s="38">
        <f t="shared" ref="L44:N45" si="8">K44</f>
        <v>0</v>
      </c>
      <c r="M44" s="38">
        <f t="shared" si="8"/>
        <v>0</v>
      </c>
      <c r="N44" s="38">
        <f t="shared" si="8"/>
        <v>0</v>
      </c>
      <c r="O44" s="39" t="s">
        <v>84</v>
      </c>
      <c r="P44" s="40">
        <f t="shared" ref="P44:P45" si="9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MAX(0,IF((G45+G46)&gt;0,((G45+G46)*108%)*(B35+B36+B37)-(B38+B39+B40),0))</f>
        <v>0</v>
      </c>
      <c r="H47" s="24">
        <f>MAX(0,IF((H45+H46)&gt;0,((H45+H46)*108%)*(B35+B36+B37)-(B38+B39+B40),0))</f>
        <v>0</v>
      </c>
      <c r="I47" s="24">
        <f>MAX(0,IF((I45+I46)&gt;0,((I45+I46)*108%)*(B35+B36+B37)-(B38+B39+B40),0))</f>
        <v>0</v>
      </c>
      <c r="J47" s="44" t="s">
        <v>84</v>
      </c>
      <c r="K47" s="24">
        <f>MAX(0,IF((K45+K46)&gt;0,((K45+K46)*108%)*(B35+B36+B37)-(B38+B39+B40),0))</f>
        <v>0</v>
      </c>
      <c r="L47" s="24">
        <f>MAX(0,IF((L45+L46)&gt;0,((L45+L46)*108%)*(B35+B36+B37)-(B38+B39+B40),0))</f>
        <v>0</v>
      </c>
      <c r="M47" s="24">
        <f>MAX(0,IF((M45+M46)&gt;0,((M45+M46)*108%)*(B35+B36+B37)-(B38+B39+B40),0))</f>
        <v>0</v>
      </c>
      <c r="N47" s="24">
        <f>MAX(0,IF((N45+N46)&gt;0,((N45+N46)*108%)*(B35+B36+B37)-(B38+B39+B40),0))</f>
        <v>0</v>
      </c>
      <c r="O47" s="24">
        <f>MAX(0,IF((O45)&gt;0,((O45)*108%)*(B35+B36+B37),0))</f>
        <v>0</v>
      </c>
      <c r="P47" s="45">
        <f>MAX(0,IF((P45+P46)&gt;0,((P45+P46)*108%)*(B35+B36+B37)-(B38+B39+B40),0))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F16EDACE-CA4F-B04E-A5D2-B286CEA5E091}">
      <formula1>artiesten</formula1>
    </dataValidation>
    <dataValidation type="list" allowBlank="1" showErrorMessage="1" sqref="B5" xr:uid="{33ABC7D9-7CDD-7D41-963B-D0C4ACF1CB59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3" width="14.5" customWidth="1"/>
    <col min="4" max="4" width="15.875" customWidth="1"/>
    <col min="5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/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0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0</v>
      </c>
      <c r="C39" s="6" t="s">
        <v>248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0</v>
      </c>
      <c r="D43" s="33">
        <f t="shared" si="1"/>
        <v>0</v>
      </c>
      <c r="E43" s="34">
        <v>0.1027</v>
      </c>
      <c r="F43" s="33">
        <f t="shared" ref="F43:P43" si="2">$B$20</f>
        <v>0</v>
      </c>
      <c r="G43" s="33">
        <f t="shared" si="2"/>
        <v>0</v>
      </c>
      <c r="H43" s="33">
        <f t="shared" si="2"/>
        <v>0</v>
      </c>
      <c r="I43" s="33">
        <f t="shared" si="2"/>
        <v>0</v>
      </c>
      <c r="J43" s="33">
        <f t="shared" si="2"/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$B21</f>
        <v>0</v>
      </c>
      <c r="D44" s="38">
        <f t="shared" ref="D44:D45" si="4">C44</f>
        <v>0</v>
      </c>
      <c r="E44" s="39" t="s">
        <v>14</v>
      </c>
      <c r="F44" s="38">
        <f t="shared" ref="F44:F45" si="5">D44</f>
        <v>0</v>
      </c>
      <c r="G44" s="38">
        <f t="shared" ref="G44:I45" si="6">F44</f>
        <v>0</v>
      </c>
      <c r="H44" s="38">
        <f t="shared" si="6"/>
        <v>0</v>
      </c>
      <c r="I44" s="38">
        <f t="shared" si="6"/>
        <v>0</v>
      </c>
      <c r="J44" s="38" t="s">
        <v>14</v>
      </c>
      <c r="K44" s="38">
        <f t="shared" ref="K44:K45" si="7">I44</f>
        <v>0</v>
      </c>
      <c r="L44" s="38">
        <f t="shared" ref="L44:N45" si="8">K44</f>
        <v>0</v>
      </c>
      <c r="M44" s="38">
        <f t="shared" si="8"/>
        <v>0</v>
      </c>
      <c r="N44" s="38">
        <f t="shared" si="8"/>
        <v>0</v>
      </c>
      <c r="O44" s="39" t="s">
        <v>84</v>
      </c>
      <c r="P44" s="40">
        <f t="shared" ref="P44:P45" si="9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MAX(0,IF((G45+G46)&gt;0,((G45+G46)*108%)*(B35+B36+B37)-(B38+B39+B40),0))</f>
        <v>0</v>
      </c>
      <c r="H47" s="24">
        <f>MAX(0,IF((H45+H46)&gt;0,((H45+H46)*108%)*(B35+B36+B37)-(B38+B39+B40),0))</f>
        <v>0</v>
      </c>
      <c r="I47" s="24">
        <f>MAX(0,IF((I45+I46)&gt;0,((I45+I46)*108%)*(B35+B36+B37)-(B38+B39+B40),0))</f>
        <v>0</v>
      </c>
      <c r="J47" s="44" t="s">
        <v>84</v>
      </c>
      <c r="K47" s="24">
        <f>MAX(0,IF((K45+K46)&gt;0,((K45+K46)*108%)*(B35+B36+B37)-(B38+B39+B40),0))</f>
        <v>0</v>
      </c>
      <c r="L47" s="24">
        <f>MAX(0,IF((L45+L46)&gt;0,((L45+L46)*108%)*(B35+B36+B37)-(B38+B39+B40),0))</f>
        <v>0</v>
      </c>
      <c r="M47" s="24">
        <f>MAX(0,IF((M45+M46)&gt;0,((M45+M46)*108%)*(B35+B36+B37)-(B38+B39+B40),0))</f>
        <v>0</v>
      </c>
      <c r="N47" s="24">
        <f>MAX(0,IF((N45+N46)&gt;0,((N45+N46)*108%)*(B35+B36+B37)-(B38+B39+B40),0))</f>
        <v>0</v>
      </c>
      <c r="O47" s="24">
        <f>MAX(0,IF((O45)&gt;0,((O45)*108%)*(B35+B36+B37),0))</f>
        <v>0</v>
      </c>
      <c r="P47" s="45">
        <f>MAX(0,IF((P45+P46)&gt;0,((P45+P46)*108%)*(B35+B36+B37)-(B38+B39+B40),0))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F763046E-2382-0B4B-921F-A309CA751250}">
      <formula1>artiesten</formula1>
    </dataValidation>
    <dataValidation type="list" allowBlank="1" showErrorMessage="1" sqref="B5" xr:uid="{6C457EBC-D069-2E47-8E6A-8D1979A20C31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625" customWidth="1"/>
    <col min="2" max="3" width="14.5" customWidth="1"/>
    <col min="4" max="4" width="15.875" customWidth="1"/>
    <col min="5" max="16" width="14.5" customWidth="1"/>
    <col min="17" max="26" width="11" customWidth="1"/>
  </cols>
  <sheetData>
    <row r="1" spans="1:26" s="148" customFormat="1" ht="15.95" customHeight="1" thickBot="1" x14ac:dyDescent="0.25">
      <c r="A1" s="149" t="s">
        <v>27</v>
      </c>
      <c r="B1" s="150">
        <v>2026</v>
      </c>
      <c r="C1" s="173" t="s">
        <v>107</v>
      </c>
      <c r="D1" s="174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26" ht="12" customHeight="1" x14ac:dyDescent="0.2">
      <c r="A17" s="17" t="s">
        <v>42</v>
      </c>
      <c r="B17" s="21">
        <v>0</v>
      </c>
    </row>
    <row r="18" spans="1:26" ht="12" customHeight="1" x14ac:dyDescent="0.2">
      <c r="A18" s="17" t="s">
        <v>43</v>
      </c>
      <c r="B18" s="21">
        <v>0</v>
      </c>
    </row>
    <row r="19" spans="1:26" ht="12" customHeight="1" x14ac:dyDescent="0.2">
      <c r="A19" s="7" t="s">
        <v>14</v>
      </c>
      <c r="B19" s="7" t="s">
        <v>14</v>
      </c>
      <c r="C19" s="7" t="s">
        <v>14</v>
      </c>
    </row>
    <row r="20" spans="1:26" ht="12" customHeight="1" x14ac:dyDescent="0.2">
      <c r="A20" s="17" t="s">
        <v>44</v>
      </c>
      <c r="B20" s="22"/>
      <c r="C20" s="7" t="s">
        <v>109</v>
      </c>
    </row>
    <row r="21" spans="1:26" ht="12" customHeight="1" x14ac:dyDescent="0.2">
      <c r="A21" s="17" t="s">
        <v>45</v>
      </c>
      <c r="B21" s="71">
        <f>(((52*5)-20-10-B22)/11)*B20</f>
        <v>0</v>
      </c>
      <c r="C21" s="7" t="s">
        <v>110</v>
      </c>
    </row>
    <row r="22" spans="1:26" ht="12" customHeight="1" x14ac:dyDescent="0.2">
      <c r="A22" s="17" t="s">
        <v>47</v>
      </c>
      <c r="B22" s="71">
        <v>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" customHeight="1" x14ac:dyDescent="0.2">
      <c r="A23" s="17" t="s">
        <v>48</v>
      </c>
      <c r="B23" s="24">
        <f t="shared" ref="B23:B26" si="0">B15*$B$20</f>
        <v>0</v>
      </c>
      <c r="C23" s="7" t="s">
        <v>14</v>
      </c>
    </row>
    <row r="24" spans="1:26" ht="12" customHeight="1" x14ac:dyDescent="0.2">
      <c r="A24" s="17" t="s">
        <v>111</v>
      </c>
      <c r="B24" s="24">
        <f t="shared" si="0"/>
        <v>0</v>
      </c>
      <c r="C24" s="7" t="s">
        <v>14</v>
      </c>
    </row>
    <row r="25" spans="1:26" ht="12" customHeight="1" x14ac:dyDescent="0.2">
      <c r="A25" s="17" t="s">
        <v>50</v>
      </c>
      <c r="B25" s="24">
        <f t="shared" si="0"/>
        <v>0</v>
      </c>
      <c r="C25" s="7" t="s">
        <v>14</v>
      </c>
    </row>
    <row r="26" spans="1:26" ht="12" customHeight="1" x14ac:dyDescent="0.2">
      <c r="A26" s="17" t="s">
        <v>51</v>
      </c>
      <c r="B26" s="24">
        <f t="shared" si="0"/>
        <v>0</v>
      </c>
      <c r="C26" s="7" t="s">
        <v>14</v>
      </c>
    </row>
    <row r="27" spans="1:26" ht="12" customHeight="1" x14ac:dyDescent="0.2">
      <c r="A27" s="7" t="s">
        <v>14</v>
      </c>
      <c r="B27" s="7" t="s">
        <v>14</v>
      </c>
      <c r="C27" s="7" t="s">
        <v>14</v>
      </c>
    </row>
    <row r="28" spans="1:26" ht="12" customHeight="1" x14ac:dyDescent="0.2">
      <c r="A28" s="17" t="s">
        <v>52</v>
      </c>
      <c r="B28" s="25">
        <v>0</v>
      </c>
      <c r="C28" s="7" t="s">
        <v>53</v>
      </c>
    </row>
    <row r="29" spans="1:26" ht="12" customHeight="1" x14ac:dyDescent="0.2">
      <c r="A29" s="17" t="s">
        <v>54</v>
      </c>
      <c r="B29" s="25">
        <v>0</v>
      </c>
      <c r="C29" s="7" t="s">
        <v>55</v>
      </c>
    </row>
    <row r="30" spans="1:26" ht="12" customHeight="1" x14ac:dyDescent="0.2">
      <c r="A30" s="17" t="s">
        <v>56</v>
      </c>
      <c r="B30" s="25">
        <v>0</v>
      </c>
      <c r="C30" s="7" t="s">
        <v>53</v>
      </c>
    </row>
    <row r="31" spans="1:26" ht="12" customHeight="1" x14ac:dyDescent="0.2">
      <c r="A31" s="17" t="s">
        <v>56</v>
      </c>
      <c r="B31" s="25">
        <v>0</v>
      </c>
      <c r="C31" s="7" t="s">
        <v>55</v>
      </c>
    </row>
    <row r="32" spans="1:26" ht="12" customHeight="1" x14ac:dyDescent="0.2">
      <c r="A32" s="17" t="s">
        <v>57</v>
      </c>
      <c r="B32" s="25">
        <v>0</v>
      </c>
      <c r="C32" s="7" t="s">
        <v>58</v>
      </c>
    </row>
    <row r="33" spans="1:17" ht="12" customHeight="1" x14ac:dyDescent="0.2">
      <c r="A33" s="17" t="s">
        <v>59</v>
      </c>
      <c r="B33" s="25">
        <v>0</v>
      </c>
      <c r="C33" s="7" t="s">
        <v>60</v>
      </c>
    </row>
    <row r="34" spans="1:17" ht="12" customHeight="1" x14ac:dyDescent="0.2">
      <c r="A34" s="8"/>
      <c r="B34" s="8"/>
      <c r="C34" s="8"/>
    </row>
    <row r="35" spans="1:17" ht="12" customHeight="1" x14ac:dyDescent="0.2">
      <c r="A35" s="17" t="s">
        <v>61</v>
      </c>
      <c r="B35" s="8">
        <f>'RSZ-tarieven'!B5</f>
        <v>0.30609999999999998</v>
      </c>
      <c r="C35" s="8"/>
      <c r="D35" s="8"/>
    </row>
    <row r="36" spans="1:17" ht="12" customHeight="1" x14ac:dyDescent="0.2">
      <c r="A36" s="17" t="s">
        <v>62</v>
      </c>
      <c r="B36" s="8">
        <f>'RSZ-tarieven'!B15</f>
        <v>1.9799999999999998E-2</v>
      </c>
      <c r="C36" s="8"/>
      <c r="D36" s="72"/>
      <c r="E36" s="72"/>
      <c r="G36" s="72"/>
    </row>
    <row r="37" spans="1:17" ht="12" customHeight="1" x14ac:dyDescent="0.2">
      <c r="A37" s="17" t="s">
        <v>63</v>
      </c>
      <c r="B37" s="22">
        <f>IF(B6&lt;10,0,1.69%)</f>
        <v>0</v>
      </c>
      <c r="C37" s="8"/>
    </row>
    <row r="38" spans="1:17" ht="12" customHeight="1" x14ac:dyDescent="0.2">
      <c r="A38" s="17" t="s">
        <v>229</v>
      </c>
      <c r="B38" s="26">
        <f>IF(B23&gt;3895,0,0.14*(11687.74-(B23*3))/3)</f>
        <v>545.42786666666677</v>
      </c>
      <c r="C38" s="6" t="s">
        <v>14</v>
      </c>
      <c r="E38" s="6"/>
    </row>
    <row r="39" spans="1:17" ht="12" customHeight="1" x14ac:dyDescent="0.2">
      <c r="A39" s="17" t="s">
        <v>65</v>
      </c>
      <c r="B39" s="73">
        <f>('RSZ-tarieven'!B31)*B20</f>
        <v>0</v>
      </c>
      <c r="C39" s="6" t="s">
        <v>248</v>
      </c>
    </row>
    <row r="40" spans="1:17" ht="12" customHeight="1" x14ac:dyDescent="0.2">
      <c r="A40" s="17" t="s">
        <v>66</v>
      </c>
      <c r="B40" s="27"/>
    </row>
    <row r="41" spans="1:17" ht="12" customHeight="1" x14ac:dyDescent="0.2">
      <c r="J41" s="28" t="s">
        <v>67</v>
      </c>
      <c r="M41" s="29" t="s">
        <v>14</v>
      </c>
      <c r="Q41" s="24"/>
    </row>
    <row r="42" spans="1:17" ht="12" customHeight="1" x14ac:dyDescent="0.2">
      <c r="B42" s="30">
        <f>B1</f>
        <v>2026</v>
      </c>
      <c r="C42" s="20" t="s">
        <v>68</v>
      </c>
      <c r="D42" s="20" t="s">
        <v>69</v>
      </c>
      <c r="E42" s="20" t="s">
        <v>74</v>
      </c>
      <c r="F42" s="20" t="s">
        <v>70</v>
      </c>
      <c r="G42" s="20" t="s">
        <v>71</v>
      </c>
      <c r="H42" s="20" t="s">
        <v>72</v>
      </c>
      <c r="I42" s="20" t="s">
        <v>73</v>
      </c>
      <c r="J42" s="20" t="s">
        <v>75</v>
      </c>
      <c r="K42" s="20" t="s">
        <v>76</v>
      </c>
      <c r="L42" s="20" t="s">
        <v>77</v>
      </c>
      <c r="M42" s="20" t="s">
        <v>78</v>
      </c>
      <c r="N42" s="20" t="s">
        <v>79</v>
      </c>
      <c r="O42" s="20" t="s">
        <v>80</v>
      </c>
      <c r="P42" s="20" t="s">
        <v>81</v>
      </c>
    </row>
    <row r="43" spans="1:17" ht="12" customHeight="1" x14ac:dyDescent="0.2">
      <c r="A43" s="7" t="s">
        <v>44</v>
      </c>
      <c r="B43" s="31" t="s">
        <v>82</v>
      </c>
      <c r="C43" s="32">
        <f t="shared" ref="C43:D43" si="1">$B$20</f>
        <v>0</v>
      </c>
      <c r="D43" s="33">
        <f t="shared" si="1"/>
        <v>0</v>
      </c>
      <c r="E43" s="34">
        <v>0.1027</v>
      </c>
      <c r="F43" s="33">
        <f t="shared" ref="F43:P43" si="2">$B$20</f>
        <v>0</v>
      </c>
      <c r="G43" s="33">
        <f t="shared" si="2"/>
        <v>0</v>
      </c>
      <c r="H43" s="33">
        <f t="shared" si="2"/>
        <v>0</v>
      </c>
      <c r="I43" s="33">
        <f t="shared" si="2"/>
        <v>0</v>
      </c>
      <c r="J43" s="33">
        <f t="shared" si="2"/>
        <v>0</v>
      </c>
      <c r="K43" s="33">
        <f t="shared" si="2"/>
        <v>0</v>
      </c>
      <c r="L43" s="33">
        <f t="shared" si="2"/>
        <v>0</v>
      </c>
      <c r="M43" s="33">
        <f t="shared" si="2"/>
        <v>0</v>
      </c>
      <c r="N43" s="33">
        <f t="shared" si="2"/>
        <v>0</v>
      </c>
      <c r="O43" s="33">
        <f t="shared" si="2"/>
        <v>0</v>
      </c>
      <c r="P43" s="35">
        <f t="shared" si="2"/>
        <v>0</v>
      </c>
    </row>
    <row r="44" spans="1:17" ht="12" customHeight="1" x14ac:dyDescent="0.2">
      <c r="A44" s="7" t="s">
        <v>83</v>
      </c>
      <c r="B44" s="36">
        <f t="shared" ref="B44:B50" si="3">SUM(C44:P44)</f>
        <v>0</v>
      </c>
      <c r="C44" s="37">
        <f>$B21</f>
        <v>0</v>
      </c>
      <c r="D44" s="38">
        <f t="shared" ref="D44:D45" si="4">C44</f>
        <v>0</v>
      </c>
      <c r="E44" s="39" t="s">
        <v>14</v>
      </c>
      <c r="F44" s="38">
        <f t="shared" ref="F44:F45" si="5">D44</f>
        <v>0</v>
      </c>
      <c r="G44" s="38">
        <f t="shared" ref="G44:I45" si="6">F44</f>
        <v>0</v>
      </c>
      <c r="H44" s="38">
        <f t="shared" si="6"/>
        <v>0</v>
      </c>
      <c r="I44" s="38">
        <f t="shared" si="6"/>
        <v>0</v>
      </c>
      <c r="J44" s="38" t="s">
        <v>14</v>
      </c>
      <c r="K44" s="38">
        <f t="shared" ref="K44:K45" si="7">I44</f>
        <v>0</v>
      </c>
      <c r="L44" s="38">
        <f t="shared" ref="L44:N45" si="8">K44</f>
        <v>0</v>
      </c>
      <c r="M44" s="38">
        <f t="shared" si="8"/>
        <v>0</v>
      </c>
      <c r="N44" s="38">
        <f t="shared" si="8"/>
        <v>0</v>
      </c>
      <c r="O44" s="39" t="s">
        <v>84</v>
      </c>
      <c r="P44" s="40">
        <f t="shared" ref="P44:P45" si="9">N44</f>
        <v>0</v>
      </c>
    </row>
    <row r="45" spans="1:17" ht="12" customHeight="1" x14ac:dyDescent="0.2">
      <c r="A45" s="7" t="s">
        <v>85</v>
      </c>
      <c r="B45" s="41">
        <f t="shared" si="3"/>
        <v>0</v>
      </c>
      <c r="C45" s="42">
        <f>$B23</f>
        <v>0</v>
      </c>
      <c r="D45" s="24">
        <f t="shared" si="4"/>
        <v>0</v>
      </c>
      <c r="E45" s="44">
        <f>B23*11*108%*E43</f>
        <v>0</v>
      </c>
      <c r="F45" s="24">
        <f t="shared" si="5"/>
        <v>0</v>
      </c>
      <c r="G45" s="24">
        <f t="shared" si="6"/>
        <v>0</v>
      </c>
      <c r="H45" s="24">
        <f t="shared" si="6"/>
        <v>0</v>
      </c>
      <c r="I45" s="24">
        <f t="shared" si="6"/>
        <v>0</v>
      </c>
      <c r="J45" s="44" t="s">
        <v>84</v>
      </c>
      <c r="K45" s="24">
        <f t="shared" si="7"/>
        <v>0</v>
      </c>
      <c r="L45" s="24">
        <f t="shared" si="8"/>
        <v>0</v>
      </c>
      <c r="M45" s="24">
        <f t="shared" si="8"/>
        <v>0</v>
      </c>
      <c r="N45" s="24">
        <f t="shared" si="8"/>
        <v>0</v>
      </c>
      <c r="O45" s="24">
        <f>$B$18*$B20</f>
        <v>0</v>
      </c>
      <c r="P45" s="43">
        <f t="shared" si="9"/>
        <v>0</v>
      </c>
    </row>
    <row r="46" spans="1:17" ht="12" customHeight="1" x14ac:dyDescent="0.2">
      <c r="A46" s="7" t="s">
        <v>86</v>
      </c>
      <c r="B46" s="41">
        <f t="shared" si="3"/>
        <v>0</v>
      </c>
      <c r="C46" s="42">
        <f>+$B28+(($B29)*C$44)</f>
        <v>0</v>
      </c>
      <c r="D46" s="24">
        <f>+$B28+($B29*D$44)</f>
        <v>0</v>
      </c>
      <c r="E46" s="44" t="s">
        <v>84</v>
      </c>
      <c r="F46" s="24">
        <f t="shared" ref="F46:I46" si="10">+$B28+($B29*F$44)</f>
        <v>0</v>
      </c>
      <c r="G46" s="24">
        <f t="shared" si="10"/>
        <v>0</v>
      </c>
      <c r="H46" s="24">
        <f t="shared" si="10"/>
        <v>0</v>
      </c>
      <c r="I46" s="24">
        <f t="shared" si="10"/>
        <v>0</v>
      </c>
      <c r="J46" s="44" t="s">
        <v>84</v>
      </c>
      <c r="K46" s="24">
        <f t="shared" ref="K46:N46" si="11">+$B28+($B29*K$21)</f>
        <v>0</v>
      </c>
      <c r="L46" s="24">
        <f t="shared" si="11"/>
        <v>0</v>
      </c>
      <c r="M46" s="24">
        <f t="shared" si="11"/>
        <v>0</v>
      </c>
      <c r="N46" s="24">
        <f t="shared" si="11"/>
        <v>0</v>
      </c>
      <c r="O46" s="44" t="s">
        <v>84</v>
      </c>
      <c r="P46" s="45">
        <f>+$B28+($B29*P$21)</f>
        <v>0</v>
      </c>
    </row>
    <row r="47" spans="1:17" ht="12" customHeight="1" x14ac:dyDescent="0.2">
      <c r="A47" s="7" t="s">
        <v>87</v>
      </c>
      <c r="B47" s="41">
        <f t="shared" si="3"/>
        <v>0</v>
      </c>
      <c r="C47" s="42">
        <f>MAX(0,IF((C45+C46)&gt;0,((C45+C46)*108%)*(B35+B36+B37)-(B38+B39+B40),0))</f>
        <v>0</v>
      </c>
      <c r="D47" s="24">
        <f>MAX(0,IF((D45+D46)&gt;0,((D45+D46)*108%)*(B35+B36+B37)-(B38+B39+B40),0))</f>
        <v>0</v>
      </c>
      <c r="E47" s="44" t="s">
        <v>84</v>
      </c>
      <c r="F47" s="24">
        <f>MAX(0,IF((F45+F46)&gt;0,((F45+F46)*108%)*(B35+B36+B37)-(B38+B39+B40),0))</f>
        <v>0</v>
      </c>
      <c r="G47" s="24">
        <f>MAX(0,IF((G45+G46)&gt;0,((G45+G46)*108%)*(B35+B36+B37)-(B38+B39+B40),0))</f>
        <v>0</v>
      </c>
      <c r="H47" s="24">
        <f>MAX(0,IF((H45+H46)&gt;0,((H45+H46)*108%)*(B35+B36+B37)-(B38+B39+B40),0))</f>
        <v>0</v>
      </c>
      <c r="I47" s="24">
        <f>MAX(0,IF((I45+I46)&gt;0,((I45+I46)*108%)*(B35+B36+B37)-(B38+B39+B40),0))</f>
        <v>0</v>
      </c>
      <c r="J47" s="44" t="s">
        <v>84</v>
      </c>
      <c r="K47" s="24">
        <f>MAX(0,IF((K45+K46)&gt;0,((K45+K46)*108%)*(B35+B36+B37)-(B38+B39+B40),0))</f>
        <v>0</v>
      </c>
      <c r="L47" s="24">
        <f>MAX(0,IF((L45+L46)&gt;0,((L45+L46)*108%)*(B35+B36+B37)-(B38+B39+B40),0))</f>
        <v>0</v>
      </c>
      <c r="M47" s="24">
        <f>MAX(0,IF((M45+M46)&gt;0,((M45+M46)*108%)*(B35+B36+B37)-(B38+B39+B40),0))</f>
        <v>0</v>
      </c>
      <c r="N47" s="24">
        <f>MAX(0,IF((N45+N46)&gt;0,((N45+N46)*108%)*(B35+B36+B37)-(B38+B39+B40),0))</f>
        <v>0</v>
      </c>
      <c r="O47" s="24">
        <f>MAX(0,IF((O45)&gt;0,((O45)*108%)*(B35+B36+B37),0))</f>
        <v>0</v>
      </c>
      <c r="P47" s="45">
        <f>MAX(0,IF((P45+P46)&gt;0,((P45+P46)*108%)*(B35+B36+B37)-(B38+B39+B40),0))</f>
        <v>0</v>
      </c>
    </row>
    <row r="48" spans="1:17" ht="12" customHeight="1" x14ac:dyDescent="0.2">
      <c r="A48" s="7" t="s">
        <v>88</v>
      </c>
      <c r="B48" s="41">
        <f t="shared" si="3"/>
        <v>0</v>
      </c>
      <c r="C48" s="42">
        <f t="shared" ref="C48:D48" si="12">$B30+($B31*C$44)</f>
        <v>0</v>
      </c>
      <c r="D48" s="44">
        <f t="shared" si="12"/>
        <v>0</v>
      </c>
      <c r="E48" s="44" t="s">
        <v>84</v>
      </c>
      <c r="F48" s="44">
        <f t="shared" ref="F48:I48" si="13">$B30+($B31*F$44)</f>
        <v>0</v>
      </c>
      <c r="G48" s="44">
        <f t="shared" si="13"/>
        <v>0</v>
      </c>
      <c r="H48" s="44">
        <f t="shared" si="13"/>
        <v>0</v>
      </c>
      <c r="I48" s="44">
        <f t="shared" si="13"/>
        <v>0</v>
      </c>
      <c r="J48" s="44" t="s">
        <v>84</v>
      </c>
      <c r="K48" s="44">
        <f t="shared" ref="K48:N48" si="14">$B30+($B31*K$44)</f>
        <v>0</v>
      </c>
      <c r="L48" s="44">
        <f t="shared" si="14"/>
        <v>0</v>
      </c>
      <c r="M48" s="44">
        <f t="shared" si="14"/>
        <v>0</v>
      </c>
      <c r="N48" s="44">
        <f t="shared" si="14"/>
        <v>0</v>
      </c>
      <c r="O48" s="44" t="s">
        <v>84</v>
      </c>
      <c r="P48" s="46">
        <f>$B30+($B31*P$44)</f>
        <v>0</v>
      </c>
    </row>
    <row r="49" spans="1:16" ht="12" customHeight="1" x14ac:dyDescent="0.2">
      <c r="A49" s="7" t="s">
        <v>89</v>
      </c>
      <c r="B49" s="41">
        <f t="shared" si="3"/>
        <v>0</v>
      </c>
      <c r="C49" s="42">
        <f t="shared" ref="C49:D49" si="15">$B32*C$44</f>
        <v>0</v>
      </c>
      <c r="D49" s="24">
        <f t="shared" si="15"/>
        <v>0</v>
      </c>
      <c r="E49" s="44" t="s">
        <v>84</v>
      </c>
      <c r="F49" s="24">
        <f t="shared" ref="F49:I49" si="16">$B32*F$44</f>
        <v>0</v>
      </c>
      <c r="G49" s="24">
        <f t="shared" si="16"/>
        <v>0</v>
      </c>
      <c r="H49" s="24">
        <f t="shared" si="16"/>
        <v>0</v>
      </c>
      <c r="I49" s="24">
        <f t="shared" si="16"/>
        <v>0</v>
      </c>
      <c r="J49" s="44" t="s">
        <v>84</v>
      </c>
      <c r="K49" s="24">
        <f t="shared" ref="K49:N49" si="17">$B32*K$44</f>
        <v>0</v>
      </c>
      <c r="L49" s="24">
        <f t="shared" si="17"/>
        <v>0</v>
      </c>
      <c r="M49" s="24">
        <f t="shared" si="17"/>
        <v>0</v>
      </c>
      <c r="N49" s="24">
        <f t="shared" si="17"/>
        <v>0</v>
      </c>
      <c r="O49" s="44" t="s">
        <v>84</v>
      </c>
      <c r="P49" s="45">
        <f>$B32*P$44</f>
        <v>0</v>
      </c>
    </row>
    <row r="50" spans="1:16" ht="12" customHeight="1" x14ac:dyDescent="0.2">
      <c r="A50" s="7" t="s">
        <v>90</v>
      </c>
      <c r="B50" s="47">
        <f t="shared" si="3"/>
        <v>0</v>
      </c>
      <c r="C50" s="48">
        <f t="shared" ref="C50:D50" si="18">$B33</f>
        <v>0</v>
      </c>
      <c r="D50" s="49">
        <f t="shared" si="18"/>
        <v>0</v>
      </c>
      <c r="E50" s="50" t="s">
        <v>84</v>
      </c>
      <c r="F50" s="49">
        <f t="shared" ref="F50:I50" si="19">$B33</f>
        <v>0</v>
      </c>
      <c r="G50" s="49">
        <f t="shared" si="19"/>
        <v>0</v>
      </c>
      <c r="H50" s="49">
        <f t="shared" si="19"/>
        <v>0</v>
      </c>
      <c r="I50" s="49">
        <f t="shared" si="19"/>
        <v>0</v>
      </c>
      <c r="J50" s="50" t="s">
        <v>84</v>
      </c>
      <c r="K50" s="49">
        <f t="shared" ref="K50:N50" si="20">$B33</f>
        <v>0</v>
      </c>
      <c r="L50" s="49">
        <f t="shared" si="20"/>
        <v>0</v>
      </c>
      <c r="M50" s="49">
        <f t="shared" si="20"/>
        <v>0</v>
      </c>
      <c r="N50" s="49">
        <f t="shared" si="20"/>
        <v>0</v>
      </c>
      <c r="O50" s="50" t="s">
        <v>84</v>
      </c>
      <c r="P50" s="51">
        <f>$B33</f>
        <v>0</v>
      </c>
    </row>
    <row r="51" spans="1:16" ht="12" customHeight="1" x14ac:dyDescent="0.2">
      <c r="B51" s="52">
        <f t="shared" ref="B51:P51" si="21">SUM(B45:B50)</f>
        <v>0</v>
      </c>
      <c r="C51" s="53">
        <f t="shared" si="21"/>
        <v>0</v>
      </c>
      <c r="D51" s="54">
        <f t="shared" si="21"/>
        <v>0</v>
      </c>
      <c r="E51" s="54">
        <f t="shared" si="21"/>
        <v>0</v>
      </c>
      <c r="F51" s="54">
        <f t="shared" si="21"/>
        <v>0</v>
      </c>
      <c r="G51" s="54">
        <f t="shared" si="21"/>
        <v>0</v>
      </c>
      <c r="H51" s="54">
        <f t="shared" si="21"/>
        <v>0</v>
      </c>
      <c r="I51" s="54">
        <f t="shared" si="21"/>
        <v>0</v>
      </c>
      <c r="J51" s="54">
        <f t="shared" si="21"/>
        <v>0</v>
      </c>
      <c r="K51" s="54">
        <f t="shared" si="21"/>
        <v>0</v>
      </c>
      <c r="L51" s="54">
        <f t="shared" si="21"/>
        <v>0</v>
      </c>
      <c r="M51" s="54">
        <f t="shared" si="21"/>
        <v>0</v>
      </c>
      <c r="N51" s="54">
        <f t="shared" si="21"/>
        <v>0</v>
      </c>
      <c r="O51" s="54">
        <f t="shared" si="21"/>
        <v>0</v>
      </c>
      <c r="P51" s="55">
        <f t="shared" si="21"/>
        <v>0</v>
      </c>
    </row>
    <row r="52" spans="1:16" ht="12" customHeight="1" x14ac:dyDescent="0.2">
      <c r="A52" s="56" t="s">
        <v>91</v>
      </c>
      <c r="B52" s="57">
        <f>(SUM(C51:P51)-B51)+(SUM(C45:P50)-B51)</f>
        <v>0</v>
      </c>
    </row>
    <row r="53" spans="1:16" ht="12" customHeight="1" x14ac:dyDescent="0.2">
      <c r="B53" s="58" t="s">
        <v>92</v>
      </c>
    </row>
    <row r="54" spans="1:16" ht="12" customHeight="1" x14ac:dyDescent="0.2">
      <c r="A54" s="8">
        <v>0.1027</v>
      </c>
      <c r="B54" s="59">
        <f>SUM(C54:P54)</f>
        <v>0</v>
      </c>
      <c r="C54" s="60">
        <f t="shared" ref="C54:D54" si="22">(C45*108%)*$A$54</f>
        <v>0</v>
      </c>
      <c r="D54" s="60">
        <f t="shared" si="22"/>
        <v>0</v>
      </c>
      <c r="E54" s="61" t="s">
        <v>84</v>
      </c>
      <c r="F54" s="60">
        <f t="shared" ref="F54:I54" si="23">(F45*108%)*$A$54</f>
        <v>0</v>
      </c>
      <c r="G54" s="60">
        <f t="shared" si="23"/>
        <v>0</v>
      </c>
      <c r="H54" s="60">
        <f t="shared" si="23"/>
        <v>0</v>
      </c>
      <c r="I54" s="60">
        <f t="shared" si="23"/>
        <v>0</v>
      </c>
      <c r="J54" s="61" t="s">
        <v>84</v>
      </c>
      <c r="K54" s="60">
        <f t="shared" ref="K54:P54" si="24">(K45*108%)*$A$54</f>
        <v>0</v>
      </c>
      <c r="L54" s="60">
        <f t="shared" si="24"/>
        <v>0</v>
      </c>
      <c r="M54" s="60">
        <f t="shared" si="24"/>
        <v>0</v>
      </c>
      <c r="N54" s="60">
        <f t="shared" si="24"/>
        <v>0</v>
      </c>
      <c r="O54" s="60">
        <v>0</v>
      </c>
      <c r="P54" s="62">
        <f t="shared" si="24"/>
        <v>0</v>
      </c>
    </row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9AF4D1E6-5895-9F43-B044-B162B02D27DA}">
      <formula1>artiesten</formula1>
    </dataValidation>
    <dataValidation type="list" allowBlank="1" showErrorMessage="1" sqref="B5" xr:uid="{C3F02417-A34F-BB4C-AA19-E34074B7AF6C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249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>MAX(0,IF((C37+C38)&gt;0,((C37+C38)*108%)*($B$27+$B$28+$B$29)-(($B$30+$B$31+$B$32)*(C$35+C$36)),0))</f>
        <v>0</v>
      </c>
      <c r="D39" s="24">
        <f t="shared" ref="D39:N39" si="3">MAX(0,IF((D37+D38)&gt;0,((D37+D38)*108%)*($B$27+$B$28+$B$29)-(($B$30+$B$31+$B$32)*(D$35+D$36)),0))</f>
        <v>0</v>
      </c>
      <c r="E39" s="24">
        <f t="shared" si="3"/>
        <v>0</v>
      </c>
      <c r="F39" s="24">
        <f t="shared" si="3"/>
        <v>0</v>
      </c>
      <c r="G39" s="24">
        <f t="shared" si="3"/>
        <v>0</v>
      </c>
      <c r="H39" s="24">
        <f t="shared" si="3"/>
        <v>0</v>
      </c>
      <c r="I39" s="24">
        <f t="shared" si="3"/>
        <v>0</v>
      </c>
      <c r="J39" s="24">
        <f t="shared" si="3"/>
        <v>0</v>
      </c>
      <c r="K39" s="24">
        <f t="shared" si="3"/>
        <v>0</v>
      </c>
      <c r="L39" s="24">
        <f t="shared" si="3"/>
        <v>0</v>
      </c>
      <c r="M39" s="24">
        <f t="shared" si="3"/>
        <v>0</v>
      </c>
      <c r="N39" s="45">
        <f t="shared" si="3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4">$B23*(C35+C36)</f>
        <v>0</v>
      </c>
      <c r="D40" s="44">
        <f t="shared" si="4"/>
        <v>0</v>
      </c>
      <c r="E40" s="44">
        <f t="shared" si="4"/>
        <v>0</v>
      </c>
      <c r="F40" s="44">
        <f t="shared" si="4"/>
        <v>0</v>
      </c>
      <c r="G40" s="44">
        <f t="shared" si="4"/>
        <v>0</v>
      </c>
      <c r="H40" s="44">
        <f t="shared" si="4"/>
        <v>0</v>
      </c>
      <c r="I40" s="44">
        <f t="shared" si="4"/>
        <v>0</v>
      </c>
      <c r="J40" s="44">
        <f t="shared" si="4"/>
        <v>0</v>
      </c>
      <c r="K40" s="44">
        <f t="shared" si="4"/>
        <v>0</v>
      </c>
      <c r="L40" s="44">
        <f t="shared" si="4"/>
        <v>0</v>
      </c>
      <c r="M40" s="44">
        <f t="shared" si="4"/>
        <v>0</v>
      </c>
      <c r="N40" s="46">
        <f t="shared" si="4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5">$B24*(C35+C36)</f>
        <v>0</v>
      </c>
      <c r="D41" s="24">
        <f t="shared" si="5"/>
        <v>0</v>
      </c>
      <c r="E41" s="24">
        <f t="shared" si="5"/>
        <v>0</v>
      </c>
      <c r="F41" s="24">
        <f t="shared" si="5"/>
        <v>0</v>
      </c>
      <c r="G41" s="24">
        <f t="shared" si="5"/>
        <v>0</v>
      </c>
      <c r="H41" s="24">
        <f t="shared" si="5"/>
        <v>0</v>
      </c>
      <c r="I41" s="24">
        <f t="shared" si="5"/>
        <v>0</v>
      </c>
      <c r="J41" s="24">
        <f t="shared" si="5"/>
        <v>0</v>
      </c>
      <c r="K41" s="24">
        <f t="shared" si="5"/>
        <v>0</v>
      </c>
      <c r="L41" s="24">
        <f t="shared" si="5"/>
        <v>0</v>
      </c>
      <c r="M41" s="24">
        <f t="shared" si="5"/>
        <v>0</v>
      </c>
      <c r="N41" s="45">
        <f t="shared" si="5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6">$B25*(C35+C36)</f>
        <v>0</v>
      </c>
      <c r="D42" s="49">
        <f t="shared" si="6"/>
        <v>0</v>
      </c>
      <c r="E42" s="49">
        <f t="shared" si="6"/>
        <v>0</v>
      </c>
      <c r="F42" s="49">
        <f t="shared" si="6"/>
        <v>0</v>
      </c>
      <c r="G42" s="49">
        <f t="shared" si="6"/>
        <v>0</v>
      </c>
      <c r="H42" s="49">
        <f t="shared" si="6"/>
        <v>0</v>
      </c>
      <c r="I42" s="49">
        <f t="shared" si="6"/>
        <v>0</v>
      </c>
      <c r="J42" s="49">
        <f t="shared" si="6"/>
        <v>0</v>
      </c>
      <c r="K42" s="49">
        <f t="shared" si="6"/>
        <v>0</v>
      </c>
      <c r="L42" s="49">
        <f t="shared" si="6"/>
        <v>0</v>
      </c>
      <c r="M42" s="49">
        <f t="shared" si="6"/>
        <v>0</v>
      </c>
      <c r="N42" s="51">
        <f t="shared" si="6"/>
        <v>0</v>
      </c>
    </row>
    <row r="43" spans="1:26" ht="12" customHeight="1" x14ac:dyDescent="0.2">
      <c r="B43" s="52">
        <f t="shared" ref="B43:N43" si="7">SUM(B37:B42)</f>
        <v>0</v>
      </c>
      <c r="C43" s="53">
        <f t="shared" si="7"/>
        <v>0</v>
      </c>
      <c r="D43" s="54">
        <f t="shared" si="7"/>
        <v>0</v>
      </c>
      <c r="E43" s="54">
        <f t="shared" si="7"/>
        <v>0</v>
      </c>
      <c r="F43" s="54">
        <f t="shared" si="7"/>
        <v>0</v>
      </c>
      <c r="G43" s="54">
        <f t="shared" si="7"/>
        <v>0</v>
      </c>
      <c r="H43" s="54">
        <f t="shared" si="7"/>
        <v>0</v>
      </c>
      <c r="I43" s="54">
        <f t="shared" si="7"/>
        <v>0</v>
      </c>
      <c r="J43" s="54">
        <f t="shared" si="7"/>
        <v>0</v>
      </c>
      <c r="K43" s="54">
        <f t="shared" si="7"/>
        <v>0</v>
      </c>
      <c r="L43" s="54">
        <f t="shared" si="7"/>
        <v>0</v>
      </c>
      <c r="M43" s="54">
        <f t="shared" si="7"/>
        <v>0</v>
      </c>
      <c r="N43" s="55">
        <f t="shared" si="7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8">(C37*108%)*$A$46</f>
        <v>0</v>
      </c>
      <c r="D46" s="60">
        <f t="shared" si="8"/>
        <v>0</v>
      </c>
      <c r="E46" s="60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60">
        <f t="shared" si="8"/>
        <v>0</v>
      </c>
      <c r="M46" s="60">
        <f t="shared" si="8"/>
        <v>0</v>
      </c>
      <c r="N46" s="62">
        <f t="shared" si="8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0663B787-CCCB-7643-A7D7-5B542BACF79A}">
      <formula1>artiesten</formula1>
    </dataValidation>
    <dataValidation type="list" allowBlank="1" showErrorMessage="1" sqref="B5" xr:uid="{4BAF4CEC-0E15-3B44-9496-63944E6725C3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249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>MAX(0,IF((C37+C38)&gt;0,((C37+C38)*108%)*($B$27+$B$28+$B$29)-(($B$30+$B$31+$B$32)*(C$35+C$36)),0))</f>
        <v>0</v>
      </c>
      <c r="D39" s="24">
        <f t="shared" ref="D39:N39" si="3">MAX(0,IF((D37+D38)&gt;0,((D37+D38)*108%)*($B$27+$B$28+$B$29)-(($B$30+$B$31+$B$32)*(D$35+D$36)),0))</f>
        <v>0</v>
      </c>
      <c r="E39" s="24">
        <f t="shared" si="3"/>
        <v>0</v>
      </c>
      <c r="F39" s="24">
        <f t="shared" si="3"/>
        <v>0</v>
      </c>
      <c r="G39" s="24">
        <f t="shared" si="3"/>
        <v>0</v>
      </c>
      <c r="H39" s="24">
        <f t="shared" si="3"/>
        <v>0</v>
      </c>
      <c r="I39" s="24">
        <f t="shared" si="3"/>
        <v>0</v>
      </c>
      <c r="J39" s="24">
        <f t="shared" si="3"/>
        <v>0</v>
      </c>
      <c r="K39" s="24">
        <f t="shared" si="3"/>
        <v>0</v>
      </c>
      <c r="L39" s="24">
        <f t="shared" si="3"/>
        <v>0</v>
      </c>
      <c r="M39" s="24">
        <f t="shared" si="3"/>
        <v>0</v>
      </c>
      <c r="N39" s="45">
        <f t="shared" si="3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4">$B23*(C35+C36)</f>
        <v>0</v>
      </c>
      <c r="D40" s="44">
        <f t="shared" si="4"/>
        <v>0</v>
      </c>
      <c r="E40" s="44">
        <f t="shared" si="4"/>
        <v>0</v>
      </c>
      <c r="F40" s="44">
        <f t="shared" si="4"/>
        <v>0</v>
      </c>
      <c r="G40" s="44">
        <f t="shared" si="4"/>
        <v>0</v>
      </c>
      <c r="H40" s="44">
        <f t="shared" si="4"/>
        <v>0</v>
      </c>
      <c r="I40" s="44">
        <f t="shared" si="4"/>
        <v>0</v>
      </c>
      <c r="J40" s="44">
        <f t="shared" si="4"/>
        <v>0</v>
      </c>
      <c r="K40" s="44">
        <f t="shared" si="4"/>
        <v>0</v>
      </c>
      <c r="L40" s="44">
        <f t="shared" si="4"/>
        <v>0</v>
      </c>
      <c r="M40" s="44">
        <f t="shared" si="4"/>
        <v>0</v>
      </c>
      <c r="N40" s="46">
        <f t="shared" si="4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5">$B24*(C35+C36)</f>
        <v>0</v>
      </c>
      <c r="D41" s="24">
        <f t="shared" si="5"/>
        <v>0</v>
      </c>
      <c r="E41" s="24">
        <f t="shared" si="5"/>
        <v>0</v>
      </c>
      <c r="F41" s="24">
        <f t="shared" si="5"/>
        <v>0</v>
      </c>
      <c r="G41" s="24">
        <f t="shared" si="5"/>
        <v>0</v>
      </c>
      <c r="H41" s="24">
        <f t="shared" si="5"/>
        <v>0</v>
      </c>
      <c r="I41" s="24">
        <f t="shared" si="5"/>
        <v>0</v>
      </c>
      <c r="J41" s="24">
        <f t="shared" si="5"/>
        <v>0</v>
      </c>
      <c r="K41" s="24">
        <f t="shared" si="5"/>
        <v>0</v>
      </c>
      <c r="L41" s="24">
        <f t="shared" si="5"/>
        <v>0</v>
      </c>
      <c r="M41" s="24">
        <f t="shared" si="5"/>
        <v>0</v>
      </c>
      <c r="N41" s="45">
        <f t="shared" si="5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6">$B25*(C35+C36)</f>
        <v>0</v>
      </c>
      <c r="D42" s="49">
        <f t="shared" si="6"/>
        <v>0</v>
      </c>
      <c r="E42" s="49">
        <f t="shared" si="6"/>
        <v>0</v>
      </c>
      <c r="F42" s="49">
        <f t="shared" si="6"/>
        <v>0</v>
      </c>
      <c r="G42" s="49">
        <f t="shared" si="6"/>
        <v>0</v>
      </c>
      <c r="H42" s="49">
        <f t="shared" si="6"/>
        <v>0</v>
      </c>
      <c r="I42" s="49">
        <f t="shared" si="6"/>
        <v>0</v>
      </c>
      <c r="J42" s="49">
        <f t="shared" si="6"/>
        <v>0</v>
      </c>
      <c r="K42" s="49">
        <f t="shared" si="6"/>
        <v>0</v>
      </c>
      <c r="L42" s="49">
        <f t="shared" si="6"/>
        <v>0</v>
      </c>
      <c r="M42" s="49">
        <f t="shared" si="6"/>
        <v>0</v>
      </c>
      <c r="N42" s="51">
        <f t="shared" si="6"/>
        <v>0</v>
      </c>
    </row>
    <row r="43" spans="1:26" ht="12" customHeight="1" x14ac:dyDescent="0.2">
      <c r="B43" s="52">
        <f t="shared" ref="B43:N43" si="7">SUM(B37:B42)</f>
        <v>0</v>
      </c>
      <c r="C43" s="53">
        <f t="shared" si="7"/>
        <v>0</v>
      </c>
      <c r="D43" s="54">
        <f t="shared" si="7"/>
        <v>0</v>
      </c>
      <c r="E43" s="54">
        <f t="shared" si="7"/>
        <v>0</v>
      </c>
      <c r="F43" s="54">
        <f t="shared" si="7"/>
        <v>0</v>
      </c>
      <c r="G43" s="54">
        <f t="shared" si="7"/>
        <v>0</v>
      </c>
      <c r="H43" s="54">
        <f t="shared" si="7"/>
        <v>0</v>
      </c>
      <c r="I43" s="54">
        <f t="shared" si="7"/>
        <v>0</v>
      </c>
      <c r="J43" s="54">
        <f t="shared" si="7"/>
        <v>0</v>
      </c>
      <c r="K43" s="54">
        <f t="shared" si="7"/>
        <v>0</v>
      </c>
      <c r="L43" s="54">
        <f t="shared" si="7"/>
        <v>0</v>
      </c>
      <c r="M43" s="54">
        <f t="shared" si="7"/>
        <v>0</v>
      </c>
      <c r="N43" s="55">
        <f t="shared" si="7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8">(C37*108%)*$A$46</f>
        <v>0</v>
      </c>
      <c r="D46" s="60">
        <f t="shared" si="8"/>
        <v>0</v>
      </c>
      <c r="E46" s="60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60">
        <f t="shared" si="8"/>
        <v>0</v>
      </c>
      <c r="M46" s="60">
        <f t="shared" si="8"/>
        <v>0</v>
      </c>
      <c r="N46" s="62">
        <f t="shared" si="8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A717CAF9-77F6-E54E-AD1F-450EA894A9B5}">
      <formula1>artiesten</formula1>
    </dataValidation>
    <dataValidation type="list" allowBlank="1" showErrorMessage="1" sqref="B5" xr:uid="{31877D75-7389-5E4B-B482-6E7BD6C60022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249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>MAX(0,IF((C37+C38)&gt;0,((C37+C38)*108%)*($B$27+$B$28+$B$29)-(($B$30+$B$31+$B$32)*(C$35+C$36)),0))</f>
        <v>0</v>
      </c>
      <c r="D39" s="24">
        <f t="shared" ref="D39:N39" si="3">MAX(0,IF((D37+D38)&gt;0,((D37+D38)*108%)*($B$27+$B$28+$B$29)-(($B$30+$B$31+$B$32)*(D$35+D$36)),0))</f>
        <v>0</v>
      </c>
      <c r="E39" s="24">
        <f t="shared" si="3"/>
        <v>0</v>
      </c>
      <c r="F39" s="24">
        <f t="shared" si="3"/>
        <v>0</v>
      </c>
      <c r="G39" s="24">
        <f t="shared" si="3"/>
        <v>0</v>
      </c>
      <c r="H39" s="24">
        <f t="shared" si="3"/>
        <v>0</v>
      </c>
      <c r="I39" s="24">
        <f t="shared" si="3"/>
        <v>0</v>
      </c>
      <c r="J39" s="24">
        <f t="shared" si="3"/>
        <v>0</v>
      </c>
      <c r="K39" s="24">
        <f t="shared" si="3"/>
        <v>0</v>
      </c>
      <c r="L39" s="24">
        <f t="shared" si="3"/>
        <v>0</v>
      </c>
      <c r="M39" s="24">
        <f t="shared" si="3"/>
        <v>0</v>
      </c>
      <c r="N39" s="45">
        <f t="shared" si="3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4">$B23*(C35+C36)</f>
        <v>0</v>
      </c>
      <c r="D40" s="44">
        <f t="shared" si="4"/>
        <v>0</v>
      </c>
      <c r="E40" s="44">
        <f t="shared" si="4"/>
        <v>0</v>
      </c>
      <c r="F40" s="44">
        <f t="shared" si="4"/>
        <v>0</v>
      </c>
      <c r="G40" s="44">
        <f t="shared" si="4"/>
        <v>0</v>
      </c>
      <c r="H40" s="44">
        <f t="shared" si="4"/>
        <v>0</v>
      </c>
      <c r="I40" s="44">
        <f t="shared" si="4"/>
        <v>0</v>
      </c>
      <c r="J40" s="44">
        <f t="shared" si="4"/>
        <v>0</v>
      </c>
      <c r="K40" s="44">
        <f t="shared" si="4"/>
        <v>0</v>
      </c>
      <c r="L40" s="44">
        <f t="shared" si="4"/>
        <v>0</v>
      </c>
      <c r="M40" s="44">
        <f t="shared" si="4"/>
        <v>0</v>
      </c>
      <c r="N40" s="46">
        <f t="shared" si="4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5">$B24*(C35+C36)</f>
        <v>0</v>
      </c>
      <c r="D41" s="24">
        <f t="shared" si="5"/>
        <v>0</v>
      </c>
      <c r="E41" s="24">
        <f t="shared" si="5"/>
        <v>0</v>
      </c>
      <c r="F41" s="24">
        <f t="shared" si="5"/>
        <v>0</v>
      </c>
      <c r="G41" s="24">
        <f t="shared" si="5"/>
        <v>0</v>
      </c>
      <c r="H41" s="24">
        <f t="shared" si="5"/>
        <v>0</v>
      </c>
      <c r="I41" s="24">
        <f t="shared" si="5"/>
        <v>0</v>
      </c>
      <c r="J41" s="24">
        <f t="shared" si="5"/>
        <v>0</v>
      </c>
      <c r="K41" s="24">
        <f t="shared" si="5"/>
        <v>0</v>
      </c>
      <c r="L41" s="24">
        <f t="shared" si="5"/>
        <v>0</v>
      </c>
      <c r="M41" s="24">
        <f t="shared" si="5"/>
        <v>0</v>
      </c>
      <c r="N41" s="45">
        <f t="shared" si="5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6">$B25*(C35+C36)</f>
        <v>0</v>
      </c>
      <c r="D42" s="49">
        <f t="shared" si="6"/>
        <v>0</v>
      </c>
      <c r="E42" s="49">
        <f t="shared" si="6"/>
        <v>0</v>
      </c>
      <c r="F42" s="49">
        <f t="shared" si="6"/>
        <v>0</v>
      </c>
      <c r="G42" s="49">
        <f t="shared" si="6"/>
        <v>0</v>
      </c>
      <c r="H42" s="49">
        <f t="shared" si="6"/>
        <v>0</v>
      </c>
      <c r="I42" s="49">
        <f t="shared" si="6"/>
        <v>0</v>
      </c>
      <c r="J42" s="49">
        <f t="shared" si="6"/>
        <v>0</v>
      </c>
      <c r="K42" s="49">
        <f t="shared" si="6"/>
        <v>0</v>
      </c>
      <c r="L42" s="49">
        <f t="shared" si="6"/>
        <v>0</v>
      </c>
      <c r="M42" s="49">
        <f t="shared" si="6"/>
        <v>0</v>
      </c>
      <c r="N42" s="51">
        <f t="shared" si="6"/>
        <v>0</v>
      </c>
    </row>
    <row r="43" spans="1:26" ht="12" customHeight="1" x14ac:dyDescent="0.2">
      <c r="B43" s="52">
        <f t="shared" ref="B43:N43" si="7">SUM(B37:B42)</f>
        <v>0</v>
      </c>
      <c r="C43" s="53">
        <f t="shared" si="7"/>
        <v>0</v>
      </c>
      <c r="D43" s="54">
        <f t="shared" si="7"/>
        <v>0</v>
      </c>
      <c r="E43" s="54">
        <f t="shared" si="7"/>
        <v>0</v>
      </c>
      <c r="F43" s="54">
        <f t="shared" si="7"/>
        <v>0</v>
      </c>
      <c r="G43" s="54">
        <f t="shared" si="7"/>
        <v>0</v>
      </c>
      <c r="H43" s="54">
        <f t="shared" si="7"/>
        <v>0</v>
      </c>
      <c r="I43" s="54">
        <f t="shared" si="7"/>
        <v>0</v>
      </c>
      <c r="J43" s="54">
        <f t="shared" si="7"/>
        <v>0</v>
      </c>
      <c r="K43" s="54">
        <f t="shared" si="7"/>
        <v>0</v>
      </c>
      <c r="L43" s="54">
        <f t="shared" si="7"/>
        <v>0</v>
      </c>
      <c r="M43" s="54">
        <f t="shared" si="7"/>
        <v>0</v>
      </c>
      <c r="N43" s="55">
        <f t="shared" si="7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8">(C37*108%)*$A$46</f>
        <v>0</v>
      </c>
      <c r="D46" s="60">
        <f t="shared" si="8"/>
        <v>0</v>
      </c>
      <c r="E46" s="60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60">
        <f t="shared" si="8"/>
        <v>0</v>
      </c>
      <c r="M46" s="60">
        <f t="shared" si="8"/>
        <v>0</v>
      </c>
      <c r="N46" s="62">
        <f t="shared" si="8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8EB65611-34B6-9141-98B0-DDFD7AFD3E2E}">
      <formula1>artiesten</formula1>
    </dataValidation>
    <dataValidation type="list" allowBlank="1" showErrorMessage="1" sqref="B5" xr:uid="{C6624B2E-EBF1-9B44-8249-39DA2AA6351B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249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>MAX(0,IF((C37+C38)&gt;0,((C37+C38)*108%)*($B$27+$B$28+$B$29)-(($B$30+$B$31+$B$32)*(C$35+C$36)),0))</f>
        <v>0</v>
      </c>
      <c r="D39" s="24">
        <f t="shared" ref="D39:N39" si="3">MAX(0,IF((D37+D38)&gt;0,((D37+D38)*108%)*($B$27+$B$28+$B$29)-(($B$30+$B$31+$B$32)*(D$35+D$36)),0))</f>
        <v>0</v>
      </c>
      <c r="E39" s="24">
        <f t="shared" si="3"/>
        <v>0</v>
      </c>
      <c r="F39" s="24">
        <f t="shared" si="3"/>
        <v>0</v>
      </c>
      <c r="G39" s="24">
        <f t="shared" si="3"/>
        <v>0</v>
      </c>
      <c r="H39" s="24">
        <f t="shared" si="3"/>
        <v>0</v>
      </c>
      <c r="I39" s="24">
        <f t="shared" si="3"/>
        <v>0</v>
      </c>
      <c r="J39" s="24">
        <f t="shared" si="3"/>
        <v>0</v>
      </c>
      <c r="K39" s="24">
        <f t="shared" si="3"/>
        <v>0</v>
      </c>
      <c r="L39" s="24">
        <f t="shared" si="3"/>
        <v>0</v>
      </c>
      <c r="M39" s="24">
        <f t="shared" si="3"/>
        <v>0</v>
      </c>
      <c r="N39" s="45">
        <f t="shared" si="3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4">$B23*(C35+C36)</f>
        <v>0</v>
      </c>
      <c r="D40" s="44">
        <f t="shared" si="4"/>
        <v>0</v>
      </c>
      <c r="E40" s="44">
        <f t="shared" si="4"/>
        <v>0</v>
      </c>
      <c r="F40" s="44">
        <f t="shared" si="4"/>
        <v>0</v>
      </c>
      <c r="G40" s="44">
        <f t="shared" si="4"/>
        <v>0</v>
      </c>
      <c r="H40" s="44">
        <f t="shared" si="4"/>
        <v>0</v>
      </c>
      <c r="I40" s="44">
        <f t="shared" si="4"/>
        <v>0</v>
      </c>
      <c r="J40" s="44">
        <f t="shared" si="4"/>
        <v>0</v>
      </c>
      <c r="K40" s="44">
        <f t="shared" si="4"/>
        <v>0</v>
      </c>
      <c r="L40" s="44">
        <f t="shared" si="4"/>
        <v>0</v>
      </c>
      <c r="M40" s="44">
        <f t="shared" si="4"/>
        <v>0</v>
      </c>
      <c r="N40" s="46">
        <f t="shared" si="4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5">$B24*(C35+C36)</f>
        <v>0</v>
      </c>
      <c r="D41" s="24">
        <f t="shared" si="5"/>
        <v>0</v>
      </c>
      <c r="E41" s="24">
        <f t="shared" si="5"/>
        <v>0</v>
      </c>
      <c r="F41" s="24">
        <f t="shared" si="5"/>
        <v>0</v>
      </c>
      <c r="G41" s="24">
        <f t="shared" si="5"/>
        <v>0</v>
      </c>
      <c r="H41" s="24">
        <f t="shared" si="5"/>
        <v>0</v>
      </c>
      <c r="I41" s="24">
        <f t="shared" si="5"/>
        <v>0</v>
      </c>
      <c r="J41" s="24">
        <f t="shared" si="5"/>
        <v>0</v>
      </c>
      <c r="K41" s="24">
        <f t="shared" si="5"/>
        <v>0</v>
      </c>
      <c r="L41" s="24">
        <f t="shared" si="5"/>
        <v>0</v>
      </c>
      <c r="M41" s="24">
        <f t="shared" si="5"/>
        <v>0</v>
      </c>
      <c r="N41" s="45">
        <f t="shared" si="5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6">$B25*(C35+C36)</f>
        <v>0</v>
      </c>
      <c r="D42" s="49">
        <f t="shared" si="6"/>
        <v>0</v>
      </c>
      <c r="E42" s="49">
        <f t="shared" si="6"/>
        <v>0</v>
      </c>
      <c r="F42" s="49">
        <f t="shared" si="6"/>
        <v>0</v>
      </c>
      <c r="G42" s="49">
        <f t="shared" si="6"/>
        <v>0</v>
      </c>
      <c r="H42" s="49">
        <f t="shared" si="6"/>
        <v>0</v>
      </c>
      <c r="I42" s="49">
        <f t="shared" si="6"/>
        <v>0</v>
      </c>
      <c r="J42" s="49">
        <f t="shared" si="6"/>
        <v>0</v>
      </c>
      <c r="K42" s="49">
        <f t="shared" si="6"/>
        <v>0</v>
      </c>
      <c r="L42" s="49">
        <f t="shared" si="6"/>
        <v>0</v>
      </c>
      <c r="M42" s="49">
        <f t="shared" si="6"/>
        <v>0</v>
      </c>
      <c r="N42" s="51">
        <f t="shared" si="6"/>
        <v>0</v>
      </c>
    </row>
    <row r="43" spans="1:26" ht="12" customHeight="1" x14ac:dyDescent="0.2">
      <c r="B43" s="52">
        <f t="shared" ref="B43:N43" si="7">SUM(B37:B42)</f>
        <v>0</v>
      </c>
      <c r="C43" s="53">
        <f t="shared" si="7"/>
        <v>0</v>
      </c>
      <c r="D43" s="54">
        <f t="shared" si="7"/>
        <v>0</v>
      </c>
      <c r="E43" s="54">
        <f t="shared" si="7"/>
        <v>0</v>
      </c>
      <c r="F43" s="54">
        <f t="shared" si="7"/>
        <v>0</v>
      </c>
      <c r="G43" s="54">
        <f t="shared" si="7"/>
        <v>0</v>
      </c>
      <c r="H43" s="54">
        <f t="shared" si="7"/>
        <v>0</v>
      </c>
      <c r="I43" s="54">
        <f t="shared" si="7"/>
        <v>0</v>
      </c>
      <c r="J43" s="54">
        <f t="shared" si="7"/>
        <v>0</v>
      </c>
      <c r="K43" s="54">
        <f t="shared" si="7"/>
        <v>0</v>
      </c>
      <c r="L43" s="54">
        <f t="shared" si="7"/>
        <v>0</v>
      </c>
      <c r="M43" s="54">
        <f t="shared" si="7"/>
        <v>0</v>
      </c>
      <c r="N43" s="55">
        <f t="shared" si="7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8">(C37*108%)*$A$46</f>
        <v>0</v>
      </c>
      <c r="D46" s="60">
        <f t="shared" si="8"/>
        <v>0</v>
      </c>
      <c r="E46" s="60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60">
        <f t="shared" si="8"/>
        <v>0</v>
      </c>
      <c r="M46" s="60">
        <f t="shared" si="8"/>
        <v>0</v>
      </c>
      <c r="N46" s="62">
        <f t="shared" si="8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C9E7CB9A-693E-0B49-BDC6-727275E560F8}">
      <formula1>artiesten</formula1>
    </dataValidation>
    <dataValidation type="list" allowBlank="1" showErrorMessage="1" sqref="B5" xr:uid="{14502D2C-23DB-4547-B3B7-34EC135F34A6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55" customWidth="1"/>
    <col min="2" max="2" width="12.5" customWidth="1"/>
    <col min="3" max="3" width="15" bestFit="1" customWidth="1"/>
    <col min="4" max="4" width="12.875" customWidth="1"/>
    <col min="5" max="26" width="11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112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108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26" ht="12" customHeight="1" x14ac:dyDescent="0.2">
      <c r="A17" s="17" t="s">
        <v>95</v>
      </c>
      <c r="B17" s="21">
        <v>0</v>
      </c>
    </row>
    <row r="18" spans="1:26" ht="12" customHeight="1" x14ac:dyDescent="0.2">
      <c r="B18" s="63" t="s">
        <v>96</v>
      </c>
      <c r="C18" s="63" t="s">
        <v>113</v>
      </c>
      <c r="D18" s="63" t="s">
        <v>114</v>
      </c>
    </row>
    <row r="19" spans="1:26" ht="12" customHeight="1" x14ac:dyDescent="0.2">
      <c r="A19" s="17" t="s">
        <v>100</v>
      </c>
      <c r="B19" s="74">
        <f>B15/20</f>
        <v>0</v>
      </c>
      <c r="C19" s="74">
        <f>B16*1/20</f>
        <v>0</v>
      </c>
      <c r="D19" s="74">
        <f>B17*1/20</f>
        <v>0</v>
      </c>
    </row>
    <row r="20" spans="1:26" ht="12" customHeight="1" x14ac:dyDescent="0.2">
      <c r="A20" s="17" t="s">
        <v>101</v>
      </c>
      <c r="B20" s="74">
        <f>B15/22</f>
        <v>0</v>
      </c>
      <c r="C20" s="74">
        <f>B16*1/22</f>
        <v>0</v>
      </c>
      <c r="D20" s="74">
        <f>B17*1/22</f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" customHeight="1" x14ac:dyDescent="0.2"/>
    <row r="22" spans="1:26" ht="12" customHeight="1" x14ac:dyDescent="0.2">
      <c r="A22" s="17" t="s">
        <v>54</v>
      </c>
      <c r="B22" s="25">
        <v>0</v>
      </c>
      <c r="C22" s="7" t="s">
        <v>55</v>
      </c>
    </row>
    <row r="23" spans="1:26" ht="12" customHeight="1" x14ac:dyDescent="0.2">
      <c r="A23" s="17" t="s">
        <v>102</v>
      </c>
      <c r="B23" s="25">
        <v>0</v>
      </c>
      <c r="C23" s="7" t="s">
        <v>55</v>
      </c>
    </row>
    <row r="24" spans="1:26" ht="12" customHeight="1" x14ac:dyDescent="0.2">
      <c r="A24" s="17" t="s">
        <v>57</v>
      </c>
      <c r="B24" s="25">
        <v>0</v>
      </c>
      <c r="C24" s="7" t="s">
        <v>55</v>
      </c>
    </row>
    <row r="25" spans="1:26" ht="12" customHeight="1" x14ac:dyDescent="0.2">
      <c r="A25" s="17" t="s">
        <v>59</v>
      </c>
      <c r="B25" s="25">
        <v>0</v>
      </c>
      <c r="C25" s="7" t="s">
        <v>55</v>
      </c>
    </row>
    <row r="26" spans="1:26" ht="12" customHeight="1" x14ac:dyDescent="0.2"/>
    <row r="27" spans="1:26" ht="12" customHeight="1" x14ac:dyDescent="0.2">
      <c r="A27" s="17" t="s">
        <v>61</v>
      </c>
      <c r="B27" s="8">
        <f>'RSZ-tarieven'!B5</f>
        <v>0.30609999999999998</v>
      </c>
    </row>
    <row r="28" spans="1:26" ht="12" customHeight="1" x14ac:dyDescent="0.2">
      <c r="A28" s="17" t="s">
        <v>62</v>
      </c>
      <c r="B28" s="8">
        <f>'RSZ-tarieven'!B15</f>
        <v>1.9799999999999998E-2</v>
      </c>
    </row>
    <row r="29" spans="1:26" ht="12" customHeight="1" x14ac:dyDescent="0.2">
      <c r="A29" s="17" t="s">
        <v>63</v>
      </c>
      <c r="B29" s="22">
        <f>IF(B6&lt;10,0,1.69%)</f>
        <v>0</v>
      </c>
    </row>
    <row r="30" spans="1:26" ht="12" customHeight="1" x14ac:dyDescent="0.2">
      <c r="A30" s="17" t="s">
        <v>230</v>
      </c>
      <c r="B30" s="26">
        <f>IF(B15&gt;3895,0,0.14*(11687.74-(B15*3))/13/5)</f>
        <v>25.17359384615385</v>
      </c>
      <c r="C30" s="6" t="s">
        <v>14</v>
      </c>
    </row>
    <row r="31" spans="1:26" ht="12" customHeight="1" x14ac:dyDescent="0.2">
      <c r="A31" s="17" t="s">
        <v>65</v>
      </c>
      <c r="B31" s="26">
        <f>('RSZ-tarieven'!B31)*3/65</f>
        <v>7.953846153846154</v>
      </c>
      <c r="C31" s="7" t="s">
        <v>249</v>
      </c>
    </row>
    <row r="32" spans="1:26" ht="12" customHeight="1" x14ac:dyDescent="0.2">
      <c r="A32" s="17" t="s">
        <v>66</v>
      </c>
      <c r="B32" s="27"/>
    </row>
    <row r="33" spans="1:26" ht="12" customHeight="1" x14ac:dyDescent="0.2">
      <c r="J33" s="28" t="s">
        <v>14</v>
      </c>
      <c r="M33" s="29" t="s">
        <v>14</v>
      </c>
      <c r="P33" s="24"/>
    </row>
    <row r="34" spans="1:26" ht="12" customHeight="1" x14ac:dyDescent="0.2">
      <c r="B34" s="30">
        <f>B1</f>
        <v>2026</v>
      </c>
      <c r="C34" s="20" t="s">
        <v>68</v>
      </c>
      <c r="D34" s="20" t="s">
        <v>69</v>
      </c>
      <c r="E34" s="20" t="s">
        <v>70</v>
      </c>
      <c r="F34" s="20" t="s">
        <v>71</v>
      </c>
      <c r="G34" s="20" t="s">
        <v>72</v>
      </c>
      <c r="H34" s="20" t="s">
        <v>73</v>
      </c>
      <c r="I34" s="20" t="s">
        <v>75</v>
      </c>
      <c r="J34" s="20" t="s">
        <v>76</v>
      </c>
      <c r="K34" s="20" t="s">
        <v>77</v>
      </c>
      <c r="L34" s="20" t="s">
        <v>78</v>
      </c>
      <c r="M34" s="20" t="s">
        <v>79</v>
      </c>
      <c r="N34" s="75" t="s">
        <v>81</v>
      </c>
    </row>
    <row r="35" spans="1:26" ht="12" customHeight="1" x14ac:dyDescent="0.2">
      <c r="A35" s="64" t="s">
        <v>105</v>
      </c>
      <c r="B35" s="65">
        <f t="shared" ref="B35:B42" si="0">SUM(C35:N35)</f>
        <v>0</v>
      </c>
      <c r="C35" s="66">
        <v>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8">
        <v>0</v>
      </c>
    </row>
    <row r="36" spans="1:26" ht="12" customHeight="1" x14ac:dyDescent="0.2">
      <c r="A36" s="64" t="s">
        <v>106</v>
      </c>
      <c r="B36" s="65">
        <f t="shared" si="0"/>
        <v>0</v>
      </c>
      <c r="C36" s="66">
        <v>0</v>
      </c>
      <c r="D36" s="67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8">
        <v>0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" customHeight="1" x14ac:dyDescent="0.2">
      <c r="A37" s="7" t="s">
        <v>85</v>
      </c>
      <c r="B37" s="41">
        <f t="shared" si="0"/>
        <v>0</v>
      </c>
      <c r="C37" s="42">
        <f t="shared" ref="C37:N37" si="1">($B19*C35)+($B20*C36)</f>
        <v>0</v>
      </c>
      <c r="D37" s="24">
        <f t="shared" si="1"/>
        <v>0</v>
      </c>
      <c r="E37" s="24">
        <f t="shared" si="1"/>
        <v>0</v>
      </c>
      <c r="F37" s="24">
        <f t="shared" si="1"/>
        <v>0</v>
      </c>
      <c r="G37" s="24">
        <f t="shared" si="1"/>
        <v>0</v>
      </c>
      <c r="H37" s="24">
        <f t="shared" si="1"/>
        <v>0</v>
      </c>
      <c r="I37" s="24">
        <f t="shared" si="1"/>
        <v>0</v>
      </c>
      <c r="J37" s="24">
        <f t="shared" si="1"/>
        <v>0</v>
      </c>
      <c r="K37" s="24">
        <f t="shared" si="1"/>
        <v>0</v>
      </c>
      <c r="L37" s="24">
        <f t="shared" si="1"/>
        <v>0</v>
      </c>
      <c r="M37" s="24">
        <f t="shared" si="1"/>
        <v>0</v>
      </c>
      <c r="N37" s="45">
        <f t="shared" si="1"/>
        <v>0</v>
      </c>
    </row>
    <row r="38" spans="1:26" ht="12" customHeight="1" x14ac:dyDescent="0.2">
      <c r="A38" s="7" t="s">
        <v>86</v>
      </c>
      <c r="B38" s="41">
        <f t="shared" si="0"/>
        <v>0</v>
      </c>
      <c r="C38" s="42">
        <f t="shared" ref="C38:N38" si="2">$B$22*(C35+C36)</f>
        <v>0</v>
      </c>
      <c r="D38" s="24">
        <f t="shared" si="2"/>
        <v>0</v>
      </c>
      <c r="E38" s="24">
        <f t="shared" si="2"/>
        <v>0</v>
      </c>
      <c r="F38" s="24">
        <f t="shared" si="2"/>
        <v>0</v>
      </c>
      <c r="G38" s="24">
        <f t="shared" si="2"/>
        <v>0</v>
      </c>
      <c r="H38" s="24">
        <f t="shared" si="2"/>
        <v>0</v>
      </c>
      <c r="I38" s="24">
        <f t="shared" si="2"/>
        <v>0</v>
      </c>
      <c r="J38" s="24">
        <f t="shared" si="2"/>
        <v>0</v>
      </c>
      <c r="K38" s="24">
        <f t="shared" si="2"/>
        <v>0</v>
      </c>
      <c r="L38" s="24">
        <f t="shared" si="2"/>
        <v>0</v>
      </c>
      <c r="M38" s="24">
        <f t="shared" si="2"/>
        <v>0</v>
      </c>
      <c r="N38" s="45">
        <f t="shared" si="2"/>
        <v>0</v>
      </c>
    </row>
    <row r="39" spans="1:26" ht="12" customHeight="1" x14ac:dyDescent="0.2">
      <c r="A39" s="7" t="s">
        <v>87</v>
      </c>
      <c r="B39" s="41">
        <f t="shared" si="0"/>
        <v>0</v>
      </c>
      <c r="C39" s="42">
        <f>MAX(0,IF((C37+C38)&gt;0,((C37+C38)*108%)*($B$27+$B$28+$B$29)-(($B$30+$B$31+$B$32)*(C$35+C$36)),0))</f>
        <v>0</v>
      </c>
      <c r="D39" s="24">
        <f t="shared" ref="D39:N39" si="3">MAX(0,IF((D37+D38)&gt;0,((D37+D38)*108%)*($B$27+$B$28+$B$29)-(($B$30+$B$31+$B$32)*(D$35+D$36)),0))</f>
        <v>0</v>
      </c>
      <c r="E39" s="24">
        <f t="shared" si="3"/>
        <v>0</v>
      </c>
      <c r="F39" s="24">
        <f t="shared" si="3"/>
        <v>0</v>
      </c>
      <c r="G39" s="24">
        <f t="shared" si="3"/>
        <v>0</v>
      </c>
      <c r="H39" s="24">
        <f t="shared" si="3"/>
        <v>0</v>
      </c>
      <c r="I39" s="24">
        <f t="shared" si="3"/>
        <v>0</v>
      </c>
      <c r="J39" s="24">
        <f t="shared" si="3"/>
        <v>0</v>
      </c>
      <c r="K39" s="24">
        <f t="shared" si="3"/>
        <v>0</v>
      </c>
      <c r="L39" s="24">
        <f t="shared" si="3"/>
        <v>0</v>
      </c>
      <c r="M39" s="24">
        <f t="shared" si="3"/>
        <v>0</v>
      </c>
      <c r="N39" s="45">
        <f t="shared" si="3"/>
        <v>0</v>
      </c>
    </row>
    <row r="40" spans="1:26" ht="12" customHeight="1" x14ac:dyDescent="0.2">
      <c r="A40" s="7" t="s">
        <v>88</v>
      </c>
      <c r="B40" s="41">
        <f t="shared" si="0"/>
        <v>0</v>
      </c>
      <c r="C40" s="42">
        <f t="shared" ref="C40:N40" si="4">$B23*(C35+C36)</f>
        <v>0</v>
      </c>
      <c r="D40" s="44">
        <f t="shared" si="4"/>
        <v>0</v>
      </c>
      <c r="E40" s="44">
        <f t="shared" si="4"/>
        <v>0</v>
      </c>
      <c r="F40" s="44">
        <f t="shared" si="4"/>
        <v>0</v>
      </c>
      <c r="G40" s="44">
        <f t="shared" si="4"/>
        <v>0</v>
      </c>
      <c r="H40" s="44">
        <f t="shared" si="4"/>
        <v>0</v>
      </c>
      <c r="I40" s="44">
        <f t="shared" si="4"/>
        <v>0</v>
      </c>
      <c r="J40" s="44">
        <f t="shared" si="4"/>
        <v>0</v>
      </c>
      <c r="K40" s="44">
        <f t="shared" si="4"/>
        <v>0</v>
      </c>
      <c r="L40" s="44">
        <f t="shared" si="4"/>
        <v>0</v>
      </c>
      <c r="M40" s="44">
        <f t="shared" si="4"/>
        <v>0</v>
      </c>
      <c r="N40" s="46">
        <f t="shared" si="4"/>
        <v>0</v>
      </c>
    </row>
    <row r="41" spans="1:26" ht="12" customHeight="1" x14ac:dyDescent="0.2">
      <c r="A41" s="7" t="s">
        <v>89</v>
      </c>
      <c r="B41" s="41">
        <f t="shared" si="0"/>
        <v>0</v>
      </c>
      <c r="C41" s="42">
        <f t="shared" ref="C41:N41" si="5">$B24*(C35+C36)</f>
        <v>0</v>
      </c>
      <c r="D41" s="24">
        <f t="shared" si="5"/>
        <v>0</v>
      </c>
      <c r="E41" s="24">
        <f t="shared" si="5"/>
        <v>0</v>
      </c>
      <c r="F41" s="24">
        <f t="shared" si="5"/>
        <v>0</v>
      </c>
      <c r="G41" s="24">
        <f t="shared" si="5"/>
        <v>0</v>
      </c>
      <c r="H41" s="24">
        <f t="shared" si="5"/>
        <v>0</v>
      </c>
      <c r="I41" s="24">
        <f t="shared" si="5"/>
        <v>0</v>
      </c>
      <c r="J41" s="24">
        <f t="shared" si="5"/>
        <v>0</v>
      </c>
      <c r="K41" s="24">
        <f t="shared" si="5"/>
        <v>0</v>
      </c>
      <c r="L41" s="24">
        <f t="shared" si="5"/>
        <v>0</v>
      </c>
      <c r="M41" s="24">
        <f t="shared" si="5"/>
        <v>0</v>
      </c>
      <c r="N41" s="45">
        <f t="shared" si="5"/>
        <v>0</v>
      </c>
    </row>
    <row r="42" spans="1:26" ht="12" customHeight="1" x14ac:dyDescent="0.2">
      <c r="A42" s="7" t="s">
        <v>90</v>
      </c>
      <c r="B42" s="47">
        <f t="shared" si="0"/>
        <v>0</v>
      </c>
      <c r="C42" s="48">
        <f t="shared" ref="C42:N42" si="6">$B25*(C35+C36)</f>
        <v>0</v>
      </c>
      <c r="D42" s="49">
        <f t="shared" si="6"/>
        <v>0</v>
      </c>
      <c r="E42" s="49">
        <f t="shared" si="6"/>
        <v>0</v>
      </c>
      <c r="F42" s="49">
        <f t="shared" si="6"/>
        <v>0</v>
      </c>
      <c r="G42" s="49">
        <f t="shared" si="6"/>
        <v>0</v>
      </c>
      <c r="H42" s="49">
        <f t="shared" si="6"/>
        <v>0</v>
      </c>
      <c r="I42" s="49">
        <f t="shared" si="6"/>
        <v>0</v>
      </c>
      <c r="J42" s="49">
        <f t="shared" si="6"/>
        <v>0</v>
      </c>
      <c r="K42" s="49">
        <f t="shared" si="6"/>
        <v>0</v>
      </c>
      <c r="L42" s="49">
        <f t="shared" si="6"/>
        <v>0</v>
      </c>
      <c r="M42" s="49">
        <f t="shared" si="6"/>
        <v>0</v>
      </c>
      <c r="N42" s="51">
        <f t="shared" si="6"/>
        <v>0</v>
      </c>
    </row>
    <row r="43" spans="1:26" ht="12" customHeight="1" x14ac:dyDescent="0.2">
      <c r="B43" s="52">
        <f t="shared" ref="B43:N43" si="7">SUM(B37:B42)</f>
        <v>0</v>
      </c>
      <c r="C43" s="53">
        <f t="shared" si="7"/>
        <v>0</v>
      </c>
      <c r="D43" s="54">
        <f t="shared" si="7"/>
        <v>0</v>
      </c>
      <c r="E43" s="54">
        <f t="shared" si="7"/>
        <v>0</v>
      </c>
      <c r="F43" s="54">
        <f t="shared" si="7"/>
        <v>0</v>
      </c>
      <c r="G43" s="54">
        <f t="shared" si="7"/>
        <v>0</v>
      </c>
      <c r="H43" s="54">
        <f t="shared" si="7"/>
        <v>0</v>
      </c>
      <c r="I43" s="54">
        <f t="shared" si="7"/>
        <v>0</v>
      </c>
      <c r="J43" s="54">
        <f t="shared" si="7"/>
        <v>0</v>
      </c>
      <c r="K43" s="54">
        <f t="shared" si="7"/>
        <v>0</v>
      </c>
      <c r="L43" s="54">
        <f t="shared" si="7"/>
        <v>0</v>
      </c>
      <c r="M43" s="54">
        <f t="shared" si="7"/>
        <v>0</v>
      </c>
      <c r="N43" s="55">
        <f t="shared" si="7"/>
        <v>0</v>
      </c>
    </row>
    <row r="44" spans="1:26" ht="12" customHeight="1" x14ac:dyDescent="0.2">
      <c r="A44" s="56" t="s">
        <v>91</v>
      </c>
      <c r="B44" s="57">
        <f>(SUM(C43:N43)-B43)+(SUM(C37:N42)-B43)</f>
        <v>0</v>
      </c>
      <c r="E44" s="6"/>
      <c r="F44" s="6"/>
      <c r="G44" s="6"/>
      <c r="H44" s="6"/>
      <c r="I44" s="6"/>
      <c r="J44" s="6"/>
      <c r="K44" s="6"/>
      <c r="L44" s="6"/>
      <c r="M44" s="6"/>
      <c r="N44" s="76"/>
    </row>
    <row r="45" spans="1:26" ht="12" customHeight="1" x14ac:dyDescent="0.2">
      <c r="B45" s="58" t="s">
        <v>92</v>
      </c>
      <c r="E45" s="6"/>
      <c r="F45" s="6"/>
      <c r="G45" s="6"/>
      <c r="H45" s="6"/>
      <c r="I45" s="6"/>
      <c r="J45" s="6"/>
      <c r="K45" s="6"/>
      <c r="L45" s="6"/>
      <c r="M45" s="6"/>
      <c r="N45" s="76"/>
    </row>
    <row r="46" spans="1:26" ht="12" customHeight="1" x14ac:dyDescent="0.2">
      <c r="A46" s="8">
        <v>0.1027</v>
      </c>
      <c r="B46" s="59">
        <f>SUM(C46:N46)</f>
        <v>0</v>
      </c>
      <c r="C46" s="60">
        <f t="shared" ref="C46:N46" si="8">(C37*108%)*$A$46</f>
        <v>0</v>
      </c>
      <c r="D46" s="60">
        <f t="shared" si="8"/>
        <v>0</v>
      </c>
      <c r="E46" s="60">
        <f t="shared" si="8"/>
        <v>0</v>
      </c>
      <c r="F46" s="60">
        <f t="shared" si="8"/>
        <v>0</v>
      </c>
      <c r="G46" s="60">
        <f t="shared" si="8"/>
        <v>0</v>
      </c>
      <c r="H46" s="60">
        <f t="shared" si="8"/>
        <v>0</v>
      </c>
      <c r="I46" s="60">
        <f t="shared" si="8"/>
        <v>0</v>
      </c>
      <c r="J46" s="60">
        <f t="shared" si="8"/>
        <v>0</v>
      </c>
      <c r="K46" s="60">
        <f t="shared" si="8"/>
        <v>0</v>
      </c>
      <c r="L46" s="60">
        <f t="shared" si="8"/>
        <v>0</v>
      </c>
      <c r="M46" s="60">
        <f t="shared" si="8"/>
        <v>0</v>
      </c>
      <c r="N46" s="62">
        <f t="shared" si="8"/>
        <v>0</v>
      </c>
    </row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D4B5C091-6CB0-DD40-8574-A326EBD35AB6}">
      <formula1>artiesten</formula1>
    </dataValidation>
    <dataValidation type="list" allowBlank="1" showErrorMessage="1" sqref="B5" xr:uid="{5F0AA4D2-2014-6246-8355-8FF7CFC7441E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1000"/>
  <sheetViews>
    <sheetView workbookViewId="0">
      <selection sqref="A1:XFD1048576"/>
    </sheetView>
  </sheetViews>
  <sheetFormatPr defaultColWidth="44.875" defaultRowHeight="15" customHeight="1" x14ac:dyDescent="0.2"/>
  <cols>
    <col min="2" max="2" width="26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N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372DF39B-65E3-7C46-ABA9-B09ACE33463B}">
      <formula1>artiesten</formula1>
    </dataValidation>
    <dataValidation type="list" allowBlank="1" showErrorMessage="1" sqref="B5" xr:uid="{28617633-F7E8-9044-AA2F-2610D4150F1C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1000"/>
  <sheetViews>
    <sheetView workbookViewId="0">
      <selection sqref="A1:XFD1048576"/>
    </sheetView>
  </sheetViews>
  <sheetFormatPr defaultColWidth="44.875" defaultRowHeight="15" customHeight="1" x14ac:dyDescent="0.2"/>
  <cols>
    <col min="2" max="2" width="26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N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973C44DB-B5DE-1448-9BCE-A24ABA4C5988}">
      <formula1>artiesten</formula1>
    </dataValidation>
    <dataValidation type="list" allowBlank="1" showErrorMessage="1" sqref="B5" xr:uid="{196AE8EC-230D-5049-99D1-AAF296E44168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1000"/>
  <sheetViews>
    <sheetView workbookViewId="0">
      <selection sqref="A1:XFD1048576"/>
    </sheetView>
  </sheetViews>
  <sheetFormatPr defaultColWidth="44.875" defaultRowHeight="15" customHeight="1" x14ac:dyDescent="0.2"/>
  <cols>
    <col min="2" max="2" width="26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N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2909B56A-3EC8-3540-BD77-7E8CFE02BD25}">
      <formula1>artiesten</formula1>
    </dataValidation>
    <dataValidation type="list" allowBlank="1" showErrorMessage="1" sqref="B5" xr:uid="{C26B1C8C-E94C-024C-B7E1-CE934F15FCBD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1000"/>
  <sheetViews>
    <sheetView workbookViewId="0">
      <selection activeCell="B26" sqref="B26"/>
    </sheetView>
  </sheetViews>
  <sheetFormatPr defaultColWidth="44.875" defaultRowHeight="15" customHeight="1" x14ac:dyDescent="0.2"/>
  <cols>
    <col min="2" max="2" width="26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N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B4C9E37C-5E9A-5049-908C-9F99A7294555}">
      <formula1>artiesten</formula1>
    </dataValidation>
    <dataValidation type="list" allowBlank="1" showErrorMessage="1" sqref="B5" xr:uid="{28339735-4198-9949-8985-4CC07B34EFB1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1000"/>
  <sheetViews>
    <sheetView workbookViewId="0">
      <selection sqref="A1:XFD1048576"/>
    </sheetView>
  </sheetViews>
  <sheetFormatPr defaultColWidth="44.875" defaultRowHeight="15" customHeight="1" x14ac:dyDescent="0.2"/>
  <cols>
    <col min="2" max="2" width="26" customWidth="1"/>
  </cols>
  <sheetData>
    <row r="1" spans="1:26" s="148" customFormat="1" x14ac:dyDescent="0.2">
      <c r="A1" s="146" t="s">
        <v>27</v>
      </c>
      <c r="B1" s="151">
        <v>2026</v>
      </c>
      <c r="C1" s="177" t="s">
        <v>115</v>
      </c>
      <c r="D1" s="178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18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17" t="s">
        <v>37</v>
      </c>
      <c r="B11" s="18" t="s">
        <v>14</v>
      </c>
      <c r="C11" s="6" t="s">
        <v>14</v>
      </c>
      <c r="D11" s="6" t="s">
        <v>14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38</v>
      </c>
      <c r="B12" s="18" t="s">
        <v>14</v>
      </c>
      <c r="C12" s="6" t="s">
        <v>14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39</v>
      </c>
      <c r="B13" s="18" t="s">
        <v>14</v>
      </c>
      <c r="C13" s="6" t="s">
        <v>14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26" ht="12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26" ht="12" customHeight="1" x14ac:dyDescent="0.2">
      <c r="A15" s="17" t="s">
        <v>93</v>
      </c>
      <c r="B15" s="21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17" t="s">
        <v>94</v>
      </c>
      <c r="B16" s="21">
        <v>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" customHeight="1" x14ac:dyDescent="0.2">
      <c r="A17" s="17" t="s">
        <v>95</v>
      </c>
      <c r="B17" s="21">
        <v>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2" customHeight="1" x14ac:dyDescent="0.2">
      <c r="A19" s="17" t="s">
        <v>116</v>
      </c>
      <c r="B19" s="24">
        <f t="shared" ref="B19:B21" si="0">B15*3/13/38</f>
        <v>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2" customHeight="1" x14ac:dyDescent="0.2">
      <c r="A20" s="17" t="s">
        <v>117</v>
      </c>
      <c r="B20" s="24">
        <f t="shared" si="0"/>
        <v>0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2" customHeight="1" x14ac:dyDescent="0.2">
      <c r="A21" s="17" t="s">
        <v>118</v>
      </c>
      <c r="B21" s="24">
        <f t="shared" si="0"/>
        <v>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2" customHeight="1" x14ac:dyDescent="0.2">
      <c r="A22" s="6" t="s">
        <v>14</v>
      </c>
      <c r="B22" s="6" t="s">
        <v>14</v>
      </c>
      <c r="C22" s="6" t="s">
        <v>14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" customHeight="1" x14ac:dyDescent="0.2">
      <c r="A23" s="17" t="s">
        <v>61</v>
      </c>
      <c r="B23" s="8">
        <f>'RSZ-tarieven'!B5</f>
        <v>0.30609999999999998</v>
      </c>
      <c r="C23" s="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" customHeight="1" x14ac:dyDescent="0.2">
      <c r="A24" s="17" t="s">
        <v>62</v>
      </c>
      <c r="B24" s="8">
        <f>'RSZ-tarieven'!B15</f>
        <v>1.9799999999999998E-2</v>
      </c>
      <c r="C24" s="8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" customHeight="1" x14ac:dyDescent="0.2">
      <c r="A25" s="17" t="s">
        <v>63</v>
      </c>
      <c r="B25" s="22">
        <f>IF(B6&lt;10,0,1.69%)</f>
        <v>0</v>
      </c>
      <c r="C25" s="8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" customHeight="1" x14ac:dyDescent="0.2">
      <c r="A27" s="17" t="s">
        <v>65</v>
      </c>
      <c r="B27" s="77">
        <f>('RSZ-tarieven'!B31)*3/13/38</f>
        <v>1.0465587044534412</v>
      </c>
      <c r="C27" s="8" t="s">
        <v>250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2" customHeight="1" x14ac:dyDescent="0.2">
      <c r="A28" s="17" t="s">
        <v>66</v>
      </c>
      <c r="B28" s="27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14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28"/>
      <c r="K29" s="6"/>
      <c r="L29" s="6"/>
      <c r="M29" s="29"/>
      <c r="N29" s="6"/>
    </row>
    <row r="30" spans="1:14" ht="12" customHeight="1" x14ac:dyDescent="0.2">
      <c r="A30" s="6"/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4" ht="12" customHeight="1" x14ac:dyDescent="0.2">
      <c r="A31" s="27" t="s">
        <v>119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4" ht="12" customHeight="1" x14ac:dyDescent="0.2">
      <c r="A32" s="6" t="s">
        <v>85</v>
      </c>
      <c r="B32" s="41">
        <f t="shared" si="1"/>
        <v>0</v>
      </c>
      <c r="C32" s="42">
        <f t="shared" ref="C32:N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 t="shared" si="2"/>
        <v>0</v>
      </c>
    </row>
    <row r="33" spans="1:14" ht="12" customHeight="1" x14ac:dyDescent="0.2">
      <c r="A33" s="6" t="s">
        <v>87</v>
      </c>
      <c r="B33" s="41">
        <f t="shared" si="1"/>
        <v>0</v>
      </c>
      <c r="C33" s="42">
        <f t="shared" ref="C33:N33" si="3">MAX(0,IF((C32)&gt;0,((C32)*108%)*($B$23+$B$24+$B$25)-((($B$26+$B27+$B28)*C31)),0))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A34" s="6"/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12" customHeight="1" x14ac:dyDescent="0.2">
      <c r="A36" s="6"/>
      <c r="B36" s="58" t="s">
        <v>92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12" customHeight="1" x14ac:dyDescent="0.2">
      <c r="A37" s="8">
        <v>0.1027</v>
      </c>
      <c r="B37" s="59">
        <f>SUM(C37:N37)</f>
        <v>0</v>
      </c>
      <c r="C37" s="60">
        <f>(C32*108%)*$A$37</f>
        <v>0</v>
      </c>
      <c r="D37" s="60">
        <f t="shared" ref="D37:M37" si="5">(108%*D32)*$A$37</f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si="5"/>
        <v>0</v>
      </c>
      <c r="I37" s="60">
        <f t="shared" si="5"/>
        <v>0</v>
      </c>
      <c r="J37" s="60">
        <f t="shared" si="5"/>
        <v>0</v>
      </c>
      <c r="K37" s="60">
        <f t="shared" si="5"/>
        <v>0</v>
      </c>
      <c r="L37" s="60">
        <f t="shared" si="5"/>
        <v>0</v>
      </c>
      <c r="M37" s="60">
        <f t="shared" si="5"/>
        <v>0</v>
      </c>
      <c r="N37" s="62">
        <f>(N32*108%)*$A$37</f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B1D7295C-2921-FE4E-9856-56C54611BCA6}">
      <formula1>artiesten</formula1>
    </dataValidation>
    <dataValidation type="list" allowBlank="1" showErrorMessage="1" sqref="B5" xr:uid="{7500C266-09BC-F742-BD8C-D1AD1EFF4806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995BDE86-0E8B-F04D-9C12-6807313EACA7}">
      <formula1>artiesten</formula1>
    </dataValidation>
    <dataValidation type="list" allowBlank="1" showErrorMessage="1" sqref="B5" xr:uid="{9947C8F9-723E-0B48-AB2A-3B7943B2D14C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F6DE2AA6-9318-4E47-BC56-930CB8929DC2}">
      <formula1>artiesten</formula1>
    </dataValidation>
    <dataValidation type="list" allowBlank="1" showErrorMessage="1" sqref="B5" xr:uid="{1F1DB4B3-7922-B748-A888-6A7985D07615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Z1000"/>
  <sheetViews>
    <sheetView workbookViewId="0">
      <selection activeCell="P61" sqref="P61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949B3DD8-CB1C-DA4B-BF92-817DD81D89BA}">
      <formula1>artiesten</formula1>
    </dataValidation>
    <dataValidation type="list" allowBlank="1" showErrorMessage="1" sqref="B5" xr:uid="{64E3255D-F3DC-0645-98AE-F7609CC184B1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83DB3773-CFBD-9E41-9AD2-C0B7920166B0}">
      <formula1>artiesten</formula1>
    </dataValidation>
    <dataValidation type="list" allowBlank="1" showErrorMessage="1" sqref="B5" xr:uid="{180B2467-AB2E-F448-9AA8-1577EB555E9E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1000"/>
  <sheetViews>
    <sheetView workbookViewId="0">
      <selection activeCell="A71" sqref="A70:A71"/>
    </sheetView>
  </sheetViews>
  <sheetFormatPr defaultColWidth="14.5" defaultRowHeight="15" customHeight="1" x14ac:dyDescent="0.2"/>
  <cols>
    <col min="1" max="1" width="60.5" customWidth="1"/>
    <col min="2" max="3" width="13.5" customWidth="1"/>
    <col min="4" max="4" width="10.875" customWidth="1"/>
    <col min="5" max="5" width="16.125" customWidth="1"/>
    <col min="6" max="26" width="10.875" customWidth="1"/>
  </cols>
  <sheetData>
    <row r="1" spans="1:26" s="148" customFormat="1" ht="15.95" customHeight="1" x14ac:dyDescent="0.2">
      <c r="A1" s="146" t="s">
        <v>27</v>
      </c>
      <c r="B1" s="147">
        <v>2026</v>
      </c>
      <c r="C1" s="179" t="s">
        <v>120</v>
      </c>
      <c r="D1" s="180"/>
      <c r="E1" s="178"/>
      <c r="F1" s="152"/>
      <c r="G1" s="152"/>
      <c r="H1" s="152"/>
      <c r="I1" s="152"/>
      <c r="J1" s="152"/>
      <c r="K1" s="152"/>
      <c r="L1" s="152"/>
      <c r="M1" s="152"/>
      <c r="N1" s="152"/>
    </row>
    <row r="2" spans="1:26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6" ht="12" customHeight="1" x14ac:dyDescent="0.2">
      <c r="A3" s="17" t="s">
        <v>29</v>
      </c>
      <c r="B3" s="18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6" ht="12" customHeight="1" x14ac:dyDescent="0.2">
      <c r="A4" s="17" t="s">
        <v>30</v>
      </c>
      <c r="B4" s="18" t="s">
        <v>14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6" ht="12" customHeight="1" x14ac:dyDescent="0.2">
      <c r="A5" s="17" t="s">
        <v>31</v>
      </c>
      <c r="B5" s="1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6" ht="12" customHeight="1" x14ac:dyDescent="0.2">
      <c r="A6" s="17" t="s">
        <v>32</v>
      </c>
      <c r="B6" s="25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6" ht="12" customHeight="1" x14ac:dyDescent="0.2">
      <c r="A8" s="1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26" ht="12" customHeight="1" x14ac:dyDescent="0.2">
      <c r="A9" s="17" t="s">
        <v>34</v>
      </c>
      <c r="B9" s="20" t="s">
        <v>108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6" ht="12" customHeight="1" x14ac:dyDescent="0.2">
      <c r="A10" s="17" t="s">
        <v>36</v>
      </c>
      <c r="B10" s="6" t="s">
        <v>121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26" ht="12" customHeight="1" x14ac:dyDescent="0.2">
      <c r="A12" s="17" t="s">
        <v>122</v>
      </c>
      <c r="B12" s="25">
        <v>0</v>
      </c>
      <c r="C12" s="6"/>
      <c r="D12" s="6" t="s">
        <v>14</v>
      </c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6" ht="12" customHeight="1" x14ac:dyDescent="0.2">
      <c r="A13" s="17" t="s">
        <v>123</v>
      </c>
      <c r="B13" s="25">
        <v>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" customHeight="1" x14ac:dyDescent="0.2">
      <c r="A14" s="17" t="s">
        <v>124</v>
      </c>
      <c r="B14" s="25">
        <v>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" customHeight="1" x14ac:dyDescent="0.2">
      <c r="A15" s="17" t="s">
        <v>125</v>
      </c>
      <c r="B15" s="25">
        <v>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26" ht="12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26" ht="12" customHeight="1" x14ac:dyDescent="0.2">
      <c r="A17" s="17" t="s">
        <v>54</v>
      </c>
      <c r="B17" s="25">
        <v>0</v>
      </c>
      <c r="C17" s="6" t="s">
        <v>55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26" ht="12" customHeight="1" x14ac:dyDescent="0.2">
      <c r="A18" s="17" t="s">
        <v>102</v>
      </c>
      <c r="B18" s="25">
        <v>0</v>
      </c>
      <c r="C18" s="6" t="s">
        <v>55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26" ht="12" customHeight="1" x14ac:dyDescent="0.2">
      <c r="A19" s="17" t="s">
        <v>57</v>
      </c>
      <c r="B19" s="25">
        <v>0</v>
      </c>
      <c r="C19" s="6" t="s">
        <v>55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26" ht="12" customHeight="1" x14ac:dyDescent="0.2">
      <c r="A20" s="17" t="s">
        <v>59</v>
      </c>
      <c r="B20" s="25">
        <v>0</v>
      </c>
      <c r="C20" s="6" t="s">
        <v>55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26" ht="12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26" ht="12" customHeight="1" x14ac:dyDescent="0.2">
      <c r="A22" s="17" t="s">
        <v>61</v>
      </c>
      <c r="B22" s="160">
        <f>'RSZ-tarieven'!B5</f>
        <v>0.30609999999999998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26" ht="12" customHeight="1" x14ac:dyDescent="0.2">
      <c r="A23" s="17" t="s">
        <v>62</v>
      </c>
      <c r="B23" s="160">
        <f>'RSZ-tarieven'!B15</f>
        <v>1.9799999999999998E-2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26" ht="12" customHeight="1" x14ac:dyDescent="0.2">
      <c r="A24" s="17" t="s">
        <v>63</v>
      </c>
      <c r="B24" s="160">
        <f>IF(B6&lt;10,0,1.69%)</f>
        <v>0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26" ht="12" customHeight="1" x14ac:dyDescent="0.2">
      <c r="A25" s="17" t="s">
        <v>64</v>
      </c>
      <c r="B25" s="25">
        <v>0</v>
      </c>
      <c r="C25" s="6" t="s">
        <v>14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26" ht="12" customHeight="1" x14ac:dyDescent="0.2">
      <c r="A26" s="17" t="s">
        <v>65</v>
      </c>
      <c r="B26" s="25">
        <v>0</v>
      </c>
      <c r="C26" s="6" t="s">
        <v>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26" ht="12" customHeight="1" x14ac:dyDescent="0.2">
      <c r="A27" s="17" t="s">
        <v>66</v>
      </c>
      <c r="B27" s="25">
        <v>0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26" ht="12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28" t="s">
        <v>14</v>
      </c>
      <c r="K28" s="6"/>
      <c r="L28" s="6"/>
      <c r="M28" s="29" t="s">
        <v>14</v>
      </c>
      <c r="N28" s="6"/>
    </row>
    <row r="29" spans="1:26" ht="12" customHeight="1" x14ac:dyDescent="0.2">
      <c r="A29" s="6"/>
      <c r="B29" s="78">
        <f>B1</f>
        <v>2026</v>
      </c>
      <c r="C29" s="79" t="s">
        <v>68</v>
      </c>
      <c r="D29" s="79" t="s">
        <v>69</v>
      </c>
      <c r="E29" s="79" t="s">
        <v>70</v>
      </c>
      <c r="F29" s="79" t="s">
        <v>71</v>
      </c>
      <c r="G29" s="79" t="s">
        <v>72</v>
      </c>
      <c r="H29" s="79" t="s">
        <v>73</v>
      </c>
      <c r="I29" s="79" t="s">
        <v>75</v>
      </c>
      <c r="J29" s="79" t="s">
        <v>76</v>
      </c>
      <c r="K29" s="79" t="s">
        <v>77</v>
      </c>
      <c r="L29" s="79" t="s">
        <v>78</v>
      </c>
      <c r="M29" s="79" t="s">
        <v>79</v>
      </c>
      <c r="N29" s="80" t="s">
        <v>81</v>
      </c>
    </row>
    <row r="30" spans="1:26" ht="12" customHeight="1" x14ac:dyDescent="0.2">
      <c r="A30" s="64" t="s">
        <v>126</v>
      </c>
      <c r="B30" s="65">
        <f t="shared" ref="B30:B33" si="0">SUM(C30:N30)</f>
        <v>0</v>
      </c>
      <c r="C30" s="66">
        <v>0</v>
      </c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8">
        <v>0</v>
      </c>
    </row>
    <row r="31" spans="1:26" ht="12" customHeight="1" x14ac:dyDescent="0.2">
      <c r="A31" s="64" t="s">
        <v>127</v>
      </c>
      <c r="B31" s="65">
        <f t="shared" si="0"/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" customHeight="1" x14ac:dyDescent="0.2">
      <c r="A32" s="64" t="s">
        <v>128</v>
      </c>
      <c r="B32" s="65">
        <f t="shared" si="0"/>
        <v>0</v>
      </c>
      <c r="C32" s="66">
        <v>0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8">
        <v>0</v>
      </c>
    </row>
    <row r="33" spans="1:26" ht="12" customHeight="1" x14ac:dyDescent="0.2">
      <c r="A33" s="64" t="s">
        <v>129</v>
      </c>
      <c r="B33" s="65">
        <f t="shared" si="0"/>
        <v>0</v>
      </c>
      <c r="C33" s="66">
        <v>0</v>
      </c>
      <c r="D33" s="67">
        <v>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8">
        <v>0</v>
      </c>
    </row>
    <row r="34" spans="1:26" ht="12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" customHeight="1" x14ac:dyDescent="0.2">
      <c r="A35" s="64" t="s">
        <v>130</v>
      </c>
      <c r="B35" s="81">
        <f t="shared" ref="B35:B41" si="1">SUM(C35:N35)</f>
        <v>0</v>
      </c>
      <c r="C35" s="82">
        <v>0</v>
      </c>
      <c r="D35" s="83">
        <v>0</v>
      </c>
      <c r="E35" s="83">
        <v>0</v>
      </c>
      <c r="F35" s="83">
        <v>0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4">
        <v>0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" customHeight="1" x14ac:dyDescent="0.2">
      <c r="A36" s="6" t="s">
        <v>85</v>
      </c>
      <c r="B36" s="85">
        <f t="shared" si="1"/>
        <v>0</v>
      </c>
      <c r="C36" s="69">
        <f t="shared" ref="C36:N36" si="2">($B12*C30)+($B13*C31)+($B14*C32)+($B15*C33)</f>
        <v>0</v>
      </c>
      <c r="D36" s="70">
        <f t="shared" si="2"/>
        <v>0</v>
      </c>
      <c r="E36" s="70">
        <f t="shared" si="2"/>
        <v>0</v>
      </c>
      <c r="F36" s="70">
        <f t="shared" si="2"/>
        <v>0</v>
      </c>
      <c r="G36" s="70">
        <f t="shared" si="2"/>
        <v>0</v>
      </c>
      <c r="H36" s="70">
        <f t="shared" si="2"/>
        <v>0</v>
      </c>
      <c r="I36" s="70">
        <f t="shared" si="2"/>
        <v>0</v>
      </c>
      <c r="J36" s="70">
        <f t="shared" si="2"/>
        <v>0</v>
      </c>
      <c r="K36" s="70">
        <f t="shared" si="2"/>
        <v>0</v>
      </c>
      <c r="L36" s="70">
        <f t="shared" si="2"/>
        <v>0</v>
      </c>
      <c r="M36" s="70">
        <f t="shared" si="2"/>
        <v>0</v>
      </c>
      <c r="N36" s="43">
        <f t="shared" si="2"/>
        <v>0</v>
      </c>
    </row>
    <row r="37" spans="1:26" ht="12" customHeight="1" x14ac:dyDescent="0.2">
      <c r="A37" s="6" t="s">
        <v>86</v>
      </c>
      <c r="B37" s="41">
        <f t="shared" si="1"/>
        <v>0</v>
      </c>
      <c r="C37" s="42">
        <f t="shared" ref="C37:N37" si="3">$B$17*C35</f>
        <v>0</v>
      </c>
      <c r="D37" s="24">
        <f t="shared" si="3"/>
        <v>0</v>
      </c>
      <c r="E37" s="24">
        <f t="shared" si="3"/>
        <v>0</v>
      </c>
      <c r="F37" s="24">
        <f t="shared" si="3"/>
        <v>0</v>
      </c>
      <c r="G37" s="24">
        <f t="shared" si="3"/>
        <v>0</v>
      </c>
      <c r="H37" s="24">
        <f t="shared" si="3"/>
        <v>0</v>
      </c>
      <c r="I37" s="24">
        <f t="shared" si="3"/>
        <v>0</v>
      </c>
      <c r="J37" s="24">
        <f t="shared" si="3"/>
        <v>0</v>
      </c>
      <c r="K37" s="24">
        <f t="shared" si="3"/>
        <v>0</v>
      </c>
      <c r="L37" s="24">
        <f t="shared" si="3"/>
        <v>0</v>
      </c>
      <c r="M37" s="24">
        <f t="shared" si="3"/>
        <v>0</v>
      </c>
      <c r="N37" s="45">
        <f t="shared" si="3"/>
        <v>0</v>
      </c>
    </row>
    <row r="38" spans="1:26" ht="12" customHeight="1" x14ac:dyDescent="0.2">
      <c r="A38" s="6" t="s">
        <v>87</v>
      </c>
      <c r="B38" s="41">
        <f t="shared" si="1"/>
        <v>0</v>
      </c>
      <c r="C38" s="42">
        <f>MAX(0,IF((C36+C37)&gt;0,((C36+C37)*108%)*($B$22+$B$23+$B$24)-(($B$25+$B$26+$B$27)*($C$35)),0))</f>
        <v>0</v>
      </c>
      <c r="D38" s="24">
        <f>MAX(0,IF((D36+D37)&gt;0,((D36+D37)*108%)*($B$22+$B$23+$B$24)-(($B$25+$B$26+$B$27)*($D$35)),0))</f>
        <v>0</v>
      </c>
      <c r="E38" s="24">
        <f>MAX(0,IF((E36+E37)&gt;0,((E36+E37)*108%)*($B$22+$B$23+$B$24)-(($B$25+$B$26+$B$27)*($E$35)),0))</f>
        <v>0</v>
      </c>
      <c r="F38" s="24">
        <f>MAX(0,IF((F36+F37)&gt;0,((F36+F37)*108%)*($B$22+$B$23+$B$24)-(($B$25+$B$26+$B$27)*($F$35)),0))</f>
        <v>0</v>
      </c>
      <c r="G38" s="24">
        <f>MAX(0,IF((G36+G37)&gt;0,((G36+G37)*108%)*($B$22+$B$23+$B$24)-(($B$25+$B$26+$B$27)*($G$35)),0))</f>
        <v>0</v>
      </c>
      <c r="H38" s="24">
        <f>MAX(0,IF((H36+H37)&gt;0,((H36+H37)*108%)*($B$22+$B$23+$B$24)-(($B$25+$B$26+$B$27)*($H$35)),0))</f>
        <v>0</v>
      </c>
      <c r="I38" s="24">
        <f>MAX(0,IF((I36+I37)&gt;0,((I36+I37)*108%)*($B$22+$B$23+$B$24)-(($B$25+$B$26+$B$27)*($I$35)),0))</f>
        <v>0</v>
      </c>
      <c r="J38" s="24">
        <f>MAX(0,IF((J36+J37)&gt;0,((J36+J37)*108%)*($B$22+$B$23+$B$24)-(($B$25+$B$26+$B$27)*($J$35)),0))</f>
        <v>0</v>
      </c>
      <c r="K38" s="24">
        <f>MAX(0,IF((K36+K37)&gt;0,((K36+K37)*108%)*($B$22+$B$23+$B$24)-(($B$25+$B$26+$B$27)*($K$35)),0))</f>
        <v>0</v>
      </c>
      <c r="L38" s="24">
        <f>MAX(0,IF((L36+L37)&gt;0,((L36+L37)*108%)*($B$22+$B$23+$B$24)-(($B$25+$B$26+$B$27)*($L$35)),0))</f>
        <v>0</v>
      </c>
      <c r="M38" s="24">
        <f>MAX(0,IF((M36+M37)&gt;0,((M36+M37)*108%)*($B$22+$B$23+$B$24)-(($B$25+$B$26+$B$27)*($M$35)),0))</f>
        <v>0</v>
      </c>
      <c r="N38" s="45">
        <f>MAX(0,IF((N36+N37)&gt;0,((N36+N37)*108%)*($B$22+$B$23+$B$24)-(($B$25+$B$26+$B$27)*($N$35)),0))</f>
        <v>0</v>
      </c>
    </row>
    <row r="39" spans="1:26" ht="12" customHeight="1" x14ac:dyDescent="0.2">
      <c r="A39" s="6" t="s">
        <v>88</v>
      </c>
      <c r="B39" s="41">
        <f t="shared" si="1"/>
        <v>0</v>
      </c>
      <c r="C39" s="42">
        <f t="shared" ref="C39:N39" si="4">$B18*(C35)</f>
        <v>0</v>
      </c>
      <c r="D39" s="44">
        <f t="shared" si="4"/>
        <v>0</v>
      </c>
      <c r="E39" s="44">
        <f t="shared" si="4"/>
        <v>0</v>
      </c>
      <c r="F39" s="44">
        <f t="shared" si="4"/>
        <v>0</v>
      </c>
      <c r="G39" s="44">
        <f t="shared" si="4"/>
        <v>0</v>
      </c>
      <c r="H39" s="44">
        <f t="shared" si="4"/>
        <v>0</v>
      </c>
      <c r="I39" s="44">
        <f t="shared" si="4"/>
        <v>0</v>
      </c>
      <c r="J39" s="44">
        <f t="shared" si="4"/>
        <v>0</v>
      </c>
      <c r="K39" s="44">
        <f t="shared" si="4"/>
        <v>0</v>
      </c>
      <c r="L39" s="44">
        <f t="shared" si="4"/>
        <v>0</v>
      </c>
      <c r="M39" s="44">
        <f t="shared" si="4"/>
        <v>0</v>
      </c>
      <c r="N39" s="46">
        <f t="shared" si="4"/>
        <v>0</v>
      </c>
    </row>
    <row r="40" spans="1:26" ht="12" customHeight="1" x14ac:dyDescent="0.2">
      <c r="A40" s="6" t="s">
        <v>89</v>
      </c>
      <c r="B40" s="41">
        <f t="shared" si="1"/>
        <v>0</v>
      </c>
      <c r="C40" s="42">
        <f>$B19*(C35)</f>
        <v>0</v>
      </c>
      <c r="D40" s="24">
        <f t="shared" ref="D40:N40" si="5">$B19*D35</f>
        <v>0</v>
      </c>
      <c r="E40" s="24">
        <f t="shared" si="5"/>
        <v>0</v>
      </c>
      <c r="F40" s="24">
        <f t="shared" si="5"/>
        <v>0</v>
      </c>
      <c r="G40" s="24">
        <f t="shared" si="5"/>
        <v>0</v>
      </c>
      <c r="H40" s="24">
        <f t="shared" si="5"/>
        <v>0</v>
      </c>
      <c r="I40" s="24">
        <f t="shared" si="5"/>
        <v>0</v>
      </c>
      <c r="J40" s="24">
        <f t="shared" si="5"/>
        <v>0</v>
      </c>
      <c r="K40" s="24">
        <f t="shared" si="5"/>
        <v>0</v>
      </c>
      <c r="L40" s="24">
        <f t="shared" si="5"/>
        <v>0</v>
      </c>
      <c r="M40" s="24">
        <f t="shared" si="5"/>
        <v>0</v>
      </c>
      <c r="N40" s="45">
        <f t="shared" si="5"/>
        <v>0</v>
      </c>
    </row>
    <row r="41" spans="1:26" ht="12" customHeight="1" x14ac:dyDescent="0.2">
      <c r="A41" s="6" t="s">
        <v>90</v>
      </c>
      <c r="B41" s="47">
        <f t="shared" si="1"/>
        <v>0</v>
      </c>
      <c r="C41" s="48">
        <f>$B20*(C35)</f>
        <v>0</v>
      </c>
      <c r="D41" s="49">
        <f t="shared" ref="D41:N41" si="6">$B20*D35</f>
        <v>0</v>
      </c>
      <c r="E41" s="49">
        <f t="shared" si="6"/>
        <v>0</v>
      </c>
      <c r="F41" s="49">
        <f t="shared" si="6"/>
        <v>0</v>
      </c>
      <c r="G41" s="49">
        <f t="shared" si="6"/>
        <v>0</v>
      </c>
      <c r="H41" s="49">
        <f t="shared" si="6"/>
        <v>0</v>
      </c>
      <c r="I41" s="49">
        <f t="shared" si="6"/>
        <v>0</v>
      </c>
      <c r="J41" s="49">
        <f t="shared" si="6"/>
        <v>0</v>
      </c>
      <c r="K41" s="49">
        <f t="shared" si="6"/>
        <v>0</v>
      </c>
      <c r="L41" s="49">
        <f t="shared" si="6"/>
        <v>0</v>
      </c>
      <c r="M41" s="49">
        <f t="shared" si="6"/>
        <v>0</v>
      </c>
      <c r="N41" s="51">
        <f t="shared" si="6"/>
        <v>0</v>
      </c>
    </row>
    <row r="42" spans="1:26" ht="12" customHeight="1" x14ac:dyDescent="0.2">
      <c r="A42" s="6"/>
      <c r="B42" s="86">
        <f t="shared" ref="B42:N42" si="7">SUM(B36:B41)</f>
        <v>0</v>
      </c>
      <c r="C42" s="53">
        <f t="shared" si="7"/>
        <v>0</v>
      </c>
      <c r="D42" s="54">
        <f t="shared" si="7"/>
        <v>0</v>
      </c>
      <c r="E42" s="54">
        <f t="shared" si="7"/>
        <v>0</v>
      </c>
      <c r="F42" s="54">
        <f t="shared" si="7"/>
        <v>0</v>
      </c>
      <c r="G42" s="54">
        <f t="shared" si="7"/>
        <v>0</v>
      </c>
      <c r="H42" s="54">
        <f t="shared" si="7"/>
        <v>0</v>
      </c>
      <c r="I42" s="54">
        <f t="shared" si="7"/>
        <v>0</v>
      </c>
      <c r="J42" s="54">
        <f t="shared" si="7"/>
        <v>0</v>
      </c>
      <c r="K42" s="54">
        <f t="shared" si="7"/>
        <v>0</v>
      </c>
      <c r="L42" s="54">
        <f t="shared" si="7"/>
        <v>0</v>
      </c>
      <c r="M42" s="54">
        <f t="shared" si="7"/>
        <v>0</v>
      </c>
      <c r="N42" s="55">
        <f t="shared" si="7"/>
        <v>0</v>
      </c>
    </row>
    <row r="43" spans="1:26" ht="12" customHeight="1" x14ac:dyDescent="0.2">
      <c r="A43" s="56" t="s">
        <v>91</v>
      </c>
      <c r="B43" s="57">
        <f>(SUM(C42:N42)-B42)+(SUM(C36:N41)-B42)</f>
        <v>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26" ht="12" customHeight="1" x14ac:dyDescent="0.2">
      <c r="A44" s="6"/>
      <c r="B44" s="58" t="s">
        <v>92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26" ht="12" customHeight="1" x14ac:dyDescent="0.2">
      <c r="A45" s="8">
        <v>0.1027</v>
      </c>
      <c r="B45" s="59">
        <f>SUM(C45:N45)</f>
        <v>0</v>
      </c>
      <c r="C45" s="60">
        <f t="shared" ref="C45:N45" si="8">(C36*108%)*$A$45</f>
        <v>0</v>
      </c>
      <c r="D45" s="60">
        <f t="shared" si="8"/>
        <v>0</v>
      </c>
      <c r="E45" s="60">
        <f t="shared" si="8"/>
        <v>0</v>
      </c>
      <c r="F45" s="60">
        <f t="shared" si="8"/>
        <v>0</v>
      </c>
      <c r="G45" s="60">
        <f t="shared" si="8"/>
        <v>0</v>
      </c>
      <c r="H45" s="60">
        <f t="shared" si="8"/>
        <v>0</v>
      </c>
      <c r="I45" s="60">
        <f t="shared" si="8"/>
        <v>0</v>
      </c>
      <c r="J45" s="60">
        <f t="shared" si="8"/>
        <v>0</v>
      </c>
      <c r="K45" s="60">
        <f t="shared" si="8"/>
        <v>0</v>
      </c>
      <c r="L45" s="60">
        <f t="shared" si="8"/>
        <v>0</v>
      </c>
      <c r="M45" s="60">
        <f t="shared" si="8"/>
        <v>0</v>
      </c>
      <c r="N45" s="62">
        <f t="shared" si="8"/>
        <v>0</v>
      </c>
    </row>
    <row r="46" spans="1:26" ht="12" customHeight="1" x14ac:dyDescent="0.2"/>
    <row r="47" spans="1:26" ht="12" customHeight="1" x14ac:dyDescent="0.2"/>
    <row r="48" spans="1:26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E1"/>
  </mergeCells>
  <dataValidations count="2">
    <dataValidation type="list" allowBlank="1" showErrorMessage="1" sqref="B4" xr:uid="{EF324FF6-925B-9245-B8EE-7A55EDE2AB1F}">
      <formula1>artiesten</formula1>
    </dataValidation>
    <dataValidation type="list" allowBlank="1" showErrorMessage="1" sqref="B5" xr:uid="{A96C0C7D-74AB-FA4B-A5EA-D89C88AF836F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F812BC8E-2A27-6943-8E5B-9934C77ED24A}">
      <formula1>arbeiders</formula1>
    </dataValidation>
    <dataValidation type="list" allowBlank="1" showErrorMessage="1" sqref="B5" xr:uid="{62028C22-389E-4E44-BA55-C9FCBDD22DA1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FC24E306-1CF3-9743-9BCC-E3B3FB7D4796}">
      <formula1>arbeiders</formula1>
    </dataValidation>
    <dataValidation type="list" allowBlank="1" showErrorMessage="1" sqref="B5" xr:uid="{F676A072-F89A-664E-B354-856A6E834270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39A0ED3C-4ABE-7641-AD67-B71BA9EB4356}">
      <formula1>arbeiders</formula1>
    </dataValidation>
    <dataValidation type="list" allowBlank="1" showErrorMessage="1" sqref="B5" xr:uid="{8F9E076B-33FF-3B4A-8D28-23320EBD518B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511CAE51-97AD-E84C-9202-268DF3CDEAEC}">
      <formula1>arbeiders</formula1>
    </dataValidation>
    <dataValidation type="list" allowBlank="1" showErrorMessage="1" sqref="B5" xr:uid="{DF071D3D-2705-A444-8CFE-E62555B42FBB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42.375" customWidth="1"/>
    <col min="2" max="2" width="12.5" customWidth="1"/>
    <col min="3" max="4" width="13.87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131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40</v>
      </c>
      <c r="B15" s="21">
        <v>0</v>
      </c>
    </row>
    <row r="16" spans="1:26" ht="12" customHeight="1" x14ac:dyDescent="0.2">
      <c r="A16" s="17" t="s">
        <v>41</v>
      </c>
      <c r="B16" s="21">
        <v>0</v>
      </c>
    </row>
    <row r="17" spans="1:3" ht="12" customHeight="1" x14ac:dyDescent="0.2">
      <c r="A17" s="17" t="s">
        <v>42</v>
      </c>
      <c r="B17" s="21">
        <v>0</v>
      </c>
    </row>
    <row r="18" spans="1:3" ht="12" customHeight="1" x14ac:dyDescent="0.2">
      <c r="A18" s="17" t="s">
        <v>43</v>
      </c>
      <c r="B18" s="21">
        <v>0</v>
      </c>
    </row>
    <row r="19" spans="1:3" ht="12" customHeight="1" x14ac:dyDescent="0.2">
      <c r="A19" s="7" t="s">
        <v>14</v>
      </c>
      <c r="B19" s="7" t="s">
        <v>14</v>
      </c>
      <c r="C19" s="7" t="s">
        <v>14</v>
      </c>
    </row>
    <row r="20" spans="1:3" ht="12" customHeight="1" x14ac:dyDescent="0.2">
      <c r="A20" s="17" t="s">
        <v>44</v>
      </c>
      <c r="B20" s="22">
        <v>0</v>
      </c>
      <c r="C20" s="7" t="s">
        <v>109</v>
      </c>
    </row>
    <row r="21" spans="1:3" ht="12" customHeight="1" x14ac:dyDescent="0.2">
      <c r="A21" s="17" t="s">
        <v>45</v>
      </c>
      <c r="B21" s="71">
        <f>(((52*5)-20-10)/11)*B20</f>
        <v>0</v>
      </c>
      <c r="C21" s="7" t="s">
        <v>110</v>
      </c>
    </row>
    <row r="22" spans="1:3" ht="12" customHeight="1" x14ac:dyDescent="0.2">
      <c r="A22" s="17" t="s">
        <v>48</v>
      </c>
      <c r="B22" s="24">
        <f t="shared" ref="B22:B25" si="0">B15*$B$20</f>
        <v>0</v>
      </c>
      <c r="C22" s="7" t="s">
        <v>14</v>
      </c>
    </row>
    <row r="23" spans="1:3" ht="12" customHeight="1" x14ac:dyDescent="0.2">
      <c r="A23" s="17" t="s">
        <v>111</v>
      </c>
      <c r="B23" s="24">
        <f t="shared" si="0"/>
        <v>0</v>
      </c>
      <c r="C23" s="7" t="s">
        <v>14</v>
      </c>
    </row>
    <row r="24" spans="1:3" ht="12" customHeight="1" x14ac:dyDescent="0.2">
      <c r="A24" s="17" t="s">
        <v>50</v>
      </c>
      <c r="B24" s="24">
        <f t="shared" si="0"/>
        <v>0</v>
      </c>
      <c r="C24" s="7" t="s">
        <v>14</v>
      </c>
    </row>
    <row r="25" spans="1:3" ht="12" customHeight="1" x14ac:dyDescent="0.2">
      <c r="A25" s="17" t="s">
        <v>51</v>
      </c>
      <c r="B25" s="24">
        <f t="shared" si="0"/>
        <v>0</v>
      </c>
    </row>
    <row r="26" spans="1:3" ht="12" customHeight="1" x14ac:dyDescent="0.2">
      <c r="A26" s="7" t="s">
        <v>14</v>
      </c>
      <c r="B26" s="7" t="s">
        <v>14</v>
      </c>
      <c r="C26" s="7" t="s">
        <v>14</v>
      </c>
    </row>
    <row r="27" spans="1:3" ht="12" customHeight="1" x14ac:dyDescent="0.2">
      <c r="A27" s="17" t="s">
        <v>52</v>
      </c>
      <c r="B27" s="25">
        <v>0</v>
      </c>
      <c r="C27" s="7" t="s">
        <v>53</v>
      </c>
    </row>
    <row r="28" spans="1:3" ht="12" customHeight="1" x14ac:dyDescent="0.2">
      <c r="A28" s="17" t="s">
        <v>54</v>
      </c>
      <c r="B28" s="25">
        <v>0</v>
      </c>
      <c r="C28" s="7" t="s">
        <v>55</v>
      </c>
    </row>
    <row r="29" spans="1:3" ht="12" customHeight="1" x14ac:dyDescent="0.2">
      <c r="A29" s="17" t="s">
        <v>56</v>
      </c>
      <c r="B29" s="25">
        <v>0</v>
      </c>
      <c r="C29" s="7" t="s">
        <v>53</v>
      </c>
    </row>
    <row r="30" spans="1:3" ht="12" customHeight="1" x14ac:dyDescent="0.2">
      <c r="A30" s="17" t="s">
        <v>56</v>
      </c>
      <c r="B30" s="25">
        <v>0</v>
      </c>
      <c r="C30" s="7" t="s">
        <v>55</v>
      </c>
    </row>
    <row r="31" spans="1:3" ht="12" customHeight="1" x14ac:dyDescent="0.2">
      <c r="A31" s="17" t="s">
        <v>57</v>
      </c>
      <c r="B31" s="25">
        <v>0</v>
      </c>
      <c r="C31" s="7" t="s">
        <v>55</v>
      </c>
    </row>
    <row r="32" spans="1:3" ht="12" customHeight="1" x14ac:dyDescent="0.2">
      <c r="A32" s="17" t="s">
        <v>59</v>
      </c>
      <c r="B32" s="25">
        <v>0</v>
      </c>
      <c r="C32" s="7" t="s">
        <v>53</v>
      </c>
    </row>
    <row r="33" spans="1:17" ht="12" customHeight="1" x14ac:dyDescent="0.2"/>
    <row r="34" spans="1:17" ht="12" customHeight="1" x14ac:dyDescent="0.2">
      <c r="A34" s="17" t="s">
        <v>61</v>
      </c>
      <c r="B34" s="8">
        <f>'RSZ-tarieven'!B5</f>
        <v>0.30609999999999998</v>
      </c>
      <c r="C34" s="8"/>
    </row>
    <row r="35" spans="1:17" ht="12" customHeight="1" x14ac:dyDescent="0.2">
      <c r="A35" s="17" t="s">
        <v>62</v>
      </c>
      <c r="B35" s="8">
        <f>'RSZ-tarieven'!B15</f>
        <v>1.9799999999999998E-2</v>
      </c>
      <c r="C35" s="8"/>
    </row>
    <row r="36" spans="1:17" ht="12" customHeight="1" x14ac:dyDescent="0.2">
      <c r="A36" s="17" t="s">
        <v>63</v>
      </c>
      <c r="B36" s="22">
        <f>IF(B6&lt;10,0,1.69%)</f>
        <v>0</v>
      </c>
      <c r="C36" s="8"/>
    </row>
    <row r="37" spans="1:17" ht="12" customHeight="1" x14ac:dyDescent="0.2">
      <c r="A37" s="17" t="s">
        <v>229</v>
      </c>
      <c r="B37" s="26">
        <f>IF(B23&gt;3895,0,0.14*(11687.74-(B23*3))/3)</f>
        <v>545.42786666666677</v>
      </c>
      <c r="C37" s="8" t="s">
        <v>14</v>
      </c>
    </row>
    <row r="38" spans="1:17" ht="12" customHeight="1" x14ac:dyDescent="0.2">
      <c r="A38" s="17" t="s">
        <v>65</v>
      </c>
      <c r="B38" s="27"/>
    </row>
    <row r="39" spans="1:17" ht="12" customHeight="1" x14ac:dyDescent="0.2">
      <c r="A39" s="17" t="s">
        <v>66</v>
      </c>
      <c r="B39" s="27"/>
    </row>
    <row r="40" spans="1:17" ht="12" customHeight="1" x14ac:dyDescent="0.2">
      <c r="J40" s="28" t="s">
        <v>67</v>
      </c>
      <c r="M40" s="29" t="s">
        <v>14</v>
      </c>
      <c r="Q40" s="24"/>
    </row>
    <row r="41" spans="1:17" ht="12" customHeight="1" x14ac:dyDescent="0.2">
      <c r="B41" s="30">
        <f>B1</f>
        <v>2026</v>
      </c>
      <c r="C41" s="20" t="s">
        <v>68</v>
      </c>
      <c r="D41" s="20" t="s">
        <v>69</v>
      </c>
      <c r="E41" s="20" t="s">
        <v>74</v>
      </c>
      <c r="F41" s="20" t="s">
        <v>70</v>
      </c>
      <c r="G41" s="20" t="s">
        <v>71</v>
      </c>
      <c r="H41" s="20" t="s">
        <v>72</v>
      </c>
      <c r="I41" s="20" t="s">
        <v>73</v>
      </c>
      <c r="J41" s="20" t="s">
        <v>75</v>
      </c>
      <c r="K41" s="20" t="s">
        <v>76</v>
      </c>
      <c r="L41" s="20" t="s">
        <v>77</v>
      </c>
      <c r="M41" s="20" t="s">
        <v>78</v>
      </c>
      <c r="N41" s="20" t="s">
        <v>79</v>
      </c>
      <c r="O41" s="20" t="s">
        <v>80</v>
      </c>
      <c r="P41" s="20" t="s">
        <v>81</v>
      </c>
    </row>
    <row r="42" spans="1:17" ht="12" customHeight="1" x14ac:dyDescent="0.2">
      <c r="A42" s="7" t="s">
        <v>44</v>
      </c>
      <c r="B42" s="31" t="s">
        <v>82</v>
      </c>
      <c r="C42" s="32">
        <f t="shared" ref="C42:D42" si="1">$B$20</f>
        <v>0</v>
      </c>
      <c r="D42" s="33">
        <f t="shared" si="1"/>
        <v>0</v>
      </c>
      <c r="E42" s="34">
        <v>0.1027</v>
      </c>
      <c r="F42" s="33">
        <f t="shared" ref="F42:P42" si="2">$B$20</f>
        <v>0</v>
      </c>
      <c r="G42" s="33">
        <f t="shared" si="2"/>
        <v>0</v>
      </c>
      <c r="H42" s="33">
        <f t="shared" si="2"/>
        <v>0</v>
      </c>
      <c r="I42" s="33">
        <f t="shared" si="2"/>
        <v>0</v>
      </c>
      <c r="J42" s="33">
        <f t="shared" si="2"/>
        <v>0</v>
      </c>
      <c r="K42" s="33">
        <f t="shared" si="2"/>
        <v>0</v>
      </c>
      <c r="L42" s="33">
        <f t="shared" si="2"/>
        <v>0</v>
      </c>
      <c r="M42" s="33">
        <f t="shared" si="2"/>
        <v>0</v>
      </c>
      <c r="N42" s="33">
        <f t="shared" si="2"/>
        <v>0</v>
      </c>
      <c r="O42" s="33">
        <f t="shared" si="2"/>
        <v>0</v>
      </c>
      <c r="P42" s="35">
        <f t="shared" si="2"/>
        <v>0</v>
      </c>
    </row>
    <row r="43" spans="1:17" ht="12" customHeight="1" x14ac:dyDescent="0.2">
      <c r="A43" s="7" t="s">
        <v>83</v>
      </c>
      <c r="B43" s="36">
        <f t="shared" ref="B43:B49" si="3">SUM(C43:P43)</f>
        <v>0</v>
      </c>
      <c r="C43" s="37">
        <f t="shared" ref="C43:C44" si="4">$B21</f>
        <v>0</v>
      </c>
      <c r="D43" s="38">
        <f t="shared" ref="D43:D44" si="5">C43</f>
        <v>0</v>
      </c>
      <c r="E43" s="39" t="s">
        <v>14</v>
      </c>
      <c r="F43" s="38">
        <f t="shared" ref="F43:F44" si="6">D43</f>
        <v>0</v>
      </c>
      <c r="G43" s="38">
        <f t="shared" ref="G43:I44" si="7">F43</f>
        <v>0</v>
      </c>
      <c r="H43" s="38">
        <f t="shared" si="7"/>
        <v>0</v>
      </c>
      <c r="I43" s="38">
        <f t="shared" si="7"/>
        <v>0</v>
      </c>
      <c r="J43" s="38" t="s">
        <v>14</v>
      </c>
      <c r="K43" s="38">
        <f t="shared" ref="K43:K44" si="8">I43</f>
        <v>0</v>
      </c>
      <c r="L43" s="38">
        <f t="shared" ref="L43:N44" si="9">K43</f>
        <v>0</v>
      </c>
      <c r="M43" s="38">
        <f t="shared" si="9"/>
        <v>0</v>
      </c>
      <c r="N43" s="38">
        <f t="shared" si="9"/>
        <v>0</v>
      </c>
      <c r="O43" s="39" t="s">
        <v>84</v>
      </c>
      <c r="P43" s="40">
        <f t="shared" ref="P43:P44" si="10">N43</f>
        <v>0</v>
      </c>
    </row>
    <row r="44" spans="1:17" ht="12" customHeight="1" x14ac:dyDescent="0.2">
      <c r="A44" s="7" t="s">
        <v>85</v>
      </c>
      <c r="B44" s="41">
        <f t="shared" si="3"/>
        <v>0</v>
      </c>
      <c r="C44" s="42">
        <f t="shared" si="4"/>
        <v>0</v>
      </c>
      <c r="D44" s="24">
        <f t="shared" si="5"/>
        <v>0</v>
      </c>
      <c r="E44" s="44">
        <f>B22*11*108%*E42</f>
        <v>0</v>
      </c>
      <c r="F44" s="24">
        <f t="shared" si="6"/>
        <v>0</v>
      </c>
      <c r="G44" s="24">
        <f t="shared" si="7"/>
        <v>0</v>
      </c>
      <c r="H44" s="24">
        <f t="shared" si="7"/>
        <v>0</v>
      </c>
      <c r="I44" s="24">
        <f t="shared" si="7"/>
        <v>0</v>
      </c>
      <c r="J44" s="44" t="s">
        <v>84</v>
      </c>
      <c r="K44" s="24">
        <f t="shared" si="8"/>
        <v>0</v>
      </c>
      <c r="L44" s="24">
        <f t="shared" si="9"/>
        <v>0</v>
      </c>
      <c r="M44" s="24">
        <f t="shared" si="9"/>
        <v>0</v>
      </c>
      <c r="N44" s="24">
        <f t="shared" si="9"/>
        <v>0</v>
      </c>
      <c r="O44" s="24">
        <f>$B$18*$B20</f>
        <v>0</v>
      </c>
      <c r="P44" s="43">
        <f t="shared" si="10"/>
        <v>0</v>
      </c>
    </row>
    <row r="45" spans="1:17" ht="12" customHeight="1" x14ac:dyDescent="0.2">
      <c r="A45" s="7" t="s">
        <v>86</v>
      </c>
      <c r="B45" s="41">
        <f t="shared" si="3"/>
        <v>0</v>
      </c>
      <c r="C45" s="42">
        <f>+$B27+(($B28)*C$43)</f>
        <v>0</v>
      </c>
      <c r="D45" s="24">
        <f>+$B27+($B28*D$43)</f>
        <v>0</v>
      </c>
      <c r="E45" s="44" t="s">
        <v>84</v>
      </c>
      <c r="F45" s="24">
        <f t="shared" ref="F45:I45" si="11">+$B27+($B28*F$43)</f>
        <v>0</v>
      </c>
      <c r="G45" s="24">
        <f t="shared" si="11"/>
        <v>0</v>
      </c>
      <c r="H45" s="24">
        <f t="shared" si="11"/>
        <v>0</v>
      </c>
      <c r="I45" s="24">
        <f t="shared" si="11"/>
        <v>0</v>
      </c>
      <c r="J45" s="44" t="s">
        <v>84</v>
      </c>
      <c r="K45" s="24">
        <f t="shared" ref="K45:N45" si="12">+$B27+($B28*K$43)</f>
        <v>0</v>
      </c>
      <c r="L45" s="24">
        <f t="shared" si="12"/>
        <v>0</v>
      </c>
      <c r="M45" s="24">
        <f t="shared" si="12"/>
        <v>0</v>
      </c>
      <c r="N45" s="24">
        <f t="shared" si="12"/>
        <v>0</v>
      </c>
      <c r="O45" s="44" t="s">
        <v>84</v>
      </c>
      <c r="P45" s="45">
        <f>+$B27+($B28*P$43)</f>
        <v>0</v>
      </c>
    </row>
    <row r="46" spans="1:17" ht="12" customHeight="1" x14ac:dyDescent="0.2">
      <c r="A46" s="7" t="s">
        <v>87</v>
      </c>
      <c r="B46" s="41">
        <f t="shared" si="3"/>
        <v>0</v>
      </c>
      <c r="C46" s="42">
        <f>MAX(0,IF((C44+C45)&gt;0,((C44+C45)*108%)*(B34+B35+B36)-(B37+B38+B39),0))</f>
        <v>0</v>
      </c>
      <c r="D46" s="24">
        <f>MAX(0,IF((D44+D45)&gt;0,((D44+D45)*108%)*(B34+B35+B36)-(B37+B38+B39),0))</f>
        <v>0</v>
      </c>
      <c r="E46" s="44" t="s">
        <v>84</v>
      </c>
      <c r="F46" s="24">
        <f t="shared" ref="F46:I46" si="13">MAX(0,IF((F44+F45)&gt;0,((F44+F45)*108%)*($B34+$B35+$B36)-($B37+$B38+$B39),0))</f>
        <v>0</v>
      </c>
      <c r="G46" s="24">
        <f t="shared" si="13"/>
        <v>0</v>
      </c>
      <c r="H46" s="24">
        <f t="shared" si="13"/>
        <v>0</v>
      </c>
      <c r="I46" s="24">
        <f t="shared" si="13"/>
        <v>0</v>
      </c>
      <c r="J46" s="44" t="s">
        <v>84</v>
      </c>
      <c r="K46" s="24">
        <f t="shared" ref="K46:N46" si="14">MAX(0,IF((K44+K45)&gt;0,((K44+K45)*108%)*($B34+$B35+$B36)-($B37+$B38+$B39),0))</f>
        <v>0</v>
      </c>
      <c r="L46" s="24">
        <f t="shared" si="14"/>
        <v>0</v>
      </c>
      <c r="M46" s="24">
        <f t="shared" si="14"/>
        <v>0</v>
      </c>
      <c r="N46" s="24">
        <f t="shared" si="14"/>
        <v>0</v>
      </c>
      <c r="O46" s="24">
        <f>MAX(0,IF((O44)&gt;0,((O44)*108%)*($B34+$B35+$B36),0))</f>
        <v>0</v>
      </c>
      <c r="P46" s="45">
        <f>MAX(0,IF((P44+P45)&gt;0,((P44+P45)*108%)*($B34+$B35+$B36)-($B37+$B38+$B39),0))</f>
        <v>0</v>
      </c>
    </row>
    <row r="47" spans="1:17" ht="12" customHeight="1" x14ac:dyDescent="0.2">
      <c r="A47" s="7" t="s">
        <v>88</v>
      </c>
      <c r="B47" s="41">
        <f t="shared" si="3"/>
        <v>0</v>
      </c>
      <c r="C47" s="42">
        <f t="shared" ref="C47:D47" si="15">$B29+($B30*C$43)</f>
        <v>0</v>
      </c>
      <c r="D47" s="44">
        <f t="shared" si="15"/>
        <v>0</v>
      </c>
      <c r="E47" s="44" t="s">
        <v>84</v>
      </c>
      <c r="F47" s="44">
        <f t="shared" ref="F47:I47" si="16">$B29+($B30*F$43)</f>
        <v>0</v>
      </c>
      <c r="G47" s="44">
        <f t="shared" si="16"/>
        <v>0</v>
      </c>
      <c r="H47" s="44">
        <f t="shared" si="16"/>
        <v>0</v>
      </c>
      <c r="I47" s="44">
        <f t="shared" si="16"/>
        <v>0</v>
      </c>
      <c r="J47" s="44" t="s">
        <v>84</v>
      </c>
      <c r="K47" s="44">
        <f t="shared" ref="K47:N47" si="17">$B29+($B30*K$43)</f>
        <v>0</v>
      </c>
      <c r="L47" s="44">
        <f t="shared" si="17"/>
        <v>0</v>
      </c>
      <c r="M47" s="44">
        <f t="shared" si="17"/>
        <v>0</v>
      </c>
      <c r="N47" s="44">
        <f t="shared" si="17"/>
        <v>0</v>
      </c>
      <c r="O47" s="44" t="s">
        <v>84</v>
      </c>
      <c r="P47" s="46">
        <f>$B29+($B30*P$43)</f>
        <v>0</v>
      </c>
    </row>
    <row r="48" spans="1:17" ht="12" customHeight="1" x14ac:dyDescent="0.2">
      <c r="A48" s="7" t="s">
        <v>89</v>
      </c>
      <c r="B48" s="41">
        <f t="shared" si="3"/>
        <v>0</v>
      </c>
      <c r="C48" s="42">
        <f t="shared" ref="C48:D48" si="18">$B31*C$43</f>
        <v>0</v>
      </c>
      <c r="D48" s="24">
        <f t="shared" si="18"/>
        <v>0</v>
      </c>
      <c r="E48" s="44" t="s">
        <v>84</v>
      </c>
      <c r="F48" s="24">
        <f t="shared" ref="F48:I48" si="19">$B31*F$43</f>
        <v>0</v>
      </c>
      <c r="G48" s="24">
        <f t="shared" si="19"/>
        <v>0</v>
      </c>
      <c r="H48" s="24">
        <f t="shared" si="19"/>
        <v>0</v>
      </c>
      <c r="I48" s="24">
        <f t="shared" si="19"/>
        <v>0</v>
      </c>
      <c r="J48" s="44" t="s">
        <v>84</v>
      </c>
      <c r="K48" s="24">
        <f t="shared" ref="K48:N48" si="20">$B31*K$43</f>
        <v>0</v>
      </c>
      <c r="L48" s="24">
        <f t="shared" si="20"/>
        <v>0</v>
      </c>
      <c r="M48" s="24">
        <f t="shared" si="20"/>
        <v>0</v>
      </c>
      <c r="N48" s="24">
        <f t="shared" si="20"/>
        <v>0</v>
      </c>
      <c r="O48" s="44" t="s">
        <v>84</v>
      </c>
      <c r="P48" s="45">
        <f>$B31*P$43</f>
        <v>0</v>
      </c>
    </row>
    <row r="49" spans="1:16" ht="12" customHeight="1" x14ac:dyDescent="0.2">
      <c r="A49" s="7" t="s">
        <v>90</v>
      </c>
      <c r="B49" s="47">
        <f t="shared" si="3"/>
        <v>0</v>
      </c>
      <c r="C49" s="48">
        <f t="shared" ref="C49:D49" si="21">$B32</f>
        <v>0</v>
      </c>
      <c r="D49" s="49">
        <f t="shared" si="21"/>
        <v>0</v>
      </c>
      <c r="E49" s="50" t="s">
        <v>84</v>
      </c>
      <c r="F49" s="49">
        <f t="shared" ref="F49:I49" si="22">$B32</f>
        <v>0</v>
      </c>
      <c r="G49" s="49">
        <f t="shared" si="22"/>
        <v>0</v>
      </c>
      <c r="H49" s="49">
        <f t="shared" si="22"/>
        <v>0</v>
      </c>
      <c r="I49" s="49">
        <f t="shared" si="22"/>
        <v>0</v>
      </c>
      <c r="J49" s="50" t="s">
        <v>84</v>
      </c>
      <c r="K49" s="49">
        <f t="shared" ref="K49:N49" si="23">$B32</f>
        <v>0</v>
      </c>
      <c r="L49" s="49">
        <f t="shared" si="23"/>
        <v>0</v>
      </c>
      <c r="M49" s="49">
        <f t="shared" si="23"/>
        <v>0</v>
      </c>
      <c r="N49" s="49">
        <f t="shared" si="23"/>
        <v>0</v>
      </c>
      <c r="O49" s="50" t="s">
        <v>84</v>
      </c>
      <c r="P49" s="51">
        <f>$B32</f>
        <v>0</v>
      </c>
    </row>
    <row r="50" spans="1:16" ht="12" customHeight="1" x14ac:dyDescent="0.2">
      <c r="B50" s="52">
        <f t="shared" ref="B50:P50" si="24">SUM(B44:B49)</f>
        <v>0</v>
      </c>
      <c r="C50" s="53">
        <f t="shared" si="24"/>
        <v>0</v>
      </c>
      <c r="D50" s="54">
        <f t="shared" si="24"/>
        <v>0</v>
      </c>
      <c r="E50" s="54">
        <f t="shared" si="24"/>
        <v>0</v>
      </c>
      <c r="F50" s="54">
        <f t="shared" si="24"/>
        <v>0</v>
      </c>
      <c r="G50" s="54">
        <f t="shared" si="24"/>
        <v>0</v>
      </c>
      <c r="H50" s="54">
        <f t="shared" si="24"/>
        <v>0</v>
      </c>
      <c r="I50" s="54">
        <f t="shared" si="24"/>
        <v>0</v>
      </c>
      <c r="J50" s="54">
        <f t="shared" si="24"/>
        <v>0</v>
      </c>
      <c r="K50" s="54">
        <f t="shared" si="24"/>
        <v>0</v>
      </c>
      <c r="L50" s="54">
        <f t="shared" si="24"/>
        <v>0</v>
      </c>
      <c r="M50" s="54">
        <f t="shared" si="24"/>
        <v>0</v>
      </c>
      <c r="N50" s="54">
        <f t="shared" si="24"/>
        <v>0</v>
      </c>
      <c r="O50" s="54">
        <f t="shared" si="24"/>
        <v>0</v>
      </c>
      <c r="P50" s="55">
        <f t="shared" si="24"/>
        <v>0</v>
      </c>
    </row>
    <row r="51" spans="1:16" ht="12" customHeight="1" x14ac:dyDescent="0.2">
      <c r="A51" s="56" t="s">
        <v>91</v>
      </c>
      <c r="B51" s="57">
        <f>(SUM(C50:P50)-B50)+(SUM(C44:P49)-B50)</f>
        <v>0</v>
      </c>
    </row>
    <row r="52" spans="1:16" ht="12" customHeight="1" x14ac:dyDescent="0.2">
      <c r="B52" s="58" t="s">
        <v>92</v>
      </c>
    </row>
    <row r="53" spans="1:16" ht="12" customHeight="1" x14ac:dyDescent="0.2">
      <c r="A53" s="8">
        <v>0.1027</v>
      </c>
      <c r="B53" s="59">
        <f>SUM(C53:P53)</f>
        <v>0</v>
      </c>
      <c r="C53" s="60">
        <f t="shared" ref="C53:D53" si="25">(C44*108%)*$A$53</f>
        <v>0</v>
      </c>
      <c r="D53" s="60">
        <f t="shared" si="25"/>
        <v>0</v>
      </c>
      <c r="E53" s="61" t="s">
        <v>84</v>
      </c>
      <c r="F53" s="60">
        <f t="shared" ref="F53:I53" si="26">(F44*108%)*$A$53</f>
        <v>0</v>
      </c>
      <c r="G53" s="60">
        <f t="shared" si="26"/>
        <v>0</v>
      </c>
      <c r="H53" s="60">
        <f t="shared" si="26"/>
        <v>0</v>
      </c>
      <c r="I53" s="60">
        <f t="shared" si="26"/>
        <v>0</v>
      </c>
      <c r="J53" s="61" t="s">
        <v>84</v>
      </c>
      <c r="K53" s="60">
        <f t="shared" ref="K53:P53" si="27">(K44*108%)*$A$53</f>
        <v>0</v>
      </c>
      <c r="L53" s="60">
        <f t="shared" si="27"/>
        <v>0</v>
      </c>
      <c r="M53" s="60">
        <f t="shared" si="27"/>
        <v>0</v>
      </c>
      <c r="N53" s="60">
        <f t="shared" si="27"/>
        <v>0</v>
      </c>
      <c r="O53" s="60">
        <v>0</v>
      </c>
      <c r="P53" s="62">
        <f t="shared" si="27"/>
        <v>0</v>
      </c>
    </row>
    <row r="54" spans="1:16" ht="12" customHeight="1" x14ac:dyDescent="0.2"/>
    <row r="55" spans="1:16" ht="12" customHeight="1" x14ac:dyDescent="0.2"/>
    <row r="56" spans="1:16" ht="12" customHeight="1" x14ac:dyDescent="0.2"/>
    <row r="57" spans="1:16" ht="12" customHeight="1" x14ac:dyDescent="0.2"/>
    <row r="58" spans="1:16" ht="12" customHeight="1" x14ac:dyDescent="0.2"/>
    <row r="59" spans="1:16" ht="12" customHeight="1" x14ac:dyDescent="0.2"/>
    <row r="60" spans="1:16" ht="12" customHeight="1" x14ac:dyDescent="0.2"/>
    <row r="61" spans="1:16" ht="12" customHeight="1" x14ac:dyDescent="0.2"/>
    <row r="62" spans="1:16" ht="12" customHeight="1" x14ac:dyDescent="0.2"/>
    <row r="63" spans="1:16" ht="12" customHeight="1" x14ac:dyDescent="0.2"/>
    <row r="64" spans="1:16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77F8ADED-61F6-C341-9194-D0CE65985998}">
      <formula1>arbeiders</formula1>
    </dataValidation>
    <dataValidation type="list" allowBlank="1" showErrorMessage="1" sqref="B5" xr:uid="{31A0F7FF-4506-634F-9ADC-FF2EE74BEA7A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40E52520-F925-DF44-840C-009C0CEC6B51}">
      <formula1>arbeiders</formula1>
    </dataValidation>
    <dataValidation type="list" allowBlank="1" showErrorMessage="1" sqref="B5" xr:uid="{FA2D1D1B-CD14-4641-BCE8-28AA3074190A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86268762-1BA5-7342-8850-D0B2049971E8}">
      <formula1>arbeiders</formula1>
    </dataValidation>
    <dataValidation type="list" allowBlank="1" showErrorMessage="1" sqref="B5" xr:uid="{740DA96C-3BD9-964A-A1BF-2234EB085604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AB765730-ADCF-F247-88CA-7B02B2C0067E}">
      <formula1>arbeiders</formula1>
    </dataValidation>
    <dataValidation type="list" allowBlank="1" showErrorMessage="1" sqref="B5" xr:uid="{9D7F0DDE-2A8F-AF4A-A650-FEE2D1BB6E28}">
      <formula1>productie</formula1>
    </dataValidation>
  </dataValidations>
  <pageMargins left="0.75" right="0.75" top="1" bottom="1" header="0" footer="0"/>
  <pageSetup paperSize="9" orientation="landscape"/>
  <legacy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Z1000"/>
  <sheetViews>
    <sheetView workbookViewId="0">
      <selection sqref="A1:XFD1048576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D0DD98EB-BBB8-674C-BF12-82B57BC0685D}">
      <formula1>arbeiders</formula1>
    </dataValidation>
    <dataValidation type="list" allowBlank="1" showErrorMessage="1" sqref="B5" xr:uid="{873D3250-1623-E548-9A90-C2FE62AA0023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Z1000"/>
  <sheetViews>
    <sheetView workbookViewId="0">
      <selection activeCell="G47" sqref="G47"/>
    </sheetView>
  </sheetViews>
  <sheetFormatPr defaultColWidth="14.5" defaultRowHeight="15" customHeight="1" x14ac:dyDescent="0.2"/>
  <cols>
    <col min="1" max="1" width="39.625" customWidth="1"/>
    <col min="2" max="2" width="12.5" customWidth="1"/>
    <col min="3" max="3" width="12" customWidth="1"/>
    <col min="4" max="4" width="12.5" customWidth="1"/>
    <col min="5" max="26" width="11" customWidth="1"/>
  </cols>
  <sheetData>
    <row r="1" spans="1:26" s="148" customFormat="1" ht="15.95" customHeight="1" x14ac:dyDescent="0.2">
      <c r="A1" s="146" t="s">
        <v>27</v>
      </c>
      <c r="B1" s="151">
        <v>2026</v>
      </c>
      <c r="C1" s="177" t="s">
        <v>133</v>
      </c>
      <c r="D1" s="178"/>
    </row>
    <row r="2" spans="1:26" ht="12" customHeight="1" x14ac:dyDescent="0.2"/>
    <row r="3" spans="1:26" ht="12" customHeight="1" x14ac:dyDescent="0.2">
      <c r="A3" s="17" t="s">
        <v>29</v>
      </c>
      <c r="B3" s="18" t="s">
        <v>14</v>
      </c>
    </row>
    <row r="4" spans="1:26" ht="12" customHeight="1" x14ac:dyDescent="0.2">
      <c r="A4" s="17" t="s">
        <v>30</v>
      </c>
      <c r="B4" s="18" t="s">
        <v>14</v>
      </c>
    </row>
    <row r="5" spans="1:26" ht="12" customHeight="1" x14ac:dyDescent="0.2">
      <c r="A5" s="17" t="s">
        <v>31</v>
      </c>
      <c r="B5" s="18" t="s">
        <v>14</v>
      </c>
    </row>
    <row r="6" spans="1:26" ht="12" customHeight="1" x14ac:dyDescent="0.2">
      <c r="A6" s="17" t="s">
        <v>32</v>
      </c>
      <c r="B6" s="19">
        <v>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" customHeight="1" x14ac:dyDescent="0.2"/>
    <row r="8" spans="1:26" ht="12" customHeight="1" x14ac:dyDescent="0.2">
      <c r="A8" s="15" t="s">
        <v>33</v>
      </c>
    </row>
    <row r="9" spans="1:26" ht="12" customHeight="1" x14ac:dyDescent="0.2">
      <c r="A9" s="17" t="s">
        <v>34</v>
      </c>
      <c r="B9" s="20" t="s">
        <v>132</v>
      </c>
    </row>
    <row r="10" spans="1:26" ht="12" customHeight="1" x14ac:dyDescent="0.2">
      <c r="A10" s="17" t="s">
        <v>36</v>
      </c>
      <c r="B10" s="18" t="s">
        <v>14</v>
      </c>
    </row>
    <row r="11" spans="1:26" ht="12" customHeight="1" x14ac:dyDescent="0.2">
      <c r="A11" s="17" t="s">
        <v>37</v>
      </c>
      <c r="B11" s="18" t="s">
        <v>14</v>
      </c>
      <c r="C11" s="7" t="s">
        <v>14</v>
      </c>
      <c r="D11" s="6" t="s">
        <v>14</v>
      </c>
      <c r="E11" s="6"/>
      <c r="F11" s="6"/>
    </row>
    <row r="12" spans="1:26" ht="12" customHeight="1" x14ac:dyDescent="0.2">
      <c r="A12" s="17" t="s">
        <v>38</v>
      </c>
      <c r="B12" s="18" t="s">
        <v>14</v>
      </c>
      <c r="C12" s="7" t="s">
        <v>14</v>
      </c>
      <c r="D12" s="6"/>
      <c r="E12" s="6"/>
      <c r="F12" s="6"/>
    </row>
    <row r="13" spans="1:26" ht="12" customHeight="1" x14ac:dyDescent="0.2">
      <c r="A13" s="17" t="s">
        <v>39</v>
      </c>
      <c r="B13" s="18" t="s">
        <v>14</v>
      </c>
      <c r="C13" s="7" t="s">
        <v>14</v>
      </c>
    </row>
    <row r="14" spans="1:26" ht="12" customHeight="1" x14ac:dyDescent="0.2"/>
    <row r="15" spans="1:26" ht="12" customHeight="1" x14ac:dyDescent="0.2">
      <c r="A15" s="17" t="s">
        <v>93</v>
      </c>
      <c r="B15" s="21">
        <v>0</v>
      </c>
    </row>
    <row r="16" spans="1:26" ht="12" customHeight="1" x14ac:dyDescent="0.2">
      <c r="A16" s="17" t="s">
        <v>94</v>
      </c>
      <c r="B16" s="21">
        <v>0</v>
      </c>
    </row>
    <row r="17" spans="1:16" ht="12" customHeight="1" x14ac:dyDescent="0.2">
      <c r="A17" s="17" t="s">
        <v>95</v>
      </c>
      <c r="B17" s="21">
        <v>0</v>
      </c>
    </row>
    <row r="18" spans="1:16" ht="12" customHeight="1" x14ac:dyDescent="0.2"/>
    <row r="19" spans="1:16" ht="12" customHeight="1" x14ac:dyDescent="0.2">
      <c r="A19" s="17" t="s">
        <v>116</v>
      </c>
      <c r="B19" s="21">
        <f t="shared" ref="B19:B21" si="0">B15*3/13/38</f>
        <v>0</v>
      </c>
    </row>
    <row r="20" spans="1:16" ht="12" customHeight="1" x14ac:dyDescent="0.2">
      <c r="A20" s="17" t="s">
        <v>117</v>
      </c>
      <c r="B20" s="21">
        <f t="shared" si="0"/>
        <v>0</v>
      </c>
    </row>
    <row r="21" spans="1:16" ht="12" customHeight="1" x14ac:dyDescent="0.2">
      <c r="A21" s="17" t="s">
        <v>118</v>
      </c>
      <c r="B21" s="21">
        <f t="shared" si="0"/>
        <v>0</v>
      </c>
    </row>
    <row r="22" spans="1:16" ht="12" customHeight="1" x14ac:dyDescent="0.2">
      <c r="A22" s="7" t="s">
        <v>14</v>
      </c>
      <c r="B22" s="7" t="s">
        <v>14</v>
      </c>
      <c r="C22" s="7" t="s">
        <v>14</v>
      </c>
    </row>
    <row r="23" spans="1:16" ht="12" customHeight="1" x14ac:dyDescent="0.2">
      <c r="A23" s="17" t="s">
        <v>61</v>
      </c>
      <c r="B23" s="8">
        <f>'RSZ-tarieven'!B5</f>
        <v>0.30609999999999998</v>
      </c>
      <c r="C23" s="8"/>
    </row>
    <row r="24" spans="1:16" ht="12" customHeight="1" x14ac:dyDescent="0.2">
      <c r="A24" s="17" t="s">
        <v>62</v>
      </c>
      <c r="B24" s="8">
        <f>'RSZ-tarieven'!B15</f>
        <v>1.9799999999999998E-2</v>
      </c>
      <c r="C24" s="8"/>
    </row>
    <row r="25" spans="1:16" ht="12" customHeight="1" x14ac:dyDescent="0.2">
      <c r="A25" s="17" t="s">
        <v>63</v>
      </c>
      <c r="B25" s="22">
        <f>IF(B6&lt;10,0,1.69%)</f>
        <v>0</v>
      </c>
      <c r="C25" s="8"/>
    </row>
    <row r="26" spans="1:16" ht="12" customHeight="1" x14ac:dyDescent="0.2">
      <c r="A26" s="17" t="s">
        <v>231</v>
      </c>
      <c r="B26" s="26">
        <f>IF(B15&gt;3895,0,0.14*(11687.74-(B15*3))/13/5/38)</f>
        <v>0.66246299595141711</v>
      </c>
      <c r="C26" s="6" t="s">
        <v>14</v>
      </c>
    </row>
    <row r="27" spans="1:16" ht="12" customHeight="1" x14ac:dyDescent="0.2">
      <c r="A27" s="17" t="s">
        <v>65</v>
      </c>
      <c r="B27" s="27"/>
      <c r="C27" s="8" t="s">
        <v>134</v>
      </c>
    </row>
    <row r="28" spans="1:16" ht="12" customHeight="1" x14ac:dyDescent="0.2">
      <c r="A28" s="17" t="s">
        <v>66</v>
      </c>
      <c r="B28" s="27"/>
      <c r="C28" s="8" t="s">
        <v>134</v>
      </c>
      <c r="J28" s="28" t="s">
        <v>14</v>
      </c>
      <c r="M28" s="29" t="s">
        <v>14</v>
      </c>
      <c r="P28" s="24"/>
    </row>
    <row r="29" spans="1:16" ht="12" customHeight="1" x14ac:dyDescent="0.2">
      <c r="I29" s="28" t="s">
        <v>14</v>
      </c>
      <c r="J29" s="28"/>
      <c r="M29" s="29"/>
      <c r="P29" s="24"/>
    </row>
    <row r="30" spans="1:16" ht="12" customHeight="1" x14ac:dyDescent="0.2">
      <c r="B30" s="30">
        <f>B1</f>
        <v>2026</v>
      </c>
      <c r="C30" s="20" t="s">
        <v>68</v>
      </c>
      <c r="D30" s="20" t="s">
        <v>69</v>
      </c>
      <c r="E30" s="20" t="s">
        <v>70</v>
      </c>
      <c r="F30" s="20" t="s">
        <v>71</v>
      </c>
      <c r="G30" s="20" t="s">
        <v>72</v>
      </c>
      <c r="H30" s="20" t="s">
        <v>73</v>
      </c>
      <c r="I30" s="20" t="s">
        <v>75</v>
      </c>
      <c r="J30" s="20" t="s">
        <v>76</v>
      </c>
      <c r="K30" s="20" t="s">
        <v>77</v>
      </c>
      <c r="L30" s="20" t="s">
        <v>78</v>
      </c>
      <c r="M30" s="20" t="s">
        <v>79</v>
      </c>
      <c r="N30" s="20" t="s">
        <v>81</v>
      </c>
    </row>
    <row r="31" spans="1:16" ht="12" customHeight="1" x14ac:dyDescent="0.2">
      <c r="A31" s="27" t="s">
        <v>135</v>
      </c>
      <c r="B31" s="65">
        <f t="shared" ref="B31:B33" si="1">SUM(C31:N31)</f>
        <v>0</v>
      </c>
      <c r="C31" s="66">
        <v>0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8">
        <v>0</v>
      </c>
    </row>
    <row r="32" spans="1:16" ht="12" customHeight="1" x14ac:dyDescent="0.2">
      <c r="A32" s="7" t="s">
        <v>85</v>
      </c>
      <c r="B32" s="41">
        <f t="shared" si="1"/>
        <v>0</v>
      </c>
      <c r="C32" s="42">
        <f t="shared" ref="C32:M32" si="2">$B$19*C31</f>
        <v>0</v>
      </c>
      <c r="D32" s="24">
        <f t="shared" si="2"/>
        <v>0</v>
      </c>
      <c r="E32" s="24">
        <f t="shared" si="2"/>
        <v>0</v>
      </c>
      <c r="F32" s="24">
        <f t="shared" si="2"/>
        <v>0</v>
      </c>
      <c r="G32" s="24">
        <f t="shared" si="2"/>
        <v>0</v>
      </c>
      <c r="H32" s="24">
        <f t="shared" si="2"/>
        <v>0</v>
      </c>
      <c r="I32" s="24">
        <f t="shared" si="2"/>
        <v>0</v>
      </c>
      <c r="J32" s="24">
        <f t="shared" si="2"/>
        <v>0</v>
      </c>
      <c r="K32" s="24">
        <f t="shared" si="2"/>
        <v>0</v>
      </c>
      <c r="L32" s="24">
        <f t="shared" si="2"/>
        <v>0</v>
      </c>
      <c r="M32" s="24">
        <f t="shared" si="2"/>
        <v>0</v>
      </c>
      <c r="N32" s="43">
        <f>$B19*N31</f>
        <v>0</v>
      </c>
    </row>
    <row r="33" spans="1:14" ht="12" customHeight="1" x14ac:dyDescent="0.2">
      <c r="A33" s="7" t="s">
        <v>87</v>
      </c>
      <c r="B33" s="41">
        <f t="shared" si="1"/>
        <v>0</v>
      </c>
      <c r="C33" s="42">
        <f t="shared" ref="C33:N33" si="3">MAX(0,IF((C32)&gt;0,((C32)*108%)*($B$23+$B$24+$B25)-(($B26*C31)+$B27+$B28),0))</f>
        <v>0</v>
      </c>
      <c r="D33" s="24">
        <f t="shared" si="3"/>
        <v>0</v>
      </c>
      <c r="E33" s="24">
        <f t="shared" si="3"/>
        <v>0</v>
      </c>
      <c r="F33" s="24">
        <f t="shared" si="3"/>
        <v>0</v>
      </c>
      <c r="G33" s="24">
        <f t="shared" si="3"/>
        <v>0</v>
      </c>
      <c r="H33" s="24">
        <f t="shared" si="3"/>
        <v>0</v>
      </c>
      <c r="I33" s="24">
        <f t="shared" si="3"/>
        <v>0</v>
      </c>
      <c r="J33" s="24">
        <f t="shared" si="3"/>
        <v>0</v>
      </c>
      <c r="K33" s="24">
        <f t="shared" si="3"/>
        <v>0</v>
      </c>
      <c r="L33" s="24">
        <f t="shared" si="3"/>
        <v>0</v>
      </c>
      <c r="M33" s="24">
        <f t="shared" si="3"/>
        <v>0</v>
      </c>
      <c r="N33" s="45">
        <f t="shared" si="3"/>
        <v>0</v>
      </c>
    </row>
    <row r="34" spans="1:14" ht="12" customHeight="1" x14ac:dyDescent="0.2">
      <c r="B34" s="52">
        <f t="shared" ref="B34:N34" si="4">SUM(B32:B33)</f>
        <v>0</v>
      </c>
      <c r="C34" s="53">
        <f t="shared" si="4"/>
        <v>0</v>
      </c>
      <c r="D34" s="54">
        <f t="shared" si="4"/>
        <v>0</v>
      </c>
      <c r="E34" s="54">
        <f t="shared" si="4"/>
        <v>0</v>
      </c>
      <c r="F34" s="54">
        <f t="shared" si="4"/>
        <v>0</v>
      </c>
      <c r="G34" s="54">
        <f t="shared" si="4"/>
        <v>0</v>
      </c>
      <c r="H34" s="54">
        <f t="shared" si="4"/>
        <v>0</v>
      </c>
      <c r="I34" s="54">
        <f t="shared" si="4"/>
        <v>0</v>
      </c>
      <c r="J34" s="54">
        <f t="shared" si="4"/>
        <v>0</v>
      </c>
      <c r="K34" s="54">
        <f t="shared" si="4"/>
        <v>0</v>
      </c>
      <c r="L34" s="54">
        <f t="shared" si="4"/>
        <v>0</v>
      </c>
      <c r="M34" s="54">
        <f t="shared" si="4"/>
        <v>0</v>
      </c>
      <c r="N34" s="55">
        <f t="shared" si="4"/>
        <v>0</v>
      </c>
    </row>
    <row r="35" spans="1:14" ht="12" customHeight="1" x14ac:dyDescent="0.2">
      <c r="A35" s="56" t="s">
        <v>91</v>
      </c>
      <c r="B35" s="57">
        <f>(SUM(C34:N34)-B34)+(SUM(C32:N33)-B34)</f>
        <v>0</v>
      </c>
    </row>
    <row r="36" spans="1:14" ht="12" customHeight="1" x14ac:dyDescent="0.2">
      <c r="B36" s="58" t="s">
        <v>92</v>
      </c>
    </row>
    <row r="37" spans="1:14" ht="12" customHeight="1" x14ac:dyDescent="0.2">
      <c r="A37" s="8">
        <v>0.1027</v>
      </c>
      <c r="B37" s="59">
        <f>SUM(C37:N37)</f>
        <v>0</v>
      </c>
      <c r="C37" s="60">
        <f t="shared" ref="C37:G37" si="5">(C32*108%)*$A$37</f>
        <v>0</v>
      </c>
      <c r="D37" s="60">
        <f t="shared" si="5"/>
        <v>0</v>
      </c>
      <c r="E37" s="60">
        <f t="shared" si="5"/>
        <v>0</v>
      </c>
      <c r="F37" s="60">
        <f t="shared" si="5"/>
        <v>0</v>
      </c>
      <c r="G37" s="60">
        <f t="shared" si="5"/>
        <v>0</v>
      </c>
      <c r="H37" s="60">
        <f t="shared" ref="H37:I37" si="6">(108%*H32)*$A$37</f>
        <v>0</v>
      </c>
      <c r="I37" s="60">
        <f t="shared" si="6"/>
        <v>0</v>
      </c>
      <c r="J37" s="60">
        <f t="shared" ref="J37:N37" si="7">(J32*108%)*$A$37</f>
        <v>0</v>
      </c>
      <c r="K37" s="60">
        <f t="shared" si="7"/>
        <v>0</v>
      </c>
      <c r="L37" s="60">
        <f t="shared" si="7"/>
        <v>0</v>
      </c>
      <c r="M37" s="60">
        <f t="shared" si="7"/>
        <v>0</v>
      </c>
      <c r="N37" s="62">
        <f t="shared" si="7"/>
        <v>0</v>
      </c>
    </row>
    <row r="38" spans="1:14" ht="12" customHeight="1" x14ac:dyDescent="0.2"/>
    <row r="39" spans="1:14" ht="12" customHeight="1" x14ac:dyDescent="0.2"/>
    <row r="40" spans="1:14" ht="12" customHeight="1" x14ac:dyDescent="0.2"/>
    <row r="41" spans="1:14" ht="12" customHeight="1" x14ac:dyDescent="0.2"/>
    <row r="42" spans="1:14" ht="12" customHeight="1" x14ac:dyDescent="0.2"/>
    <row r="43" spans="1:14" ht="12" customHeight="1" x14ac:dyDescent="0.2"/>
    <row r="44" spans="1:14" ht="12" customHeight="1" x14ac:dyDescent="0.2"/>
    <row r="45" spans="1:14" ht="12" customHeight="1" x14ac:dyDescent="0.2"/>
    <row r="46" spans="1:14" ht="12" customHeight="1" x14ac:dyDescent="0.2"/>
    <row r="47" spans="1:14" ht="12" customHeight="1" x14ac:dyDescent="0.2"/>
    <row r="48" spans="1:14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mergeCells count="1">
    <mergeCell ref="C1:D1"/>
  </mergeCells>
  <dataValidations count="2">
    <dataValidation type="list" allowBlank="1" showErrorMessage="1" sqref="B4" xr:uid="{EB9A90CD-7509-4F4B-859C-DC9DE95FF0F0}">
      <formula1>arbeiders</formula1>
    </dataValidation>
    <dataValidation type="list" allowBlank="1" showErrorMessage="1" sqref="B5" xr:uid="{E5600D6B-458E-C540-AAF8-5C9652BDC84C}">
      <formula1>productie</formula1>
    </dataValidation>
  </dataValidations>
  <pageMargins left="0.75" right="0.75" top="1" bottom="1" header="0" footer="0"/>
  <pageSetup paperSize="9" orientation="portrait"/>
  <legacy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0070C0"/>
  </sheetPr>
  <dimension ref="A1:D1000"/>
  <sheetViews>
    <sheetView workbookViewId="0">
      <selection activeCell="E65" sqref="E65"/>
    </sheetView>
  </sheetViews>
  <sheetFormatPr defaultColWidth="14.5" defaultRowHeight="15" customHeight="1" x14ac:dyDescent="0.2"/>
  <cols>
    <col min="1" max="1" width="15.875" customWidth="1"/>
    <col min="2" max="2" width="24.5" customWidth="1"/>
    <col min="3" max="3" width="14.5" customWidth="1"/>
    <col min="4" max="26" width="10.875" customWidth="1"/>
  </cols>
  <sheetData>
    <row r="1" spans="1:4" ht="12" customHeight="1" x14ac:dyDescent="0.2">
      <c r="A1" s="132" t="s">
        <v>207</v>
      </c>
      <c r="B1" s="133" t="s">
        <v>208</v>
      </c>
      <c r="C1" s="133" t="s">
        <v>209</v>
      </c>
      <c r="D1" s="134" t="s">
        <v>139</v>
      </c>
    </row>
    <row r="2" spans="1:4" ht="12" customHeight="1" x14ac:dyDescent="0.2">
      <c r="A2" s="135" t="s">
        <v>210</v>
      </c>
      <c r="B2" s="136" t="s">
        <v>211</v>
      </c>
      <c r="C2" s="136" t="s">
        <v>191</v>
      </c>
      <c r="D2" s="76" t="s">
        <v>14</v>
      </c>
    </row>
    <row r="3" spans="1:4" ht="12" customHeight="1" x14ac:dyDescent="0.2">
      <c r="A3" s="135" t="s">
        <v>212</v>
      </c>
      <c r="B3" s="136" t="s">
        <v>182</v>
      </c>
      <c r="C3" s="136" t="s">
        <v>192</v>
      </c>
      <c r="D3" s="76"/>
    </row>
    <row r="4" spans="1:4" ht="12" customHeight="1" x14ac:dyDescent="0.2">
      <c r="A4" s="135" t="s">
        <v>213</v>
      </c>
      <c r="B4" s="136" t="s">
        <v>186</v>
      </c>
      <c r="C4" s="136" t="s">
        <v>193</v>
      </c>
      <c r="D4" s="76"/>
    </row>
    <row r="5" spans="1:4" ht="12" customHeight="1" x14ac:dyDescent="0.2">
      <c r="A5" s="135" t="s">
        <v>214</v>
      </c>
      <c r="B5" s="136" t="s">
        <v>215</v>
      </c>
      <c r="C5" s="136" t="s">
        <v>216</v>
      </c>
      <c r="D5" s="76"/>
    </row>
    <row r="6" spans="1:4" ht="12" customHeight="1" x14ac:dyDescent="0.2">
      <c r="A6" s="135" t="s">
        <v>217</v>
      </c>
      <c r="B6" s="136" t="s">
        <v>218</v>
      </c>
      <c r="C6" s="136" t="s">
        <v>219</v>
      </c>
      <c r="D6" s="76"/>
    </row>
    <row r="7" spans="1:4" ht="12" customHeight="1" x14ac:dyDescent="0.2">
      <c r="A7" s="135" t="s">
        <v>178</v>
      </c>
      <c r="B7" s="136" t="s">
        <v>188</v>
      </c>
      <c r="C7" s="136"/>
      <c r="D7" s="76"/>
    </row>
    <row r="8" spans="1:4" ht="12" customHeight="1" x14ac:dyDescent="0.2">
      <c r="A8" s="135" t="s">
        <v>220</v>
      </c>
      <c r="B8" s="137"/>
      <c r="C8" s="136"/>
      <c r="D8" s="76"/>
    </row>
    <row r="9" spans="1:4" ht="12" customHeight="1" x14ac:dyDescent="0.2">
      <c r="A9" s="135" t="s">
        <v>221</v>
      </c>
      <c r="B9" s="137"/>
      <c r="C9" s="136"/>
      <c r="D9" s="76"/>
    </row>
    <row r="10" spans="1:4" ht="12" customHeight="1" x14ac:dyDescent="0.2">
      <c r="A10" s="135" t="s">
        <v>176</v>
      </c>
      <c r="B10" s="137"/>
      <c r="C10" s="136"/>
      <c r="D10" s="76"/>
    </row>
    <row r="11" spans="1:4" ht="12" customHeight="1" x14ac:dyDescent="0.2">
      <c r="A11" s="135" t="s">
        <v>179</v>
      </c>
      <c r="B11" s="137"/>
      <c r="C11" s="136"/>
      <c r="D11" s="76"/>
    </row>
    <row r="12" spans="1:4" ht="12" customHeight="1" x14ac:dyDescent="0.2">
      <c r="A12" s="135" t="s">
        <v>222</v>
      </c>
      <c r="B12" s="137"/>
      <c r="C12" s="136"/>
      <c r="D12" s="76"/>
    </row>
    <row r="13" spans="1:4" ht="12" customHeight="1" x14ac:dyDescent="0.2">
      <c r="A13" s="135" t="s">
        <v>175</v>
      </c>
      <c r="B13" s="136"/>
      <c r="C13" s="136"/>
      <c r="D13" s="76"/>
    </row>
    <row r="14" spans="1:4" ht="12" customHeight="1" x14ac:dyDescent="0.2">
      <c r="A14" s="135" t="s">
        <v>223</v>
      </c>
      <c r="B14" s="136"/>
      <c r="C14" s="136"/>
      <c r="D14" s="76"/>
    </row>
    <row r="15" spans="1:4" ht="12" customHeight="1" x14ac:dyDescent="0.2">
      <c r="A15" s="135" t="s">
        <v>224</v>
      </c>
      <c r="B15" s="136"/>
      <c r="C15" s="136"/>
      <c r="D15" s="76"/>
    </row>
    <row r="16" spans="1:4" ht="12" customHeight="1" x14ac:dyDescent="0.2">
      <c r="A16" s="135" t="s">
        <v>180</v>
      </c>
      <c r="B16" s="136"/>
      <c r="C16" s="136"/>
      <c r="D16" s="76"/>
    </row>
    <row r="17" spans="1:4" ht="12" customHeight="1" x14ac:dyDescent="0.2">
      <c r="A17" s="135" t="s">
        <v>174</v>
      </c>
      <c r="B17" s="136"/>
      <c r="C17" s="136"/>
      <c r="D17" s="76"/>
    </row>
    <row r="18" spans="1:4" ht="12" customHeight="1" x14ac:dyDescent="0.2">
      <c r="A18" s="135" t="s">
        <v>211</v>
      </c>
      <c r="B18" s="136"/>
      <c r="C18" s="138"/>
      <c r="D18" s="76"/>
    </row>
    <row r="19" spans="1:4" ht="12" customHeight="1" x14ac:dyDescent="0.2">
      <c r="A19" s="135" t="s">
        <v>215</v>
      </c>
      <c r="B19" s="136"/>
      <c r="C19" s="137"/>
      <c r="D19" s="76"/>
    </row>
    <row r="20" spans="1:4" ht="12" customHeight="1" x14ac:dyDescent="0.2">
      <c r="A20" s="135" t="s">
        <v>183</v>
      </c>
      <c r="B20" s="138"/>
      <c r="C20" s="137"/>
      <c r="D20" s="76"/>
    </row>
    <row r="21" spans="1:4" ht="12" customHeight="1" x14ac:dyDescent="0.2">
      <c r="A21" s="135" t="s">
        <v>225</v>
      </c>
      <c r="B21" s="137"/>
      <c r="C21" s="137"/>
      <c r="D21" s="76"/>
    </row>
    <row r="22" spans="1:4" ht="12" customHeight="1" x14ac:dyDescent="0.2">
      <c r="A22" s="135" t="s">
        <v>184</v>
      </c>
      <c r="B22" s="137"/>
      <c r="C22" s="137"/>
      <c r="D22" s="76"/>
    </row>
    <row r="23" spans="1:4" ht="12" customHeight="1" x14ac:dyDescent="0.2">
      <c r="A23" s="95"/>
      <c r="B23" s="137"/>
      <c r="C23" s="137"/>
      <c r="D23" s="76"/>
    </row>
    <row r="24" spans="1:4" ht="12" customHeight="1" x14ac:dyDescent="0.2">
      <c r="A24" s="95"/>
      <c r="B24" s="137"/>
      <c r="C24" s="137"/>
      <c r="D24" s="76"/>
    </row>
    <row r="25" spans="1:4" ht="12" customHeight="1" x14ac:dyDescent="0.2">
      <c r="A25" s="100"/>
      <c r="B25" s="139"/>
      <c r="C25" s="139"/>
      <c r="D25" s="140"/>
    </row>
    <row r="26" spans="1:4" ht="12" customHeight="1" x14ac:dyDescent="0.2">
      <c r="A26" s="6"/>
      <c r="B26" s="6"/>
      <c r="C26" s="6"/>
    </row>
    <row r="27" spans="1:4" ht="12" customHeight="1" x14ac:dyDescent="0.2"/>
    <row r="28" spans="1:4" ht="12" customHeight="1" x14ac:dyDescent="0.2"/>
    <row r="29" spans="1:4" ht="12" customHeight="1" x14ac:dyDescent="0.2"/>
    <row r="30" spans="1:4" ht="12" customHeight="1" x14ac:dyDescent="0.2"/>
    <row r="31" spans="1:4" ht="12" customHeight="1" x14ac:dyDescent="0.2"/>
    <row r="32" spans="1: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</sheetData>
  <pageMargins left="0.75" right="0.75" top="1" bottom="1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56</vt:i4>
      </vt:variant>
      <vt:variant>
        <vt:lpstr>Benoemde bereiken</vt:lpstr>
      </vt:variant>
      <vt:variant>
        <vt:i4>5</vt:i4>
      </vt:variant>
    </vt:vector>
  </HeadingPairs>
  <TitlesOfParts>
    <vt:vector size="61" baseType="lpstr">
      <vt:lpstr>VOOR JE BEGINT</vt:lpstr>
      <vt:lpstr>RSZ-tarieven</vt:lpstr>
      <vt:lpstr>structurele RSZ korting</vt:lpstr>
      <vt:lpstr>doelgroepvermindering k'naars</vt:lpstr>
      <vt:lpstr>TEMPLATE 1 bediende maandloon</vt:lpstr>
      <vt:lpstr>TEMPLATE 2 bediende dagloon</vt:lpstr>
      <vt:lpstr>TEMPLATE 3 kunstenaar MAANDloon</vt:lpstr>
      <vt:lpstr>TEMPLATE 4 kunstenaar DAGloon</vt:lpstr>
      <vt:lpstr>TEMPLATE 5 kunstenaar UURloon</vt:lpstr>
      <vt:lpstr>TEMPLATE 6 dienstvergoeding</vt:lpstr>
      <vt:lpstr>TEMPLATE 7 arbeider MAANDloon</vt:lpstr>
      <vt:lpstr>TEMPLATE 8 arbeider UURloon</vt:lpstr>
      <vt:lpstr> TOTAAL 2026</vt:lpstr>
      <vt:lpstr>totaal per functie</vt:lpstr>
      <vt:lpstr>totaal per productie</vt:lpstr>
      <vt:lpstr>bediende 1A</vt:lpstr>
      <vt:lpstr>bediende 1B</vt:lpstr>
      <vt:lpstr>bediende 1C</vt:lpstr>
      <vt:lpstr>bediende 1D</vt:lpstr>
      <vt:lpstr>bediende 1E</vt:lpstr>
      <vt:lpstr>bediende 2A</vt:lpstr>
      <vt:lpstr>bediende 2B</vt:lpstr>
      <vt:lpstr>bediende 2C</vt:lpstr>
      <vt:lpstr>bediende 2D</vt:lpstr>
      <vt:lpstr>bediende 2E</vt:lpstr>
      <vt:lpstr>kunstenaar 3A</vt:lpstr>
      <vt:lpstr>kunstenaar 3B</vt:lpstr>
      <vt:lpstr>kunstenaar 3C</vt:lpstr>
      <vt:lpstr>kunstenaar 3D</vt:lpstr>
      <vt:lpstr>kunstenaar 3E</vt:lpstr>
      <vt:lpstr>kunstenaar 4A</vt:lpstr>
      <vt:lpstr>kunstenaar 4B</vt:lpstr>
      <vt:lpstr>kunstenaar 4C</vt:lpstr>
      <vt:lpstr>kunstenaar 4D</vt:lpstr>
      <vt:lpstr>kunstenaar 4E</vt:lpstr>
      <vt:lpstr>kunstenaar 5A</vt:lpstr>
      <vt:lpstr>kunstenaar 5B</vt:lpstr>
      <vt:lpstr>kunstenaar 5C</vt:lpstr>
      <vt:lpstr>kunstenaar 5D</vt:lpstr>
      <vt:lpstr>kunstenaar 5E</vt:lpstr>
      <vt:lpstr>kunstenaar 6A</vt:lpstr>
      <vt:lpstr>kunstenaar 6B</vt:lpstr>
      <vt:lpstr>kunstenaar 6C</vt:lpstr>
      <vt:lpstr>kunstenaar 6D</vt:lpstr>
      <vt:lpstr>kunstenaar 6E</vt:lpstr>
      <vt:lpstr>arbeider 7A</vt:lpstr>
      <vt:lpstr>arbeider 7B</vt:lpstr>
      <vt:lpstr>arbeider 7C</vt:lpstr>
      <vt:lpstr>arbeider 7D</vt:lpstr>
      <vt:lpstr>arbeider 7E</vt:lpstr>
      <vt:lpstr>arbeider 8A</vt:lpstr>
      <vt:lpstr>arbeider 8B</vt:lpstr>
      <vt:lpstr>arbeider 8C</vt:lpstr>
      <vt:lpstr>arbeider 8D</vt:lpstr>
      <vt:lpstr>arbeider 8E</vt:lpstr>
      <vt:lpstr>lijsten</vt:lpstr>
      <vt:lpstr>arbeiders</vt:lpstr>
      <vt:lpstr>arteisten</vt:lpstr>
      <vt:lpstr>artiesten</vt:lpstr>
      <vt:lpstr>bedienden</vt:lpstr>
      <vt:lpstr>productie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 Martens</dc:creator>
  <cp:lastModifiedBy>Eveline Vanfraussen</cp:lastModifiedBy>
  <dcterms:created xsi:type="dcterms:W3CDTF">2015-10-26T15:43:04Z</dcterms:created>
  <dcterms:modified xsi:type="dcterms:W3CDTF">2026-09-29T13:17:01Z</dcterms:modified>
</cp:coreProperties>
</file>